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21180" windowHeight="6210" tabRatio="757" activeTab="0"/>
  </bookViews>
  <sheets>
    <sheet name="CIMS TOL" sheetId="1" r:id="rId1"/>
    <sheet name="CIRS Table IDs" sheetId="2" r:id="rId2"/>
    <sheet name="CIRS Triggers" sheetId="3" r:id="rId3"/>
    <sheet name="CIRS EM Test Results" sheetId="4" r:id="rId4"/>
    <sheet name="Deep Space Cals" sheetId="5" r:id="rId5"/>
    <sheet name="CIRS DSCAL Info" sheetId="6" r:id="rId6"/>
    <sheet name="DSCAL Trigger Edits" sheetId="7" r:id="rId7"/>
    <sheet name="SOPU Port 3 RWA data" sheetId="8" r:id="rId8"/>
    <sheet name="Saturn" sheetId="9" r:id="rId9"/>
    <sheet name="Icy Satellites" sheetId="10" r:id="rId10"/>
    <sheet name="Icy Data Volume" sheetId="11" r:id="rId11"/>
    <sheet name="Icy Trigger Edits" sheetId="12" r:id="rId12"/>
    <sheet name="Titan" sheetId="13" r:id="rId13"/>
    <sheet name="Titan Data" sheetId="14" r:id="rId14"/>
    <sheet name="Titan Trigger Edits" sheetId="15" r:id="rId15"/>
    <sheet name="Rings" sheetId="16" r:id="rId16"/>
    <sheet name="Rings Trigger Edits" sheetId="17" r:id="rId17"/>
    <sheet name="Compare" sheetId="18" r:id="rId18"/>
    <sheet name="Table 500" sheetId="19" r:id="rId19"/>
    <sheet name="Table 501" sheetId="20" r:id="rId20"/>
    <sheet name="Table 502" sheetId="21" r:id="rId21"/>
    <sheet name="Table 504" sheetId="22" r:id="rId22"/>
    <sheet name="Table 512" sheetId="23" r:id="rId23"/>
    <sheet name="Table 514" sheetId="24" r:id="rId24"/>
    <sheet name="Table 515" sheetId="25" r:id="rId25"/>
    <sheet name="Table 518" sheetId="26" r:id="rId26"/>
    <sheet name="Table 519" sheetId="27" r:id="rId27"/>
    <sheet name="Table 520" sheetId="28" r:id="rId28"/>
    <sheet name="Table 521" sheetId="29" r:id="rId29"/>
    <sheet name="Table 522" sheetId="30" r:id="rId30"/>
    <sheet name="Table 524" sheetId="31" r:id="rId31"/>
    <sheet name="Table 527" sheetId="32" r:id="rId32"/>
    <sheet name="Table 528" sheetId="33" r:id="rId33"/>
    <sheet name="Table 530" sheetId="34" r:id="rId34"/>
    <sheet name="Table 535" sheetId="35" r:id="rId35"/>
    <sheet name="Table 537" sheetId="36" r:id="rId36"/>
    <sheet name="Table 539" sheetId="37" r:id="rId37"/>
    <sheet name="Table 540" sheetId="38" r:id="rId38"/>
    <sheet name="Table 541" sheetId="39" r:id="rId39"/>
    <sheet name="Table 542" sheetId="40" r:id="rId40"/>
    <sheet name="Table 547" sheetId="41" r:id="rId41"/>
    <sheet name="Table 550" sheetId="42" r:id="rId42"/>
    <sheet name="Table 551" sheetId="43" r:id="rId43"/>
    <sheet name="Table 553" sheetId="44" r:id="rId44"/>
    <sheet name="Table 554" sheetId="45" r:id="rId45"/>
    <sheet name="Table 556" sheetId="46" r:id="rId46"/>
    <sheet name="Table 558" sheetId="47" r:id="rId47"/>
    <sheet name="Table 559" sheetId="48" r:id="rId48"/>
    <sheet name="Table 560" sheetId="49" r:id="rId49"/>
    <sheet name="Table 562" sheetId="50" r:id="rId50"/>
    <sheet name="Table 563" sheetId="51" r:id="rId51"/>
    <sheet name="Table 566" sheetId="52" r:id="rId52"/>
    <sheet name="Table 567" sheetId="53" r:id="rId53"/>
    <sheet name="Table 569" sheetId="54" r:id="rId54"/>
    <sheet name="Table 570" sheetId="55" r:id="rId55"/>
    <sheet name="Table 571" sheetId="56" r:id="rId56"/>
    <sheet name="Table 572" sheetId="57" r:id="rId57"/>
    <sheet name="Table 573" sheetId="58" r:id="rId58"/>
    <sheet name="Table 574" sheetId="59" r:id="rId59"/>
    <sheet name="Table 577" sheetId="60" r:id="rId60"/>
    <sheet name="Table 580" sheetId="61" r:id="rId61"/>
    <sheet name="Table 582" sheetId="62" r:id="rId62"/>
    <sheet name="Table 583" sheetId="63" r:id="rId63"/>
    <sheet name="Table 590" sheetId="64" r:id="rId64"/>
    <sheet name="Table 591" sheetId="65" r:id="rId65"/>
    <sheet name="Table 594" sheetId="66" r:id="rId66"/>
    <sheet name="Table 595" sheetId="67" r:id="rId67"/>
    <sheet name="Table 596" sheetId="68" r:id="rId68"/>
    <sheet name="Table 597" sheetId="69" r:id="rId69"/>
    <sheet name="Table 598" sheetId="70" r:id="rId70"/>
    <sheet name="Table 600" sheetId="71" r:id="rId71"/>
    <sheet name="Table 602" sheetId="72" r:id="rId72"/>
    <sheet name="Table 605" sheetId="73" r:id="rId73"/>
    <sheet name="Table 607" sheetId="74" r:id="rId74"/>
    <sheet name="Table 608" sheetId="75" r:id="rId75"/>
    <sheet name="Table 609" sheetId="76" r:id="rId76"/>
    <sheet name="Table 610" sheetId="77" r:id="rId77"/>
    <sheet name="Table 611" sheetId="78" r:id="rId78"/>
    <sheet name="Table 613" sheetId="79" r:id="rId79"/>
    <sheet name="Table 614" sheetId="80" r:id="rId80"/>
    <sheet name="SSR Load Size" sheetId="81" r:id="rId81"/>
    <sheet name="CIRS SASF Compare" sheetId="82" r:id="rId82"/>
    <sheet name="CIMS TOL Import" sheetId="83" r:id="rId83"/>
  </sheets>
  <definedNames>
    <definedName name="BuiltIn_Print_Titles">'CIRS DSCAL Info'!$5:$8</definedName>
    <definedName name="BuiltIn_Print_Titles___0">'CIRS EM Test Results'!$2:$4</definedName>
    <definedName name="BuiltIn_Print_Titles___0">'CIRS SASF Compare'!$2:$4</definedName>
    <definedName name="BuiltIn_Print_Titles___0">'CIRS Table IDs'!$5:$7</definedName>
    <definedName name="BuiltIn_Print_Titles___0">'CIRS Triggers'!$2:$4</definedName>
    <definedName name="CIMS__S18_Export_2005_09_26">'CIMS TOL Import'!#REF!</definedName>
    <definedName name="CIMS_2005_04_11_1">'CIMS TOL Import'!#REF!</definedName>
    <definedName name="CIMS_CIRS_2003_10_03" localSheetId="10">'Icy Data Volume'!$B$34:$M$35</definedName>
    <definedName name="CIMS_CIRS_2003_10_03">'CIMS TOL'!$B$144:$N$145</definedName>
    <definedName name="CIMS_CIRS_2003_10_03___0" localSheetId="6">'CIRS EM Test Results'!#REF!</definedName>
    <definedName name="CIMS_CIRS_2003_10_03___0" localSheetId="6">'CIRS SASF Compare'!#REF!</definedName>
    <definedName name="CIMS_CIRS_2003_10_03___0" localSheetId="6">'CIRS Triggers'!#REF!</definedName>
    <definedName name="CIMS_CIRS_2003_10_03___0" localSheetId="6">'Saturn'!#REF!</definedName>
    <definedName name="CIMS_CIRS_2003_10_03___0" localSheetId="10">'CIRS EM Test Results'!#REF!</definedName>
    <definedName name="CIMS_CIRS_2003_10_03___0" localSheetId="10">'CIRS SASF Compare'!#REF!</definedName>
    <definedName name="CIMS_CIRS_2003_10_03___0" localSheetId="10">'CIRS Triggers'!#REF!</definedName>
    <definedName name="CIMS_CIRS_2003_10_03___0" localSheetId="10">'Saturn'!#REF!</definedName>
    <definedName name="CIMS_CIRS_2003_10_03___0" localSheetId="11">'CIRS EM Test Results'!#REF!</definedName>
    <definedName name="CIMS_CIRS_2003_10_03___0" localSheetId="11">'CIRS SASF Compare'!#REF!</definedName>
    <definedName name="CIMS_CIRS_2003_10_03___0" localSheetId="11">'CIRS Triggers'!#REF!</definedName>
    <definedName name="CIMS_CIRS_2003_10_03___0" localSheetId="11">'Saturn'!#REF!</definedName>
    <definedName name="CIMS_CIRS_2003_10_03___0" localSheetId="16">'CIRS EM Test Results'!#REF!</definedName>
    <definedName name="CIMS_CIRS_2003_10_03___0" localSheetId="16">'CIRS SASF Compare'!#REF!</definedName>
    <definedName name="CIMS_CIRS_2003_10_03___0" localSheetId="16">'CIRS Triggers'!#REF!</definedName>
    <definedName name="CIMS_CIRS_2003_10_03___0" localSheetId="16">'Saturn'!#REF!</definedName>
    <definedName name="CIMS_CIRS_2003_10_03___0" localSheetId="27">'CIRS EM Test Results'!#REF!</definedName>
    <definedName name="CIMS_CIRS_2003_10_03___0" localSheetId="27">'CIRS SASF Compare'!#REF!</definedName>
    <definedName name="CIMS_CIRS_2003_10_03___0" localSheetId="27">'CIRS Triggers'!#REF!</definedName>
    <definedName name="CIMS_CIRS_2003_10_03___0" localSheetId="27">'Saturn'!#REF!</definedName>
    <definedName name="CIMS_CIRS_2003_10_03___0">'CIRS DSCAL Info'!#REF!</definedName>
    <definedName name="CIMS_CIRS_2003_10_03___0">'CIRS EM Test Results'!#REF!</definedName>
    <definedName name="CIMS_CIRS_2003_10_03___0">'CIRS SASF Compare'!#REF!</definedName>
    <definedName name="CIMS_CIRS_2003_10_03___0">'CIRS Table IDs'!$B$245:$N$245</definedName>
    <definedName name="CIMS_CIRS_2003_10_03___0">'CIRS Triggers'!#REF!</definedName>
    <definedName name="CIMS_CIRS_2003_10_03___0">'Deep Space Cals'!$B$77:$N$77</definedName>
    <definedName name="CIMS_CIRS_2003_10_03___0">'Icy Satellites'!$B$26:$Q$26</definedName>
    <definedName name="CIMS_CIRS_2003_10_03___0">'Rings'!$B$66:$P$66</definedName>
    <definedName name="CIMS_CIRS_2003_10_03___0">'Saturn'!#REF!</definedName>
    <definedName name="CIMS_CIRS_2003_10_03___0___0">#REF!</definedName>
    <definedName name="CIMS_CIRS_2003_10_03___0___0___0">#REF!</definedName>
    <definedName name="CIMS_CIRS_2003_10_03___8" localSheetId="6">'DSCAL Trigger Edits'!#REF!</definedName>
    <definedName name="CIMS_CIRS_2003_10_03___8" localSheetId="11">'Icy Trigger Edits'!#REF!</definedName>
    <definedName name="CIMS_CIRS_2003_10_03___8" localSheetId="16">'Rings Trigger Edits'!#REF!</definedName>
    <definedName name="CIMS_CIRS_2003_10_03___8">'Titan Trigger Edits'!#REF!</definedName>
    <definedName name="CIMS_CIRS_2003_10_03___8___0">'Titan'!$B$16:$P$16</definedName>
    <definedName name="CIMS_CIRS_2003_10_03_1">'CIRS DSCAL Info'!#REF!</definedName>
    <definedName name="CIMS_CIRS_2003_10_03_1___0" localSheetId="6">'CIRS SASF Compare'!#REF!</definedName>
    <definedName name="CIMS_CIRS_2003_10_03_1___0" localSheetId="6">'CIRS Triggers'!#REF!</definedName>
    <definedName name="CIMS_CIRS_2003_10_03_1___0" localSheetId="6">'Saturn'!#REF!</definedName>
    <definedName name="CIMS_CIRS_2003_10_03_1___0" localSheetId="10">'CIRS SASF Compare'!#REF!</definedName>
    <definedName name="CIMS_CIRS_2003_10_03_1___0" localSheetId="10">'CIRS Triggers'!#REF!</definedName>
    <definedName name="CIMS_CIRS_2003_10_03_1___0" localSheetId="10">'Saturn'!#REF!</definedName>
    <definedName name="CIMS_CIRS_2003_10_03_1___0" localSheetId="11">'CIRS SASF Compare'!#REF!</definedName>
    <definedName name="CIMS_CIRS_2003_10_03_1___0" localSheetId="11">'CIRS Triggers'!#REF!</definedName>
    <definedName name="CIMS_CIRS_2003_10_03_1___0" localSheetId="11">'Saturn'!#REF!</definedName>
    <definedName name="CIMS_CIRS_2003_10_03_1___0" localSheetId="16">'CIRS SASF Compare'!#REF!</definedName>
    <definedName name="CIMS_CIRS_2003_10_03_1___0" localSheetId="16">'CIRS Triggers'!#REF!</definedName>
    <definedName name="CIMS_CIRS_2003_10_03_1___0" localSheetId="16">'Saturn'!#REF!</definedName>
    <definedName name="CIMS_CIRS_2003_10_03_1___0" localSheetId="27">'CIRS SASF Compare'!#REF!</definedName>
    <definedName name="CIMS_CIRS_2003_10_03_1___0" localSheetId="27">'CIRS Triggers'!#REF!</definedName>
    <definedName name="CIMS_CIRS_2003_10_03_1___0" localSheetId="27">'Saturn'!#REF!</definedName>
    <definedName name="CIMS_CIRS_2003_10_03_1___0">'CIRS EM Test Results'!#REF!</definedName>
    <definedName name="CIMS_CIRS_2003_10_03_1___0">'CIRS SASF Compare'!#REF!</definedName>
    <definedName name="CIMS_CIRS_2003_10_03_1___0">'CIRS Table IDs'!$B$245:$N$245</definedName>
    <definedName name="CIMS_CIRS_2003_10_03_1___0">'CIRS Triggers'!#REF!</definedName>
    <definedName name="CIMS_CIRS_2003_10_03_1___0">'Deep Space Cals'!$B$77:$N$77</definedName>
    <definedName name="CIMS_CIRS_2003_10_03_1___0">'Icy Satellites'!$B$26:$Q$26</definedName>
    <definedName name="CIMS_CIRS_2003_10_03_1___0">'Rings'!$B$66:$P$66</definedName>
    <definedName name="CIMS_CIRS_2003_10_03_1___0">'Saturn'!#REF!</definedName>
    <definedName name="CIMS_CIRS_2003_10_03_1___0___0">#REF!</definedName>
    <definedName name="CIMS_CIRS_2003_10_03_1___0___0___0">#REF!</definedName>
    <definedName name="CIMS_CIRS_2003_10_03_1___8" localSheetId="6">'DSCAL Trigger Edits'!#REF!</definedName>
    <definedName name="CIMS_CIRS_2003_10_03_1___8" localSheetId="11">'Icy Trigger Edits'!#REF!</definedName>
    <definedName name="CIMS_CIRS_2003_10_03_1___8" localSheetId="16">'Rings Trigger Edits'!#REF!</definedName>
    <definedName name="CIMS_CIRS_2003_10_03_1___8">'Titan Trigger Edits'!#REF!</definedName>
    <definedName name="CIMS_CIRS_2003_10_03_1___8___0">'Titan'!$B$16:$P$16</definedName>
    <definedName name="CIMS_CIRS_2003_10_03_2">'CIRS DSCAL Info'!#REF!</definedName>
    <definedName name="CIMS_CIRS_2003_10_03_2___0" localSheetId="6">'CIRS Triggers'!#REF!</definedName>
    <definedName name="CIMS_CIRS_2003_10_03_2___0" localSheetId="6">'Saturn'!#REF!</definedName>
    <definedName name="CIMS_CIRS_2003_10_03_2___0" localSheetId="10">'CIRS Triggers'!#REF!</definedName>
    <definedName name="CIMS_CIRS_2003_10_03_2___0" localSheetId="10">'Saturn'!#REF!</definedName>
    <definedName name="CIMS_CIRS_2003_10_03_2___0" localSheetId="11">'CIRS Triggers'!#REF!</definedName>
    <definedName name="CIMS_CIRS_2003_10_03_2___0" localSheetId="11">'Saturn'!#REF!</definedName>
    <definedName name="CIMS_CIRS_2003_10_03_2___0" localSheetId="16">'CIRS Triggers'!#REF!</definedName>
    <definedName name="CIMS_CIRS_2003_10_03_2___0" localSheetId="16">'Saturn'!#REF!</definedName>
    <definedName name="CIMS_CIRS_2003_10_03_2___0" localSheetId="27">'CIRS Triggers'!#REF!</definedName>
    <definedName name="CIMS_CIRS_2003_10_03_2___0" localSheetId="27">'Saturn'!#REF!</definedName>
    <definedName name="CIMS_CIRS_2003_10_03_2___0">'CIRS EM Test Results'!#REF!</definedName>
    <definedName name="CIMS_CIRS_2003_10_03_2___0">'CIRS SASF Compare'!$B$8:$H$240</definedName>
    <definedName name="CIMS_CIRS_2003_10_03_2___0">'CIRS Table IDs'!$B$245:$N$245</definedName>
    <definedName name="CIMS_CIRS_2003_10_03_2___0">'CIRS Triggers'!#REF!</definedName>
    <definedName name="CIMS_CIRS_2003_10_03_2___0">'Deep Space Cals'!$B$10:$N$77</definedName>
    <definedName name="CIMS_CIRS_2003_10_03_2___0">'Icy Satellites'!$B$26:$Q$26</definedName>
    <definedName name="CIMS_CIRS_2003_10_03_2___0">'Rings'!$B$66:$P$66</definedName>
    <definedName name="CIMS_CIRS_2003_10_03_2___0">'Saturn'!#REF!</definedName>
    <definedName name="CIMS_CIRS_2003_10_03_2___0___0">#REF!</definedName>
    <definedName name="CIMS_CIRS_2003_10_03_2___0___0___0">#REF!</definedName>
    <definedName name="CIMS_CIRS_2003_10_03_2___8" localSheetId="6">'DSCAL Trigger Edits'!#REF!</definedName>
    <definedName name="CIMS_CIRS_2003_10_03_2___8" localSheetId="11">'Icy Trigger Edits'!#REF!</definedName>
    <definedName name="CIMS_CIRS_2003_10_03_2___8" localSheetId="16">'Rings Trigger Edits'!#REF!</definedName>
    <definedName name="CIMS_CIRS_2003_10_03_2___8">'Titan Trigger Edits'!#REF!</definedName>
    <definedName name="CIMS_CIRS_2003_10_03_2___8___0">'Titan'!$B$16:$P$16</definedName>
    <definedName name="CIMS_CIRS_2003_10_03_3">'CIRS DSCAL Info'!#REF!</definedName>
    <definedName name="CIMS_CIRS_2003_10_03_3___0" localSheetId="6">'CIRS SASF Compare'!#REF!</definedName>
    <definedName name="CIMS_CIRS_2003_10_03_3___0" localSheetId="6">'CIRS Triggers'!#REF!</definedName>
    <definedName name="CIMS_CIRS_2003_10_03_3___0" localSheetId="6">'Saturn'!#REF!</definedName>
    <definedName name="CIMS_CIRS_2003_10_03_3___0" localSheetId="10">'CIRS SASF Compare'!#REF!</definedName>
    <definedName name="CIMS_CIRS_2003_10_03_3___0" localSheetId="10">'CIRS Triggers'!#REF!</definedName>
    <definedName name="CIMS_CIRS_2003_10_03_3___0" localSheetId="10">'Saturn'!#REF!</definedName>
    <definedName name="CIMS_CIRS_2003_10_03_3___0" localSheetId="11">'CIRS SASF Compare'!#REF!</definedName>
    <definedName name="CIMS_CIRS_2003_10_03_3___0" localSheetId="11">'CIRS Triggers'!#REF!</definedName>
    <definedName name="CIMS_CIRS_2003_10_03_3___0" localSheetId="11">'Saturn'!#REF!</definedName>
    <definedName name="CIMS_CIRS_2003_10_03_3___0" localSheetId="16">'CIRS SASF Compare'!#REF!</definedName>
    <definedName name="CIMS_CIRS_2003_10_03_3___0" localSheetId="16">'CIRS Triggers'!#REF!</definedName>
    <definedName name="CIMS_CIRS_2003_10_03_3___0" localSheetId="16">'Saturn'!#REF!</definedName>
    <definedName name="CIMS_CIRS_2003_10_03_3___0" localSheetId="27">'CIRS SASF Compare'!#REF!</definedName>
    <definedName name="CIMS_CIRS_2003_10_03_3___0" localSheetId="27">'CIRS Triggers'!#REF!</definedName>
    <definedName name="CIMS_CIRS_2003_10_03_3___0" localSheetId="27">'Saturn'!#REF!</definedName>
    <definedName name="CIMS_CIRS_2003_10_03_3___0">'CIRS EM Test Results'!#REF!</definedName>
    <definedName name="CIMS_CIRS_2003_10_03_3___0">'CIRS SASF Compare'!#REF!</definedName>
    <definedName name="CIMS_CIRS_2003_10_03_3___0">'CIRS Table IDs'!$B$245:$N$245</definedName>
    <definedName name="CIMS_CIRS_2003_10_03_3___0">'CIRS Triggers'!#REF!</definedName>
    <definedName name="CIMS_CIRS_2003_10_03_3___0">'Deep Space Cals'!$B$77:$N$77</definedName>
    <definedName name="CIMS_CIRS_2003_10_03_3___0">'Icy Satellites'!$B$26:$Q$26</definedName>
    <definedName name="CIMS_CIRS_2003_10_03_3___0">'Rings'!$B$66:$P$66</definedName>
    <definedName name="CIMS_CIRS_2003_10_03_3___0">'Saturn'!#REF!</definedName>
    <definedName name="CIMS_CIRS_2003_10_03_3___0___0">#REF!</definedName>
    <definedName name="CIMS_CIRS_2003_10_03_3___0___0___0">#REF!</definedName>
    <definedName name="CIMS_CIRS_2003_10_03_3___8" localSheetId="6">'DSCAL Trigger Edits'!#REF!</definedName>
    <definedName name="CIMS_CIRS_2003_10_03_3___8" localSheetId="11">'Icy Trigger Edits'!#REF!</definedName>
    <definedName name="CIMS_CIRS_2003_10_03_3___8" localSheetId="16">'Rings Trigger Edits'!#REF!</definedName>
    <definedName name="CIMS_CIRS_2003_10_03_3___8">'Titan Trigger Edits'!#REF!</definedName>
    <definedName name="CIMS_CIRS_2003_10_03_3___8___0">'Titan'!$B$16:$P$16</definedName>
    <definedName name="CIMS_CIRS_2003_10_03_4">'CIRS DSCAL Info'!#REF!</definedName>
    <definedName name="CIMS_CIRS_2003_10_03_4___0" localSheetId="6">'CIRS Triggers'!#REF!</definedName>
    <definedName name="CIMS_CIRS_2003_10_03_4___0" localSheetId="6">'Saturn'!#REF!</definedName>
    <definedName name="CIMS_CIRS_2003_10_03_4___0" localSheetId="10">'CIRS Triggers'!#REF!</definedName>
    <definedName name="CIMS_CIRS_2003_10_03_4___0" localSheetId="10">'Saturn'!#REF!</definedName>
    <definedName name="CIMS_CIRS_2003_10_03_4___0" localSheetId="11">'CIRS Triggers'!#REF!</definedName>
    <definedName name="CIMS_CIRS_2003_10_03_4___0" localSheetId="11">'Saturn'!#REF!</definedName>
    <definedName name="CIMS_CIRS_2003_10_03_4___0" localSheetId="16">'CIRS Triggers'!#REF!</definedName>
    <definedName name="CIMS_CIRS_2003_10_03_4___0" localSheetId="16">'Saturn'!#REF!</definedName>
    <definedName name="CIMS_CIRS_2003_10_03_4___0" localSheetId="27">'CIRS Triggers'!#REF!</definedName>
    <definedName name="CIMS_CIRS_2003_10_03_4___0" localSheetId="27">'Saturn'!#REF!</definedName>
    <definedName name="CIMS_CIRS_2003_10_03_4___0">'CIRS EM Test Results'!#REF!</definedName>
    <definedName name="CIMS_CIRS_2003_10_03_4___0">'CIRS SASF Compare'!$B$8:$H$240</definedName>
    <definedName name="CIMS_CIRS_2003_10_03_4___0">'CIRS Table IDs'!$B$245:$N$245</definedName>
    <definedName name="CIMS_CIRS_2003_10_03_4___0">'CIRS Triggers'!#REF!</definedName>
    <definedName name="CIMS_CIRS_2003_10_03_4___0">'Deep Space Cals'!$B$10:$N$77</definedName>
    <definedName name="CIMS_CIRS_2003_10_03_4___0">'Icy Satellites'!$B$26:$Q$26</definedName>
    <definedName name="CIMS_CIRS_2003_10_03_4___0">'Rings'!$B$66:$P$66</definedName>
    <definedName name="CIMS_CIRS_2003_10_03_4___0">'Saturn'!#REF!</definedName>
    <definedName name="CIMS_CIRS_2003_10_03_4___0___0">#REF!</definedName>
    <definedName name="CIMS_CIRS_2003_10_03_4___0___0___0">#REF!</definedName>
    <definedName name="CIMS_CIRS_2003_10_03_4___8" localSheetId="6">'DSCAL Trigger Edits'!#REF!</definedName>
    <definedName name="CIMS_CIRS_2003_10_03_4___8" localSheetId="11">'Icy Trigger Edits'!#REF!</definedName>
    <definedName name="CIMS_CIRS_2003_10_03_4___8" localSheetId="16">'Rings Trigger Edits'!#REF!</definedName>
    <definedName name="CIMS_CIRS_2003_10_03_4___8">'Titan Trigger Edits'!#REF!</definedName>
    <definedName name="CIMS_CIRS_2003_10_03_4___8___0">'Titan'!$B$16:$P$16</definedName>
    <definedName name="CIMS_CIRS_2003_10_03_5">'Icy Satellites'!$B$26:$Q$26</definedName>
    <definedName name="CIMS_CIRS_2003_10_03_5___0">'Rings'!$B$66:$P$66</definedName>
    <definedName name="CIMS_CIRS_2003_10_03_5___8" localSheetId="6">'DSCAL Trigger Edits'!#REF!</definedName>
    <definedName name="CIMS_CIRS_2003_10_03_5___8" localSheetId="11">'Icy Trigger Edits'!#REF!</definedName>
    <definedName name="CIMS_CIRS_2003_10_03_5___8" localSheetId="16">'Rings Trigger Edits'!#REF!</definedName>
    <definedName name="CIMS_CIRS_2003_10_03_5___8">'Titan Trigger Edits'!#REF!</definedName>
    <definedName name="CIMS_CIRS_2003_10_03_5___8___0">'Titan'!$B$16:$P$16</definedName>
    <definedName name="CIMS_CIRS_2003_10_03_6">'Rings'!$B$66:$P$66</definedName>
    <definedName name="CIMS_CIRS_2003_10_03_6___8" localSheetId="6">'DSCAL Trigger Edits'!#REF!</definedName>
    <definedName name="CIMS_CIRS_2003_10_03_6___8" localSheetId="11">'Icy Trigger Edits'!#REF!</definedName>
    <definedName name="CIMS_CIRS_2003_10_03_6___8" localSheetId="16">'Rings Trigger Edits'!#REF!</definedName>
    <definedName name="CIMS_CIRS_2003_10_03_6___8">'Titan Trigger Edits'!#REF!</definedName>
    <definedName name="CIMS_CIRS_2003_10_03_6___8___0">'Titan'!$B$16:$P$16</definedName>
    <definedName name="CIMS_CIRS_2003_10_03_7" localSheetId="1">'CIRS Table IDs'!$B$245:$N$245</definedName>
    <definedName name="CIMS_CIRS_2003_11_02" localSheetId="10">'Icy Data Volume'!$B$34:$M$35</definedName>
    <definedName name="CIMS_CIRS_2003_11_02">'CIMS TOL'!$B$144:$N$145</definedName>
    <definedName name="CIMS_CIRS_2003_11_02___0" localSheetId="6">'CIRS EM Test Results'!#REF!</definedName>
    <definedName name="CIMS_CIRS_2003_11_02___0" localSheetId="6">'CIRS SASF Compare'!#REF!</definedName>
    <definedName name="CIMS_CIRS_2003_11_02___0" localSheetId="6">'CIRS Triggers'!#REF!</definedName>
    <definedName name="CIMS_CIRS_2003_11_02___0" localSheetId="6">'Saturn'!#REF!</definedName>
    <definedName name="CIMS_CIRS_2003_11_02___0" localSheetId="10">'CIRS EM Test Results'!#REF!</definedName>
    <definedName name="CIMS_CIRS_2003_11_02___0" localSheetId="10">'CIRS SASF Compare'!#REF!</definedName>
    <definedName name="CIMS_CIRS_2003_11_02___0" localSheetId="10">'CIRS Triggers'!#REF!</definedName>
    <definedName name="CIMS_CIRS_2003_11_02___0" localSheetId="10">'Saturn'!#REF!</definedName>
    <definedName name="CIMS_CIRS_2003_11_02___0" localSheetId="11">'CIRS EM Test Results'!#REF!</definedName>
    <definedName name="CIMS_CIRS_2003_11_02___0" localSheetId="11">'CIRS SASF Compare'!#REF!</definedName>
    <definedName name="CIMS_CIRS_2003_11_02___0" localSheetId="11">'CIRS Triggers'!#REF!</definedName>
    <definedName name="CIMS_CIRS_2003_11_02___0" localSheetId="11">'Saturn'!#REF!</definedName>
    <definedName name="CIMS_CIRS_2003_11_02___0" localSheetId="16">'CIRS EM Test Results'!#REF!</definedName>
    <definedName name="CIMS_CIRS_2003_11_02___0" localSheetId="16">'CIRS SASF Compare'!#REF!</definedName>
    <definedName name="CIMS_CIRS_2003_11_02___0" localSheetId="16">'CIRS Triggers'!#REF!</definedName>
    <definedName name="CIMS_CIRS_2003_11_02___0" localSheetId="16">'Saturn'!#REF!</definedName>
    <definedName name="CIMS_CIRS_2003_11_02___0" localSheetId="27">'CIRS EM Test Results'!#REF!</definedName>
    <definedName name="CIMS_CIRS_2003_11_02___0" localSheetId="27">'CIRS SASF Compare'!#REF!</definedName>
    <definedName name="CIMS_CIRS_2003_11_02___0" localSheetId="27">'CIRS Triggers'!#REF!</definedName>
    <definedName name="CIMS_CIRS_2003_11_02___0" localSheetId="27">'Saturn'!#REF!</definedName>
    <definedName name="CIMS_CIRS_2003_11_02___0">'CIRS DSCAL Info'!#REF!</definedName>
    <definedName name="CIMS_CIRS_2003_11_02___0">'CIRS EM Test Results'!#REF!</definedName>
    <definedName name="CIMS_CIRS_2003_11_02___0">'CIRS SASF Compare'!#REF!</definedName>
    <definedName name="CIMS_CIRS_2003_11_02___0">'CIRS Table IDs'!$B$245:$N$245</definedName>
    <definedName name="CIMS_CIRS_2003_11_02___0">'CIRS Triggers'!#REF!</definedName>
    <definedName name="CIMS_CIRS_2003_11_02___0">'Deep Space Cals'!$B$77:$N$77</definedName>
    <definedName name="CIMS_CIRS_2003_11_02___0">'Icy Satellites'!$B$26:$N$26</definedName>
    <definedName name="CIMS_CIRS_2003_11_02___0">'Rings'!$B$66:$N$66</definedName>
    <definedName name="CIMS_CIRS_2003_11_02___0">'Saturn'!#REF!</definedName>
    <definedName name="CIMS_CIRS_2003_11_02___0___0">#REF!</definedName>
    <definedName name="CIMS_CIRS_2003_11_02___0___0___0">#REF!</definedName>
    <definedName name="CIMS_CIRS_2003_11_02___8" localSheetId="6">'DSCAL Trigger Edits'!#REF!</definedName>
    <definedName name="CIMS_CIRS_2003_11_02___8" localSheetId="11">'Icy Trigger Edits'!#REF!</definedName>
    <definedName name="CIMS_CIRS_2003_11_02___8" localSheetId="16">'Rings Trigger Edits'!#REF!</definedName>
    <definedName name="CIMS_CIRS_2003_11_02___8">'Titan Trigger Edits'!#REF!</definedName>
    <definedName name="CIMS_CIRS_2003_11_02___8___0">'Titan'!$B$16:$N$16</definedName>
    <definedName name="CIMS_CIRS_2003_11_02_1">'CIRS DSCAL Info'!#REF!</definedName>
    <definedName name="CIMS_CIRS_2003_11_02_1___0" localSheetId="6">'CIRS Triggers'!#REF!</definedName>
    <definedName name="CIMS_CIRS_2003_11_02_1___0" localSheetId="6">'Saturn'!#REF!</definedName>
    <definedName name="CIMS_CIRS_2003_11_02_1___0" localSheetId="10">'CIRS Triggers'!#REF!</definedName>
    <definedName name="CIMS_CIRS_2003_11_02_1___0" localSheetId="10">'Saturn'!#REF!</definedName>
    <definedName name="CIMS_CIRS_2003_11_02_1___0" localSheetId="11">'CIRS Triggers'!#REF!</definedName>
    <definedName name="CIMS_CIRS_2003_11_02_1___0" localSheetId="11">'Saturn'!#REF!</definedName>
    <definedName name="CIMS_CIRS_2003_11_02_1___0" localSheetId="16">'CIRS Triggers'!#REF!</definedName>
    <definedName name="CIMS_CIRS_2003_11_02_1___0" localSheetId="16">'Saturn'!#REF!</definedName>
    <definedName name="CIMS_CIRS_2003_11_02_1___0" localSheetId="27">'CIRS Triggers'!#REF!</definedName>
    <definedName name="CIMS_CIRS_2003_11_02_1___0" localSheetId="27">'Saturn'!#REF!</definedName>
    <definedName name="CIMS_CIRS_2003_11_02_1___0">'CIRS EM Test Results'!#REF!</definedName>
    <definedName name="CIMS_CIRS_2003_11_02_1___0">'CIRS SASF Compare'!$B$8:$H$240</definedName>
    <definedName name="CIMS_CIRS_2003_11_02_1___0">'CIRS Table IDs'!$B$245:$N$245</definedName>
    <definedName name="CIMS_CIRS_2003_11_02_1___0">'CIRS Triggers'!#REF!</definedName>
    <definedName name="CIMS_CIRS_2003_11_02_1___0">'Deep Space Cals'!$B$10:$N$77</definedName>
    <definedName name="CIMS_CIRS_2003_11_02_1___0">'Icy Satellites'!$B$26:$N$26</definedName>
    <definedName name="CIMS_CIRS_2003_11_02_1___0">'Rings'!$B$66:$N$66</definedName>
    <definedName name="CIMS_CIRS_2003_11_02_1___0">'Saturn'!#REF!</definedName>
    <definedName name="CIMS_CIRS_2003_11_02_1___0___0">#REF!</definedName>
    <definedName name="CIMS_CIRS_2003_11_02_1___0___0___0">#REF!</definedName>
    <definedName name="CIMS_CIRS_2003_11_02_1___8" localSheetId="6">'DSCAL Trigger Edits'!#REF!</definedName>
    <definedName name="CIMS_CIRS_2003_11_02_1___8" localSheetId="11">'Icy Trigger Edits'!#REF!</definedName>
    <definedName name="CIMS_CIRS_2003_11_02_1___8" localSheetId="16">'Rings Trigger Edits'!#REF!</definedName>
    <definedName name="CIMS_CIRS_2003_11_02_1___8">'Titan Trigger Edits'!#REF!</definedName>
    <definedName name="CIMS_CIRS_2003_11_02_1___8___0">'Titan'!$B$16:$N$16</definedName>
    <definedName name="CIMS_CIRS_2003_11_02_2">'CIRS DSCAL Info'!#REF!</definedName>
    <definedName name="CIMS_CIRS_2003_11_02_2___0" localSheetId="6">'CIRS SASF Compare'!#REF!</definedName>
    <definedName name="CIMS_CIRS_2003_11_02_2___0" localSheetId="6">'CIRS Triggers'!#REF!</definedName>
    <definedName name="CIMS_CIRS_2003_11_02_2___0" localSheetId="6">'Saturn'!#REF!</definedName>
    <definedName name="CIMS_CIRS_2003_11_02_2___0" localSheetId="10">'CIRS SASF Compare'!#REF!</definedName>
    <definedName name="CIMS_CIRS_2003_11_02_2___0" localSheetId="10">'CIRS Triggers'!#REF!</definedName>
    <definedName name="CIMS_CIRS_2003_11_02_2___0" localSheetId="10">'Saturn'!#REF!</definedName>
    <definedName name="CIMS_CIRS_2003_11_02_2___0" localSheetId="11">'CIRS SASF Compare'!#REF!</definedName>
    <definedName name="CIMS_CIRS_2003_11_02_2___0" localSheetId="11">'CIRS Triggers'!#REF!</definedName>
    <definedName name="CIMS_CIRS_2003_11_02_2___0" localSheetId="11">'Saturn'!#REF!</definedName>
    <definedName name="CIMS_CIRS_2003_11_02_2___0" localSheetId="16">'CIRS SASF Compare'!#REF!</definedName>
    <definedName name="CIMS_CIRS_2003_11_02_2___0" localSheetId="16">'CIRS Triggers'!#REF!</definedName>
    <definedName name="CIMS_CIRS_2003_11_02_2___0" localSheetId="16">'Saturn'!#REF!</definedName>
    <definedName name="CIMS_CIRS_2003_11_02_2___0" localSheetId="27">'CIRS SASF Compare'!#REF!</definedName>
    <definedName name="CIMS_CIRS_2003_11_02_2___0" localSheetId="27">'CIRS Triggers'!#REF!</definedName>
    <definedName name="CIMS_CIRS_2003_11_02_2___0" localSheetId="27">'Saturn'!#REF!</definedName>
    <definedName name="CIMS_CIRS_2003_11_02_2___0">'CIRS EM Test Results'!#REF!</definedName>
    <definedName name="CIMS_CIRS_2003_11_02_2___0">'CIRS SASF Compare'!#REF!</definedName>
    <definedName name="CIMS_CIRS_2003_11_02_2___0">'CIRS Table IDs'!$B$245:$N$245</definedName>
    <definedName name="CIMS_CIRS_2003_11_02_2___0">'CIRS Triggers'!#REF!</definedName>
    <definedName name="CIMS_CIRS_2003_11_02_2___0">'Deep Space Cals'!$B$77:$N$77</definedName>
    <definedName name="CIMS_CIRS_2003_11_02_2___0">'Icy Satellites'!$B$26:$N$26</definedName>
    <definedName name="CIMS_CIRS_2003_11_02_2___0">'Rings'!$B$66:$N$66</definedName>
    <definedName name="CIMS_CIRS_2003_11_02_2___0">'Saturn'!#REF!</definedName>
    <definedName name="CIMS_CIRS_2003_11_02_2___0___0">#REF!</definedName>
    <definedName name="CIMS_CIRS_2003_11_02_2___0___0___0">#REF!</definedName>
    <definedName name="CIMS_CIRS_2003_11_02_2___8" localSheetId="6">'DSCAL Trigger Edits'!#REF!</definedName>
    <definedName name="CIMS_CIRS_2003_11_02_2___8" localSheetId="11">'Icy Trigger Edits'!#REF!</definedName>
    <definedName name="CIMS_CIRS_2003_11_02_2___8" localSheetId="16">'Rings Trigger Edits'!#REF!</definedName>
    <definedName name="CIMS_CIRS_2003_11_02_2___8">'Titan Trigger Edits'!#REF!</definedName>
    <definedName name="CIMS_CIRS_2003_11_02_2___8___0">'Titan'!$B$16:$N$16</definedName>
    <definedName name="CIMS_CIRS_2003_11_02_3">'CIRS DSCAL Info'!#REF!</definedName>
    <definedName name="CIMS_CIRS_2003_11_02_3___0" localSheetId="6">'CIRS Triggers'!#REF!</definedName>
    <definedName name="CIMS_CIRS_2003_11_02_3___0" localSheetId="6">'Saturn'!#REF!</definedName>
    <definedName name="CIMS_CIRS_2003_11_02_3___0" localSheetId="10">'CIRS Triggers'!#REF!</definedName>
    <definedName name="CIMS_CIRS_2003_11_02_3___0" localSheetId="10">'Saturn'!#REF!</definedName>
    <definedName name="CIMS_CIRS_2003_11_02_3___0" localSheetId="11">'CIRS Triggers'!#REF!</definedName>
    <definedName name="CIMS_CIRS_2003_11_02_3___0" localSheetId="11">'Saturn'!#REF!</definedName>
    <definedName name="CIMS_CIRS_2003_11_02_3___0" localSheetId="16">'CIRS Triggers'!#REF!</definedName>
    <definedName name="CIMS_CIRS_2003_11_02_3___0" localSheetId="16">'Saturn'!#REF!</definedName>
    <definedName name="CIMS_CIRS_2003_11_02_3___0" localSheetId="27">'CIRS Triggers'!#REF!</definedName>
    <definedName name="CIMS_CIRS_2003_11_02_3___0" localSheetId="27">'Saturn'!#REF!</definedName>
    <definedName name="CIMS_CIRS_2003_11_02_3___0">'CIRS EM Test Results'!#REF!</definedName>
    <definedName name="CIMS_CIRS_2003_11_02_3___0">'CIRS SASF Compare'!$B$8:$H$240</definedName>
    <definedName name="CIMS_CIRS_2003_11_02_3___0">'CIRS Table IDs'!$B$245:$N$245</definedName>
    <definedName name="CIMS_CIRS_2003_11_02_3___0">'CIRS Triggers'!#REF!</definedName>
    <definedName name="CIMS_CIRS_2003_11_02_3___0">'Deep Space Cals'!$B$10:$N$77</definedName>
    <definedName name="CIMS_CIRS_2003_11_02_3___0">'Icy Satellites'!$B$26:$N$26</definedName>
    <definedName name="CIMS_CIRS_2003_11_02_3___0">'Rings'!$B$66:$N$66</definedName>
    <definedName name="CIMS_CIRS_2003_11_02_3___0">'Saturn'!#REF!</definedName>
    <definedName name="CIMS_CIRS_2003_11_02_3___0___0">#REF!</definedName>
    <definedName name="CIMS_CIRS_2003_11_02_3___0___0___0">#REF!</definedName>
    <definedName name="CIMS_CIRS_2003_11_02_3___8" localSheetId="6">'DSCAL Trigger Edits'!#REF!</definedName>
    <definedName name="CIMS_CIRS_2003_11_02_3___8" localSheetId="11">'Icy Trigger Edits'!#REF!</definedName>
    <definedName name="CIMS_CIRS_2003_11_02_3___8" localSheetId="16">'Rings Trigger Edits'!#REF!</definedName>
    <definedName name="CIMS_CIRS_2003_11_02_3___8">'Titan Trigger Edits'!#REF!</definedName>
    <definedName name="CIMS_CIRS_2003_11_02_3___8___0">'Titan'!$B$16:$N$16</definedName>
    <definedName name="CIMS_CIRS_2003_11_02_4">'Icy Satellites'!$B$26:$N$26</definedName>
    <definedName name="CIMS_CIRS_2003_11_02_4___0">'Rings'!$B$66:$N$66</definedName>
    <definedName name="CIMS_CIRS_2003_11_02_4___8" localSheetId="6">'DSCAL Trigger Edits'!#REF!</definedName>
    <definedName name="CIMS_CIRS_2003_11_02_4___8" localSheetId="11">'Icy Trigger Edits'!#REF!</definedName>
    <definedName name="CIMS_CIRS_2003_11_02_4___8" localSheetId="16">'Rings Trigger Edits'!#REF!</definedName>
    <definedName name="CIMS_CIRS_2003_11_02_4___8">'Titan Trigger Edits'!#REF!</definedName>
    <definedName name="CIMS_CIRS_2003_11_02_4___8___0">'Titan'!$B$16:$N$16</definedName>
    <definedName name="CIMS_CIRS_2003_11_02_5">'Rings'!$B$66:$N$66</definedName>
    <definedName name="CIMS_CIRS_2003_11_02_5___8" localSheetId="6">'DSCAL Trigger Edits'!#REF!</definedName>
    <definedName name="CIMS_CIRS_2003_11_02_5___8" localSheetId="11">'Icy Trigger Edits'!#REF!</definedName>
    <definedName name="CIMS_CIRS_2003_11_02_5___8" localSheetId="16">'Rings Trigger Edits'!#REF!</definedName>
    <definedName name="CIMS_CIRS_2003_11_02_5___8">'Titan Trigger Edits'!#REF!</definedName>
    <definedName name="CIMS_CIRS_2003_11_02_5___8___0">'Titan'!$B$16:$N$16</definedName>
    <definedName name="CIMS_CIRS_2003_11_02_6" localSheetId="1">'CIRS Table IDs'!$B$245:$N$245</definedName>
    <definedName name="CIMS_CIRS_2004_03_16" localSheetId="10">'Icy Data Volume'!$B$34:$M$35</definedName>
    <definedName name="CIMS_CIRS_2004_03_16">'CIMS TOL'!$B$144:$N$145</definedName>
    <definedName name="CIMS_CIRS_Export_2007_11_12" localSheetId="82">'CIMS TOL Import'!$B$4:$T$4</definedName>
    <definedName name="CIMS_Export_2005_05_12_2">'CIMS TOL Import'!#REF!</definedName>
    <definedName name="CIMS_Export_2005_08_19_1">'CIMS TOL Import'!#REF!</definedName>
    <definedName name="CIMS_Export_2006_02_16">'CIMS TOL Import'!#REF!</definedName>
    <definedName name="CIMS_Export_2006_03_27">'CIMS TOL Import'!#REF!</definedName>
    <definedName name="CIMS_Export_2006_05_07">'CIMS TOL Import'!#REF!</definedName>
    <definedName name="CIMS_Export_2006_06_01">'CIMS TOL Import'!#REF!</definedName>
    <definedName name="CIMS_Export_2006_07_09">'CIMS TOL Import'!#REF!</definedName>
    <definedName name="CIMS_Export_2006_08_03">'CIMS TOL Import'!#REF!</definedName>
    <definedName name="CIMS_Export_2006_09_08" localSheetId="0">'CIMS TOL'!$B$6:$Q$143</definedName>
    <definedName name="CIMS_Export_2006_09_08" localSheetId="82">'CIMS TOL Import'!#REF!</definedName>
    <definedName name="CIMS_Export_2006_09_08" localSheetId="10">'Icy Data Volume'!$B$6:$M$33</definedName>
    <definedName name="CIMS_Export_2006_11_15" localSheetId="82">'CIMS TOL Import'!#REF!</definedName>
    <definedName name="CIMS_Export_2007_02_28" localSheetId="82">'CIMS TOL Import'!#REF!</definedName>
    <definedName name="CIMS_Export_2007_02_28_1" localSheetId="0">'CIMS TOL'!$B$6:$Q$143</definedName>
    <definedName name="CIMS_Export_2007_02_28_1" localSheetId="10">'Icy Data Volume'!$B$6:$M$33</definedName>
    <definedName name="CIMS_Export_2007_03_23" localSheetId="82">'CIMS TOL Import'!#REF!</definedName>
    <definedName name="CIMS_Export_2007_04_26." localSheetId="82">'CIMS TOL Import'!#REF!</definedName>
    <definedName name="CIMS_Export_2007_06_12." localSheetId="82">'CIMS TOL Import'!$B$3:$AB$4</definedName>
    <definedName name="CIMS_S35_Export_2007_07_17" localSheetId="82">'CIMS TOL Import'!$B$3:$Z$4</definedName>
    <definedName name="CIMS_TOL_2005_06_17">'CIMS TOL Import'!#REF!</definedName>
    <definedName name="CIMS_TOL_2005_10_31">'CIMS TOL Import'!#REF!</definedName>
    <definedName name="CIRS_All_S04_2004_05_17" localSheetId="10">'Icy Data Volume'!$B$34:$M$35</definedName>
    <definedName name="CIRS_All_S04_2004_05_17">'CIMS TOL'!$B$144:$N$145</definedName>
    <definedName name="CIRS_CIMS_Export_S30_2007_01_12" localSheetId="0">'CIMS TOL'!$B$6:$Q$143</definedName>
    <definedName name="CIRS_CIMS_Export_S30_2007_01_12" localSheetId="82">'CIMS TOL Import'!#REF!</definedName>
    <definedName name="CIRS_CIMS_Export_S30_2007_01_12" localSheetId="10">'Icy Data Volume'!$B$6:$M$33</definedName>
    <definedName name="CIRS_CIMS_Export_S30_2007_01_12_1" localSheetId="0">'CIMS TOL'!$B$6:$Q$143</definedName>
    <definedName name="CIRS_CIMS_Export_S30_2007_01_12_1" localSheetId="10">'Icy Data Volume'!$B$6:$M$33</definedName>
    <definedName name="CIRS_CIMS_S44_Export_2008_06_02" localSheetId="82">'CIMS TOL Import'!$B$6:$P$143</definedName>
    <definedName name="CIRS_CIMS_S44_Export_2008_06_02_1" localSheetId="0">'CIMS TOL'!$B$6:$Q$143</definedName>
    <definedName name="CIRS_CIMS_S44_Export_2008_06_02_1" localSheetId="10">'Icy Data Volume'!$B$6:$M$33</definedName>
    <definedName name="CIRS_S12_2005_02_02_1">'CIMS TOL Import'!#REF!</definedName>
    <definedName name="CIRS_S20_2005_12_30">'CIMS TOL Import'!#REF!</definedName>
    <definedName name="_xlnm.Print_Titles" localSheetId="0">'CIMS TOL'!$2:$4</definedName>
    <definedName name="_xlnm.Print_Titles" localSheetId="10">'Icy Data Volume'!$2:$4</definedName>
    <definedName name="Rev_003_2004_09_16_2">'CIMS TOL Import'!#REF!</definedName>
    <definedName name="Rev_00c_2004_09_16_1">'CIMS TOL Import'!#REF!</definedName>
    <definedName name="S05_2004_06_22">'CIMS TOL Import'!#REF!</definedName>
    <definedName name="S09_2004_09_27_2">'CIMS TOL Import'!#REF!</definedName>
    <definedName name="S10_2004_11_15_1">'CIMS TOL Import'!#REF!</definedName>
    <definedName name="S10_2004_11_15_2" localSheetId="10">'Icy Data Volume'!$B$34:$M$35</definedName>
    <definedName name="S10_2004_11_15_2">'CIMS TOL'!$B$144:$P$145</definedName>
    <definedName name="S10_2004_11_15_2___0">'CIMS TOL Import'!#REF!</definedName>
    <definedName name="S11_2004_12_29_1">'CIMS TOL Import'!#REF!</definedName>
    <definedName name="S44_SOP_Port_3_rwa_summary_080703_103608" localSheetId="7">'SOPU Port 3 RWA data'!$C$2:$O$120</definedName>
    <definedName name="TransExp_Req_CIRS_2004_07_16">'CIMS TOL Import'!#REF!</definedName>
  </definedNames>
  <calcPr fullCalcOnLoad="1"/>
</workbook>
</file>

<file path=xl/sharedStrings.xml><?xml version="1.0" encoding="utf-8"?>
<sst xmlns="http://schemas.openxmlformats.org/spreadsheetml/2006/main" count="7604" uniqueCount="791">
  <si>
    <t>Number of CIRS Observations</t>
  </si>
  <si>
    <t>Total time of CIRS observations</t>
  </si>
  <si>
    <t>(Includes Support imaging time, excludes zero data volume requests)</t>
  </si>
  <si>
    <t>(Includes Support imaging data volume)</t>
  </si>
  <si>
    <t>(Excludes Support imaging time, excludes zero data volume requests)</t>
  </si>
  <si>
    <t>(Excludes Support imaging data volume)</t>
  </si>
  <si>
    <t>DSCALS</t>
  </si>
  <si>
    <t>Totals</t>
  </si>
  <si>
    <t>% of data volume spent on DSCALs</t>
  </si>
  <si>
    <t>Support Imaging</t>
  </si>
  <si>
    <t>Total:</t>
  </si>
  <si>
    <t>Total Mbit</t>
  </si>
  <si>
    <t>CIRS Mbit</t>
  </si>
  <si>
    <t>Loop</t>
  </si>
  <si>
    <t>CIRS_NO_DATA_TIME_001</t>
  </si>
  <si>
    <t>CIRS_NO_DATA_TIME_002</t>
  </si>
  <si>
    <t>CIRS_NO_DATA_TIME_003</t>
  </si>
  <si>
    <t>CIRS_NO_DATA_TIME_004</t>
  </si>
  <si>
    <t>CIRS_NO_DATA_TIME_005</t>
  </si>
  <si>
    <t>CIRS_NO_DATA_TIME_006</t>
  </si>
  <si>
    <t>CIRS_NO_DATA_TIME_007</t>
  </si>
  <si>
    <t>CIRS_NO_DATA_TIME_008</t>
  </si>
  <si>
    <t>CIRS_NO_DATA_TIME_009</t>
  </si>
  <si>
    <t>CIRS_NO_DATA_TIME_010</t>
  </si>
  <si>
    <t>CIRS_NO_DATA_TIME_011</t>
  </si>
  <si>
    <t>CIRS_NO_DATA_TIME_012</t>
  </si>
  <si>
    <t>CIRS_NO_DATA_TIME_013</t>
  </si>
  <si>
    <t>CIRS_NO_DATA_TIME_014</t>
  </si>
  <si>
    <t>CIRS_NO_DATA_TIME_015</t>
  </si>
  <si>
    <t>CIRS_NO_DATA_TIME_016</t>
  </si>
  <si>
    <t>CIRS_NO_DATA_TIME_017</t>
  </si>
  <si>
    <t>CIRS_NO_DATA_TIME_018</t>
  </si>
  <si>
    <t>CIRS_NO_DATA_TIME_019</t>
  </si>
  <si>
    <t>CIRS_NO_DATA_TIME_020</t>
  </si>
  <si>
    <t>CIRS_NO_DATA_TIME_021</t>
  </si>
  <si>
    <t>CIRS_NO_DATA_TIME_022</t>
  </si>
  <si>
    <t>CIRS_NO_DATA_TIME_023</t>
  </si>
  <si>
    <t>CIRS_NO_DATA_TIME_024</t>
  </si>
  <si>
    <t>CIRS_NO_DATA_TIME_025</t>
  </si>
  <si>
    <t>CIRS_NO_DATA_TIME_027</t>
  </si>
  <si>
    <t>CIRS_NO_DATA_TIME_028</t>
  </si>
  <si>
    <t>CIRS_NO_DATA_TIME_029</t>
  </si>
  <si>
    <t>CIRS_NO_DATA_TIME_030</t>
  </si>
  <si>
    <t>CIRS_NO_DATA_TIME_031</t>
  </si>
  <si>
    <t>CIRS_NO_DATA_TIME_032</t>
  </si>
  <si>
    <t>CIRS_NO_DATA_TIME_033</t>
  </si>
  <si>
    <t>CIRS_NO_DATA_TIME_034</t>
  </si>
  <si>
    <t>CIRS_NO_DATA_TIME_035</t>
  </si>
  <si>
    <t>CIRS_NO_DATA_TIME_036</t>
  </si>
  <si>
    <t>CIRS_NO_DATA_TIME_037</t>
  </si>
  <si>
    <t>CIRS_NO_DATA_TIME_038</t>
  </si>
  <si>
    <t>CIRS_NO_DATA_TIME_039</t>
  </si>
  <si>
    <t>CIRS_NO_DATA_TIME_040</t>
  </si>
  <si>
    <t>CIRS_NO_DATA_TIME_041</t>
  </si>
  <si>
    <t>CIRS_NO_DATA_TIME_042</t>
  </si>
  <si>
    <t>CIRS_NO_DATA_TIME_043</t>
  </si>
  <si>
    <t>CIRS_NO_DATA_TIME_044</t>
  </si>
  <si>
    <t>CIRS_NO_DATA_TIME_045</t>
  </si>
  <si>
    <t>CIRS_NO_DATA_TIME_046</t>
  </si>
  <si>
    <t>CIRS_NO_DATA_TIME_047</t>
  </si>
  <si>
    <t>CIRS_NO_DATA_TIME_048</t>
  </si>
  <si>
    <t>CIRS_NO_DATA_TIME_049</t>
  </si>
  <si>
    <t>CIRS_NO_DATA_TIME_050</t>
  </si>
  <si>
    <t>CIRS_NO_DATA_TIME_051</t>
  </si>
  <si>
    <t>CIRS_NO_DATA_TIME_052</t>
  </si>
  <si>
    <t>CIRS_NO_DATA_TIME_053</t>
  </si>
  <si>
    <t>CIRS_NO_DATA_TIME_054</t>
  </si>
  <si>
    <t>CIRS_NO_DATA_TIME_055</t>
  </si>
  <si>
    <t>CIRS_NO_DATA_TIME_056</t>
  </si>
  <si>
    <t>CIRS_NO_DATA_TIME_057</t>
  </si>
  <si>
    <t>CIRS_NO_DATA_TIME_058</t>
  </si>
  <si>
    <t>CIRS_NO_DATA_TIME_059</t>
  </si>
  <si>
    <t>CIRS_NO_DATA_TIME_060</t>
  </si>
  <si>
    <t>CIRS_NO_DATA_TIME_061</t>
  </si>
  <si>
    <t>CIRS_NO_DATA_TIME_062</t>
  </si>
  <si>
    <t>CIRS_NO_DATA_TIME_064</t>
  </si>
  <si>
    <t xml:space="preserve">Day = </t>
  </si>
  <si>
    <t>Maximum number of loops:</t>
  </si>
  <si>
    <t>Maxium dead time:</t>
  </si>
  <si>
    <t>Agreement</t>
  </si>
  <si>
    <t>Extended hh:mm:ss</t>
  </si>
  <si>
    <t>Request Name</t>
  </si>
  <si>
    <t>Table Number</t>
  </si>
  <si>
    <t>EM Test Results</t>
  </si>
  <si>
    <t>Starting Table Number</t>
  </si>
  <si>
    <t>Start Time</t>
  </si>
  <si>
    <t>Duration</t>
  </si>
  <si>
    <t>End Time</t>
  </si>
  <si>
    <t>Data Rate (bps)</t>
  </si>
  <si>
    <t>Data Volume (Mbit)</t>
  </si>
  <si>
    <t>Table #</t>
  </si>
  <si>
    <t>Calendar Day</t>
  </si>
  <si>
    <t>Year</t>
  </si>
  <si>
    <t>DOY</t>
  </si>
  <si>
    <t>hh:mm:ss</t>
  </si>
  <si>
    <t>Days</t>
  </si>
  <si>
    <t>Number of DSCALs</t>
  </si>
  <si>
    <t>Day</t>
  </si>
  <si>
    <t>Hours</t>
  </si>
  <si>
    <t>Total Data Volume:</t>
  </si>
  <si>
    <t>Mbits</t>
  </si>
  <si>
    <t>hh:mm::ss</t>
  </si>
  <si>
    <t>Maximum time between DSCALS</t>
  </si>
  <si>
    <t xml:space="preserve">Total Duration of DSCALS </t>
  </si>
  <si>
    <t>(includes zero data volume requests)</t>
  </si>
  <si>
    <t>(excludes zero data volume requests)</t>
  </si>
  <si>
    <t>Data Volume Mbit</t>
  </si>
  <si>
    <t>FP3/4 Mode</t>
  </si>
  <si>
    <t>FPA Temperature (Set Point)</t>
  </si>
  <si>
    <t>Guaranteed hh:mm:ss</t>
  </si>
  <si>
    <t>Total Possible CIRS Deep Space Time</t>
  </si>
  <si>
    <t>Total DSCALs</t>
  </si>
  <si>
    <t>DSCAL's Guaranteed</t>
  </si>
  <si>
    <t>DSCAL's Extended</t>
  </si>
  <si>
    <t>Short Deep Space Observations</t>
  </si>
  <si>
    <t>CIRS Observation time</t>
  </si>
  <si>
    <t>Ratio Observation / Good DSCAL</t>
  </si>
  <si>
    <t>Ratio Observation / Total DSCAL</t>
  </si>
  <si>
    <t>SPASS Note</t>
  </si>
  <si>
    <t>Pointing</t>
  </si>
  <si>
    <t>Primary</t>
  </si>
  <si>
    <t>Secondary</t>
  </si>
  <si>
    <t>Number of Saturn requests/observations</t>
  </si>
  <si>
    <t>Total time:</t>
  </si>
  <si>
    <t>Total data volume</t>
  </si>
  <si>
    <t>Mbit</t>
  </si>
  <si>
    <t>EM Time:</t>
  </si>
  <si>
    <t>Data Mode</t>
  </si>
  <si>
    <t>Data or No Data</t>
  </si>
  <si>
    <t>Spectral Resolution</t>
  </si>
  <si>
    <t>Pixels</t>
  </si>
  <si>
    <t>Table ID</t>
  </si>
  <si>
    <t>Notes</t>
  </si>
  <si>
    <t>FP1</t>
  </si>
  <si>
    <t>FP3</t>
  </si>
  <si>
    <t>FP4</t>
  </si>
  <si>
    <t>Support Imaging Request Name</t>
  </si>
  <si>
    <t xml:space="preserve"> </t>
  </si>
  <si>
    <t>Number of Saturn Support Imaging Requests</t>
  </si>
  <si>
    <t>Number of Icy Satellite requests/observations</t>
  </si>
  <si>
    <t>Data or no data?</t>
  </si>
  <si>
    <t xml:space="preserve"> Table ID</t>
  </si>
  <si>
    <t>Shutter closed</t>
  </si>
  <si>
    <t>Number of Saturn Suport Imaging Requests</t>
  </si>
  <si>
    <t>Number of Titan requests/observations</t>
  </si>
  <si>
    <t>EM Time</t>
  </si>
  <si>
    <t>Close Shutter Time</t>
  </si>
  <si>
    <t>Number of Titan Suport Imaging Requests</t>
  </si>
  <si>
    <t>Starting Table Number</t>
  </si>
  <si>
    <t>Request Name</t>
  </si>
  <si>
    <t>Start Time</t>
  </si>
  <si>
    <t>Duration</t>
  </si>
  <si>
    <t>End Time</t>
  </si>
  <si>
    <t>Data Rate (bps)</t>
  </si>
  <si>
    <t>Data Volume (Mbit)</t>
  </si>
  <si>
    <t>SPASS Note</t>
  </si>
  <si>
    <t>Pointing</t>
  </si>
  <si>
    <t>Table #</t>
  </si>
  <si>
    <t>Calendar Day</t>
  </si>
  <si>
    <t>Year</t>
  </si>
  <si>
    <t>DOY</t>
  </si>
  <si>
    <t>hh:mm:ss</t>
  </si>
  <si>
    <t>hh:mm:ss</t>
  </si>
  <si>
    <t>Calendar Day</t>
  </si>
  <si>
    <t>Year</t>
  </si>
  <si>
    <t>DOY</t>
  </si>
  <si>
    <t>hh:mm:ss</t>
  </si>
  <si>
    <t>Primary</t>
  </si>
  <si>
    <t>Secondary</t>
  </si>
  <si>
    <t>Number of Ring requests/observations</t>
  </si>
  <si>
    <t>Total time:</t>
  </si>
  <si>
    <t>Total Data Volume:</t>
  </si>
  <si>
    <t>Mbit</t>
  </si>
  <si>
    <t>EM Time:</t>
  </si>
  <si>
    <t>Request Name</t>
  </si>
  <si>
    <t>Data Mode</t>
  </si>
  <si>
    <t>Data or No Data</t>
  </si>
  <si>
    <t>Spectral Resolution</t>
  </si>
  <si>
    <t>Pixels</t>
  </si>
  <si>
    <t>Duration</t>
  </si>
  <si>
    <t>Table ID</t>
  </si>
  <si>
    <t>Notes</t>
  </si>
  <si>
    <t>FP1</t>
  </si>
  <si>
    <t>FP3</t>
  </si>
  <si>
    <t>FP4</t>
  </si>
  <si>
    <t>FP3</t>
  </si>
  <si>
    <t>FP4</t>
  </si>
  <si>
    <t>Request Name</t>
  </si>
  <si>
    <t>Start Time</t>
  </si>
  <si>
    <t>Duration</t>
  </si>
  <si>
    <t>End Time</t>
  </si>
  <si>
    <t>Data Volume (Mbit)</t>
  </si>
  <si>
    <t>Calendar Day</t>
  </si>
  <si>
    <t>Year</t>
  </si>
  <si>
    <t>DOY</t>
  </si>
  <si>
    <t>hh:mm:ss</t>
  </si>
  <si>
    <t>hh:mm:ss</t>
  </si>
  <si>
    <t>Calendar Day</t>
  </si>
  <si>
    <t>Year</t>
  </si>
  <si>
    <t>DOY</t>
  </si>
  <si>
    <t>hh:mm:ss</t>
  </si>
  <si>
    <t>Number of Ring Suport Imaging Requests</t>
  </si>
  <si>
    <t>Total time:</t>
  </si>
  <si>
    <t>Total Data Volume:</t>
  </si>
  <si>
    <t>Mbit</t>
  </si>
  <si>
    <t>Total on the SSR</t>
  </si>
  <si>
    <t>Each SSR load command can hold</t>
  </si>
  <si>
    <t>table data words</t>
  </si>
  <si>
    <t>Needed for look-up table</t>
  </si>
  <si>
    <t>Available for triggers</t>
  </si>
  <si>
    <t>Saturn</t>
  </si>
  <si>
    <t>Icy Satellites</t>
  </si>
  <si>
    <t>Titan</t>
  </si>
  <si>
    <t>Rings</t>
  </si>
  <si>
    <t>DSCALs</t>
  </si>
  <si>
    <t>Total for Triggers</t>
  </si>
  <si>
    <t>Margin</t>
  </si>
  <si>
    <t>Look-up table + Triggers</t>
  </si>
  <si>
    <t>(also number of ALF blocks)</t>
  </si>
  <si>
    <t>Words per ALF block</t>
  </si>
  <si>
    <t>Number of words to be read in</t>
  </si>
  <si>
    <t>Number of unique tables</t>
  </si>
  <si>
    <t>Hk Packet cycle (s)</t>
  </si>
  <si>
    <t>Table load verifcation time (s)</t>
  </si>
  <si>
    <t>Table load verifcation time (hh::mm:ss)</t>
  </si>
  <si>
    <t>Sarting Address</t>
  </si>
  <si>
    <t>Ending Address</t>
  </si>
  <si>
    <t>CIRS_NO_DATA_TIME_026</t>
  </si>
  <si>
    <t>Offset to no-data table</t>
  </si>
  <si>
    <t>Offset to table 60</t>
  </si>
  <si>
    <t>Duration of setup commands</t>
  </si>
  <si>
    <t>Hours in a day</t>
  </si>
  <si>
    <r>
      <t>D</t>
    </r>
    <r>
      <rPr>
        <sz val="12"/>
        <color indexed="8"/>
        <rFont val="Arial"/>
        <family val="2"/>
      </rPr>
      <t>_TIME</t>
    </r>
  </si>
  <si>
    <t>Blink</t>
  </si>
  <si>
    <t>Data</t>
  </si>
  <si>
    <t>Data Volume Allocated</t>
  </si>
  <si>
    <t>Data Rate Used</t>
  </si>
  <si>
    <t>Compression Factor</t>
  </si>
  <si>
    <t>Data Volume Calculated</t>
  </si>
  <si>
    <t>Seconds</t>
  </si>
  <si>
    <t>Data Rate Allocated</t>
  </si>
  <si>
    <t>CIRS_NO_DATA_TIME_063</t>
  </si>
  <si>
    <t>CIRS_NO_DATA_TIME_065</t>
  </si>
  <si>
    <t>CIRS_NO_DATA_TIME_066</t>
  </si>
  <si>
    <t>CIRS_NO_DATA_TIME_067</t>
  </si>
  <si>
    <t>CIRS_NO_DATA_TIME_068</t>
  </si>
  <si>
    <t>CIRS_NO_DATA_TIME_069</t>
  </si>
  <si>
    <t>CIRS_NO_DATA_TIME_070</t>
  </si>
  <si>
    <t>CIRS_NO_DATA_TIME_071</t>
  </si>
  <si>
    <t>CIRS_NO_DATA_TIME_072</t>
  </si>
  <si>
    <t>CIRS_NO_DATA_TIME_073</t>
  </si>
  <si>
    <t>CIRS_NO_DATA_TIME_074</t>
  </si>
  <si>
    <t>CIRS_NO_DATA_TIME_075</t>
  </si>
  <si>
    <t>CIRS_NO_DATA_TIME_076</t>
  </si>
  <si>
    <t>CIRS_NO_DATA_TIME_077</t>
  </si>
  <si>
    <t>CIRS_NO_DATA_TIME_078</t>
  </si>
  <si>
    <t>CIRS_NO_DATA_TIME_079</t>
  </si>
  <si>
    <t>CIRS_NO_DATA_TIME_080</t>
  </si>
  <si>
    <t>CIRS_NO_DATA_TIME_081</t>
  </si>
  <si>
    <t>CIRS_NO_DATA_TIME_083</t>
  </si>
  <si>
    <t>CIRS_NO_DATA_TIME_084</t>
  </si>
  <si>
    <t>CIRS_NO_DATA_TIME_085</t>
  </si>
  <si>
    <t>CIRS_NO_DATA_TIME_086</t>
  </si>
  <si>
    <t>CIRS_NO_DATA_TIME_087</t>
  </si>
  <si>
    <t>CIRS_NO_DATA_TIME_088</t>
  </si>
  <si>
    <t>CIRS_NO_DATA_TIME_089</t>
  </si>
  <si>
    <t>CIRS_NO_DATA_TIME_090</t>
  </si>
  <si>
    <t>CIRS_NO_DATA_TIME_091</t>
  </si>
  <si>
    <t>CIRS_NO_DATA_TIME_093</t>
  </si>
  <si>
    <t>CIRS_NO_DATA_TIME_094</t>
  </si>
  <si>
    <t>CIRS_NO_DATA_TIME_095</t>
  </si>
  <si>
    <t>CIRS_NO_DATA_TIME_096</t>
  </si>
  <si>
    <t>CIRS_NO_DATA_TIME_097</t>
  </si>
  <si>
    <t>CIRS_NO_DATA_TIME_098</t>
  </si>
  <si>
    <t>CIRS_NO_DATA_TIME_100</t>
  </si>
  <si>
    <t>CIRS_NO_DATA_TIME_101</t>
  </si>
  <si>
    <t>CIRS_NO_DATA_TIME_102</t>
  </si>
  <si>
    <t>CIRS_NO_DATA_TIME_103</t>
  </si>
  <si>
    <t>CIRS_NO_DATA_TIME_104</t>
  </si>
  <si>
    <t>CIRS_NO_DATA_TIME_105</t>
  </si>
  <si>
    <t>CIRS_NO_DATA_TIME_106</t>
  </si>
  <si>
    <t>CIRS_NO_DATA_TIME_107</t>
  </si>
  <si>
    <t>CIRS_NO_DATA_TIME_000</t>
  </si>
  <si>
    <t>CIRS_NO_DATA_TIME_099</t>
  </si>
  <si>
    <t>Total CIRS Time</t>
  </si>
  <si>
    <t>CIRS_NO_DATA_TIME_108</t>
  </si>
  <si>
    <t>CIRS_NO_DATA_TIME_109</t>
  </si>
  <si>
    <t>CIRS_NO_DATA_TIME_110</t>
  </si>
  <si>
    <t>CIRS_NO_DATA_TIME_111</t>
  </si>
  <si>
    <t>CIRS_NO_DATA_TIME_112</t>
  </si>
  <si>
    <t>CIRS_NO_DATA_TIME_113</t>
  </si>
  <si>
    <t>CIRS_NO_DATA_TIME_114</t>
  </si>
  <si>
    <t>CIRS_NO_DATA_TIME_115</t>
  </si>
  <si>
    <t>CIRS_NO_DATA_TIME_116</t>
  </si>
  <si>
    <t>CIRS_NO_DATA_TIME_117</t>
  </si>
  <si>
    <t>Extra Load Commands</t>
  </si>
  <si>
    <t>CIRS_NO_DATA_TIME_092</t>
  </si>
  <si>
    <t>Remove Table</t>
  </si>
  <si>
    <t>Notes from Conor</t>
  </si>
  <si>
    <t>CIRS_NO_DATA_TIME_082</t>
  </si>
  <si>
    <t>Continous in time check</t>
  </si>
  <si>
    <t>Removed Load Commands</t>
  </si>
  <si>
    <t>Request</t>
  </si>
  <si>
    <t>Rate</t>
  </si>
  <si>
    <t>Data Volume</t>
  </si>
  <si>
    <t>SPASS Type</t>
  </si>
  <si>
    <t>Primary Pointing</t>
  </si>
  <si>
    <t>Secondary Pointing</t>
  </si>
  <si>
    <t>Pointing Agreement</t>
  </si>
  <si>
    <t>CIRS_084OT_SEQSETUP044_PRIME</t>
  </si>
  <si>
    <t>Non-SPASS</t>
  </si>
  <si>
    <t>CIRS_085IC_DSCAL08258_RIDER</t>
  </si>
  <si>
    <t>SPASS Rider</t>
  </si>
  <si>
    <t>CIRS_085RI_TMAP20LP001_SI</t>
  </si>
  <si>
    <t>CIRS_085RI_TMAPN20LP001_PRIME</t>
  </si>
  <si>
    <t>Prime</t>
  </si>
  <si>
    <t>CIRS_FP1 to Rings</t>
  </si>
  <si>
    <t>NEG_X to Sun</t>
  </si>
  <si>
    <t>CIRS_085RI_TMAPN30LP001_PRIME</t>
  </si>
  <si>
    <t>CIRS_085RI_TMAPN30LP001_SI</t>
  </si>
  <si>
    <t>CIRS_085IC_DSCAL08259_RIDER</t>
  </si>
  <si>
    <t>CIRS_085RF_FMOVIE003_ISS</t>
  </si>
  <si>
    <t>CIRS_085IC_DSCAL08260_RIDER</t>
  </si>
  <si>
    <t>CIRS_085RI_URBETCEN001_UVIS</t>
  </si>
  <si>
    <t>CIRS_085RI_AZSCANDRK001_ISS</t>
  </si>
  <si>
    <t>CIRS_085RI_URALPARA001_UVIS</t>
  </si>
  <si>
    <t>CIRS_085EN_PLMMP001_ISS</t>
  </si>
  <si>
    <t>CIRS_085RI_SOLOCCS106_VIMS</t>
  </si>
  <si>
    <t>CIRS_085RI_AZSCANLIT001_ISS</t>
  </si>
  <si>
    <t>CIRS_085EN_SECLNX001_PRIME</t>
  </si>
  <si>
    <t>CIRS_FP3 to Enceladus</t>
  </si>
  <si>
    <t>CIRS_085EN_SECLNX001_SI</t>
  </si>
  <si>
    <t>CIRS_085RI_SHADSCANL107_VIMS</t>
  </si>
  <si>
    <t>CIRS_085IC_DSCAL08262_RIDER</t>
  </si>
  <si>
    <t>CIRS_085RI_VCASLSLP001_PRIME</t>
  </si>
  <si>
    <t>CIRS_085RI_VCASLSLP001_SI</t>
  </si>
  <si>
    <t>CIRS_085RI_RSCNCOCC201_VIMS</t>
  </si>
  <si>
    <t>CIRS_085IC_DSCAL08263_RIDER</t>
  </si>
  <si>
    <t>CIRS_085RI_TMAPS10LP001_PRIME</t>
  </si>
  <si>
    <t>CIRS_085RI_TMAPS10LP001_SI</t>
  </si>
  <si>
    <t>CIRS_085RI_SPKMVLFLP001_ISS</t>
  </si>
  <si>
    <t>CIRS_085TI_MR2CLD263_ISS</t>
  </si>
  <si>
    <t>CIRS_085SK_OPNAV641_NAV</t>
  </si>
  <si>
    <t>CIRS_085IC_DSCAL08264_RIDER</t>
  </si>
  <si>
    <t>CIRS_085TI_MR2CLD264_ISS</t>
  </si>
  <si>
    <t>CIRS_085RI_EGPHASE004_VIMS</t>
  </si>
  <si>
    <t>CIRS_086IC_DSCAL08265_RIDER</t>
  </si>
  <si>
    <t>CIRS_086RI_FMONITOR001_ISS</t>
  </si>
  <si>
    <t>CIRS_086IC_DSCAL08266_RIDER</t>
  </si>
  <si>
    <t>CIRS_086SA_COMPSIT001_PRIME</t>
  </si>
  <si>
    <t>CIRS_FP1 to Saturn</t>
  </si>
  <si>
    <t>CIRS_086IC_DSCAL08267_RIDER</t>
  </si>
  <si>
    <t>CIRS_086RI_VTMPN60LP001_PRIME</t>
  </si>
  <si>
    <t>CIRS_086RI_VTMPN60LP001_SI</t>
  </si>
  <si>
    <t>CIRS_086RI_GAMCRUOCC004_VIMS</t>
  </si>
  <si>
    <t>CIRS_086IC_DSCAL08268_RIDER</t>
  </si>
  <si>
    <t>CIRS_086RI_SHADSCANU108_VIMS</t>
  </si>
  <si>
    <t>CIRS_086RI_URALPARA001_UVIS</t>
  </si>
  <si>
    <t>CIRS_086TE_SECLN001_PRIME</t>
  </si>
  <si>
    <t>CIRS_FP3 to Tethys</t>
  </si>
  <si>
    <t>Pointing must be negotiated with CDA due to RPX from 269T01:02-03:02.  Transition to SNER2 @1:35 for CDA ... ISS riders ends early to avoid TLM transition</t>
  </si>
  <si>
    <t>CIRS_086TE_SECLN001_SI</t>
  </si>
  <si>
    <t>CIRS_086RI_RADSCAN001_ISS</t>
  </si>
  <si>
    <t>CIRS_086RI_VTMPS70MP001_PRIME</t>
  </si>
  <si>
    <t>CIRS_086RI_VTMPS70MP001_SI</t>
  </si>
  <si>
    <t>CIRS_086IC_DSCAL08269_RIDER</t>
  </si>
  <si>
    <t>CIRS_086RI_SUBMS45LP001_PRIME</t>
  </si>
  <si>
    <t>CIRS_086RI_SUBMS45LP001_SI</t>
  </si>
  <si>
    <t>CIRS_086RH_GEOLOG002_ISS</t>
  </si>
  <si>
    <t>CIRS_086IC_DSCAL08270_RIDER</t>
  </si>
  <si>
    <t>CIRS_086RI_SPKMVLFLP002_ISS</t>
  </si>
  <si>
    <t>CIRS_086RI_RLEOOCC301_VIMS</t>
  </si>
  <si>
    <t>CIRS_086IC_DSCAL08271_RIDER</t>
  </si>
  <si>
    <t>CIRS_086RI_FMONITOR003_ISS</t>
  </si>
  <si>
    <t>CIRS_086RI_FNTLPLE001_ISS</t>
  </si>
  <si>
    <t>CIRS_086MI_ICYLON001_ISS</t>
  </si>
  <si>
    <t>CIRS_086IC_DSCAL08272_RIDER</t>
  </si>
  <si>
    <t>CIRS_087IC_DSCAL08273_SP</t>
  </si>
  <si>
    <t>CIRS_087RI_APOMOSU109_VIMS</t>
  </si>
  <si>
    <t>CIRS_087IC_DSCAL08274_SP</t>
  </si>
  <si>
    <t>CIRS_087OT_SATELLORB003_SP</t>
  </si>
  <si>
    <t>CIRS_087RF_FMOVIE003_ISS</t>
  </si>
  <si>
    <t>CIRS_087IC_DSCAL08275_SP</t>
  </si>
  <si>
    <t>CIRS_087RI_VENCUNLP001_PRIME</t>
  </si>
  <si>
    <t>CIRS_087RF_FMOVIE001_ISS</t>
  </si>
  <si>
    <t>CIRS_087IC_DSCAL08276_SP</t>
  </si>
  <si>
    <t>CIRS_087TE_FP1SECLX001_PRIME</t>
  </si>
  <si>
    <t>CIRS_FP1 to Tethys</t>
  </si>
  <si>
    <t>NEG_X to B_Field</t>
  </si>
  <si>
    <t>CIRS_087TE_FP1SECLX001_SI</t>
  </si>
  <si>
    <t>CIRS_087SA_SPOLECAM001_UVIS</t>
  </si>
  <si>
    <t>CIRS_087RI_VTMPS60MP001_PRIME</t>
  </si>
  <si>
    <t>CIRS_087IC_DSCAL08277_SP</t>
  </si>
  <si>
    <t>CIRS_087RI_RSCNCOCC203_VIMS</t>
  </si>
  <si>
    <t>CIRS_087RI_RETARMRLP002_ISS</t>
  </si>
  <si>
    <t>CIRS_087OT_SATELLORB008_ISS</t>
  </si>
  <si>
    <t>CIRS_087IC_DSCAL08278_SP</t>
  </si>
  <si>
    <t>CIRS_087RI_TMAPS10LP001_PRIME</t>
  </si>
  <si>
    <t>POS_Z to NSP</t>
  </si>
  <si>
    <t>CIRS_087RI_RLEOOCC302_VIMS</t>
  </si>
  <si>
    <t>CIRS_087TI_MR2CLD279_ISS</t>
  </si>
  <si>
    <t>CIRS_087IC_DSCAL08279_SP</t>
  </si>
  <si>
    <t>CIRS_087RI_EGPHASE106_VIMS</t>
  </si>
  <si>
    <t>CIRS_087RI_COMP279_PRIME</t>
  </si>
  <si>
    <t>POS_X to NSP</t>
  </si>
  <si>
    <t>CIRS_087RI_COMP279_SI</t>
  </si>
  <si>
    <t>CIRS_088IC_DSCAL08280_SP</t>
  </si>
  <si>
    <t>CIRS_088RF_FRSTRCHAN001_ISS</t>
  </si>
  <si>
    <t>CIRS_088RI_TMAPN20LP001_PRIME</t>
  </si>
  <si>
    <t>CIRS_088RI_TMAPN20LP001_SI</t>
  </si>
  <si>
    <t>CIRS_088IC_DSCAL08281_SP</t>
  </si>
  <si>
    <t>CIRS_088TI_MR2CLD281_ISS</t>
  </si>
  <si>
    <t>CIRS_088RI_TMAPN45LP001_PRIME</t>
  </si>
  <si>
    <t>CIRS_088RI_TMAPN45LP001_SI</t>
  </si>
  <si>
    <t>CIRS_088IC_DSCAL08282_SP</t>
  </si>
  <si>
    <t>CIRS_088TI_TITAN001_ISS</t>
  </si>
  <si>
    <t>CIRS_088EN_PLMHINCL001_ISS</t>
  </si>
  <si>
    <t>CIRS_088EN_ICYATM001_UVIS</t>
  </si>
  <si>
    <t>CIRS_088EN_ENCEL001_PRIME</t>
  </si>
  <si>
    <t>ISS_NAC to Enceladus, NEG_X to Sun - custom handoff</t>
  </si>
  <si>
    <t>CIRS_088EN_ENCEL001_SI</t>
  </si>
  <si>
    <t>CIRS_088EN_ENCELCA001_ISS</t>
  </si>
  <si>
    <t>CIRS_088EN_SECLNX001_PRIME</t>
  </si>
  <si>
    <t>Handoff at FP4 to Enceladus Lat/Lon -88, 0</t>
  </si>
  <si>
    <t>CIRS_088EN_SECLNX001_SI</t>
  </si>
  <si>
    <t>CIRS_088EN_SECLNX001_AACS</t>
  </si>
  <si>
    <t>CIRS_088EN_SECLNX002_PRIME</t>
  </si>
  <si>
    <t>CIRS_FP4 to Enceladus</t>
  </si>
  <si>
    <t>Pick up at Enceladus Lat/Lon -88, 0, NEG_X to Sun</t>
  </si>
  <si>
    <t>CIRS_088EN_ICYATM002_UVIS</t>
  </si>
  <si>
    <t>CIRS_088TE_SECLNX001_UVIS</t>
  </si>
  <si>
    <t>CIRS_088IC_DSCAL08284_SP</t>
  </si>
  <si>
    <t>CIRS_088RI_TMAPS30LP001_PRIME</t>
  </si>
  <si>
    <t>CIRS_088RI_TMAPS30LP001_SI</t>
  </si>
  <si>
    <t>CIRS_088RI_LPMRLFOCD001_ISS</t>
  </si>
  <si>
    <t>CIRS_088IC_DSCAL08285_SP</t>
  </si>
  <si>
    <t>CIRS_088TI_MR3CLD285_ISS</t>
  </si>
  <si>
    <t>CIRS_088RI_SPKMVLFLP001_ISS</t>
  </si>
  <si>
    <t>CIRS_088TE_093W008PH001_ISS</t>
  </si>
  <si>
    <t>CIRS_088RI_FMONITOR003_ISS</t>
  </si>
  <si>
    <t>CIRS_088RI_SATELLORB012_ISS</t>
  </si>
  <si>
    <t>CIRS_088DI_081W005PH001_ISS</t>
  </si>
  <si>
    <t>CIRS_088IC_DSCAL08286_SP</t>
  </si>
  <si>
    <t>CIRS_088RI_SATELLORB013_ISS</t>
  </si>
  <si>
    <t>CIRS_089IC_DSCAL08287_SP</t>
  </si>
  <si>
    <t>CIRS_089RI_TMAPN20LP001_PRIME</t>
  </si>
  <si>
    <t>CIRS_089RI_TMAPN20LP001_SI</t>
  </si>
  <si>
    <t>CIRS_089IC_DSCAL08288_SP</t>
  </si>
  <si>
    <t>CIRS_089TI_MR2CLD288_ISS</t>
  </si>
  <si>
    <t>CIRS_089RF_FMOVIE003_ISS</t>
  </si>
  <si>
    <t>CIRS_089IC_DSCAL08289_SP</t>
  </si>
  <si>
    <t>CIRS_089RI_VTMPN60LP001_PRIME</t>
  </si>
  <si>
    <t>CIRS_089RI_VTMPN60LP001_SI</t>
  </si>
  <si>
    <t>CIRS_089RI_GAMCRUOCC006_VIMS</t>
  </si>
  <si>
    <t>CIRS_089RI_URBETCEN001_UVIS</t>
  </si>
  <si>
    <t>CIRS_089RI_SHADSCANU111_VIMS</t>
  </si>
  <si>
    <t>CIRS_089RI_TDIFN45HP001_PRIME</t>
  </si>
  <si>
    <t>CIRS_089RI_TDIFN45HP001_SI</t>
  </si>
  <si>
    <t>CIRS_089IC_DSCAL08291_SP</t>
  </si>
  <si>
    <t>CIRS_089RI_SUBMS45LP001_PRIME</t>
  </si>
  <si>
    <t>CIRS_089RI_SUBMS45LP001_SI</t>
  </si>
  <si>
    <t>CIRS_089RI_VCASLSLP001_PRIME</t>
  </si>
  <si>
    <t>CIRS_089RI_VCASLSLP001_SI</t>
  </si>
  <si>
    <t>CIRS_089IC_DSCAL08292_SP</t>
  </si>
  <si>
    <t>From file:CIMS_CIRS_Export_2008-06-02</t>
  </si>
  <si>
    <t>S44_START</t>
  </si>
  <si>
    <t>S44_END</t>
  </si>
  <si>
    <t>% Good Data</t>
  </si>
  <si>
    <t>Max Wheel Speed</t>
  </si>
  <si>
    <t>No Co-add</t>
  </si>
  <si>
    <t>Replace with Lego\Cal Table</t>
  </si>
  <si>
    <t>Centers</t>
  </si>
  <si>
    <t>No Data</t>
  </si>
  <si>
    <t>N/A</t>
  </si>
  <si>
    <t>FP1 Only</t>
  </si>
  <si>
    <t>Replace with Lego Table</t>
  </si>
  <si>
    <t>0:09:30 at start</t>
  </si>
  <si>
    <t>Reuse table</t>
  </si>
  <si>
    <t>Reuse Table 520</t>
  </si>
  <si>
    <t>Old Table #</t>
  </si>
  <si>
    <t>New Table #</t>
  </si>
  <si>
    <t>Pairs</t>
  </si>
  <si>
    <t>N pole, 89.99 deg</t>
  </si>
  <si>
    <t>S pole mosaic,plus scans</t>
  </si>
  <si>
    <t>Table</t>
  </si>
  <si>
    <t>Running Time</t>
  </si>
  <si>
    <t>RTI Delay</t>
  </si>
  <si>
    <t>Command Stem</t>
  </si>
  <si>
    <t>/89COMPOUND_SCAN</t>
  </si>
  <si>
    <t>IMMED</t>
  </si>
  <si>
    <t>NOADD</t>
  </si>
  <si>
    <t>F1DATA</t>
  </si>
  <si>
    <t>F3DATA</t>
  </si>
  <si>
    <t>F4DATA</t>
  </si>
  <si>
    <t>F3PAIR</t>
  </si>
  <si>
    <t>F4PAIR</t>
  </si>
  <si>
    <t>CLOSED</t>
  </si>
  <si>
    <t>ALWAYS</t>
  </si>
  <si>
    <t>OPEN</t>
  </si>
  <si>
    <t>/89EXE_END_SEQUENCE</t>
  </si>
  <si>
    <t>Zero Time</t>
  </si>
  <si>
    <t>Total Request time</t>
  </si>
  <si>
    <t>Less one minute for table 50</t>
  </si>
  <si>
    <t>Total Observation time</t>
  </si>
  <si>
    <t>ü</t>
  </si>
  <si>
    <t>F3BLINK</t>
  </si>
  <si>
    <t>F4BLINK</t>
  </si>
  <si>
    <t>No data</t>
  </si>
  <si>
    <t>End Data Policing Table</t>
  </si>
  <si>
    <t>Start Data Policing Table</t>
  </si>
  <si>
    <t>1.8-2.4 mrad, phase 140, (33, 56)-(18, 65)</t>
  </si>
  <si>
    <t>2.5-1.2 mrad, phase 76-60, (-64, 44)-(-63, 31)</t>
  </si>
  <si>
    <t>6.2-9.7-6.4 mrad, phase 65-50-63, (60, 335)-(17, 313)-(-30, 314)</t>
  </si>
  <si>
    <t>3.3 mrad, phase 58, (-63, 140)-(-59, 177), straddles C/A</t>
  </si>
  <si>
    <t>0.3 mrad, phase 14, (2, 71)-(3, 102), mostly deep space.</t>
  </si>
  <si>
    <t>3.5-2.5 mrad,  phase 55,  (-58, 010)</t>
  </si>
  <si>
    <t>0.9 mrad, phase 97, (72, 71)-(77, 43)</t>
  </si>
  <si>
    <t>1.0 mrad, phase 106, (77, 43)-(76, 27)</t>
  </si>
  <si>
    <t>1.8-4.1mrad, phase 109,  (63, 50)-(62, 76)</t>
  </si>
  <si>
    <t>32-11 mrad, phase 73,  (-62, 284)</t>
  </si>
  <si>
    <t>Start:   11.3 mrad, phase 73,  (-62, 286)</t>
  </si>
  <si>
    <t>End:   1.9 mrad, phase 74,  (-63, 330)</t>
  </si>
  <si>
    <t>1.9-1.5 mrad, phase 75,  (-64, 340)</t>
  </si>
  <si>
    <t>2.7-2.0 mrad, phase 57-45,  (-50, 23).</t>
  </si>
  <si>
    <t>1.0 mrad, phase 8,  (-5, 85)-(-4, 101)</t>
  </si>
  <si>
    <t>0.9 mrad,  phase 5,  (-3, 83)</t>
  </si>
  <si>
    <t>00:48-00:52, 02:20-02:24, 06:26-06:30</t>
  </si>
  <si>
    <t>First, last 3 min.</t>
  </si>
  <si>
    <t>00:00-00:03, 01:30-01:35, 03:22-03:25</t>
  </si>
  <si>
    <t>First, last 5 min.</t>
  </si>
  <si>
    <t>00:47-00:50, 01:43-01:46, 02:40-02:43.</t>
  </si>
  <si>
    <t>00:13-00:16</t>
  </si>
  <si>
    <t>00:12-00:15</t>
  </si>
  <si>
    <t>02:00-02:05</t>
  </si>
  <si>
    <t>First 3 min., 02:15-02:20, last 3 min.</t>
  </si>
  <si>
    <t>Replace with Lego table 106</t>
  </si>
  <si>
    <t/>
  </si>
  <si>
    <t>Remove both</t>
  </si>
  <si>
    <t>Keep table 580, remove table 50</t>
  </si>
  <si>
    <t>Keep table 50, remove table 581</t>
  </si>
  <si>
    <t>Keep table 583, remove table 50</t>
  </si>
  <si>
    <t>Keep table 50, remove table 588</t>
  </si>
  <si>
    <t>F4NODATA</t>
  </si>
  <si>
    <t>F3CENT</t>
  </si>
  <si>
    <t>F4CENT</t>
  </si>
  <si>
    <t>All</t>
  </si>
  <si>
    <t>Closed</t>
  </si>
  <si>
    <t>Open</t>
  </si>
  <si>
    <t>FP1 &amp; 3</t>
  </si>
  <si>
    <t>Merge with Table 581</t>
  </si>
  <si>
    <t>Merge with Table 583</t>
  </si>
  <si>
    <t>Duration [hours]</t>
  </si>
  <si>
    <t>Max wheel rate</t>
  </si>
  <si>
    <t>Min wheel rate</t>
  </si>
  <si>
    <t>Time with rate &lt; 1250</t>
  </si>
  <si>
    <t>Time with rate &lt; 1350</t>
  </si>
  <si>
    <t>Time with rate &lt; 1450</t>
  </si>
  <si>
    <t>Time with rate &lt; 1600</t>
  </si>
  <si>
    <t>Time with rate &gt; 1600</t>
  </si>
  <si>
    <t>Total effective time</t>
  </si>
  <si>
    <t>Fraction of good data</t>
  </si>
  <si>
    <t>2008-257T22:24:00</t>
  </si>
  <si>
    <t>2008-257T22:26:00</t>
  </si>
  <si>
    <t>2008-258T14:04:00</t>
  </si>
  <si>
    <t>2008-258T22:04:00</t>
  </si>
  <si>
    <t>2008-258T22:54:00</t>
  </si>
  <si>
    <t>2008-259T02:09:00</t>
  </si>
  <si>
    <t>2008-259T10:09:00</t>
  </si>
  <si>
    <t>2008-259T14:04:00</t>
  </si>
  <si>
    <t>2008-259T22:04:00</t>
  </si>
  <si>
    <t>2008-259T22:54:00</t>
  </si>
  <si>
    <t>2008-260T11:49:00</t>
  </si>
  <si>
    <t>2008-260T13:49:00</t>
  </si>
  <si>
    <t>2008-260T21:34:00</t>
  </si>
  <si>
    <t>2008-260T22:05:00</t>
  </si>
  <si>
    <t>2008-261T03:10:00</t>
  </si>
  <si>
    <t>2008-261T08:00:00</t>
  </si>
  <si>
    <t>2008-261T14:20:00</t>
  </si>
  <si>
    <t>2008-261T16:00:00</t>
  </si>
  <si>
    <t>2008-261T17:45:00</t>
  </si>
  <si>
    <t>2008-261T20:40:00</t>
  </si>
  <si>
    <t>2008-262T03:10:00</t>
  </si>
  <si>
    <t>2008-262T04:10:00</t>
  </si>
  <si>
    <t>2008-262T06:19:00</t>
  </si>
  <si>
    <t>2008-262T10:19:00</t>
  </si>
  <si>
    <t>2008-262T15:05:00</t>
  </si>
  <si>
    <t>2008-262T20:40:00</t>
  </si>
  <si>
    <t>2008-263T05:40:00</t>
  </si>
  <si>
    <t>2008-263T06:54:00</t>
  </si>
  <si>
    <t>2008-263T10:54:00</t>
  </si>
  <si>
    <t>2008-263T15:05:00</t>
  </si>
  <si>
    <t>2008-263T19:15:00</t>
  </si>
  <si>
    <t>2008-264T05:35:00</t>
  </si>
  <si>
    <t>2008-264T08:05:00</t>
  </si>
  <si>
    <t>2008-264T09:20:00</t>
  </si>
  <si>
    <t>2008-264T11:20:00</t>
  </si>
  <si>
    <t>2008-264T12:48:00</t>
  </si>
  <si>
    <t>2008-264T13:34:00</t>
  </si>
  <si>
    <t>2008-264T21:34:00</t>
  </si>
  <si>
    <t>2008-265T00:55:00</t>
  </si>
  <si>
    <t>2008-265T02:10:00</t>
  </si>
  <si>
    <t>2008-265T11:19:00</t>
  </si>
  <si>
    <t>2008-265T13:34:00</t>
  </si>
  <si>
    <t>2008-265T21:34:00</t>
  </si>
  <si>
    <t>2008-266T01:25:00</t>
  </si>
  <si>
    <t>2008-266T02:25:00</t>
  </si>
  <si>
    <t>2008-266T06:04:00</t>
  </si>
  <si>
    <t>2008-266T10:04:00</t>
  </si>
  <si>
    <t>2008-266T14:55:00</t>
  </si>
  <si>
    <t>2008-267T02:45:00</t>
  </si>
  <si>
    <t>2008-267T06:04:00</t>
  </si>
  <si>
    <t>2008-267T14:04:00</t>
  </si>
  <si>
    <t>2008-267T15:34:00</t>
  </si>
  <si>
    <t>2008-268T01:30:00</t>
  </si>
  <si>
    <t>2008-268T06:05:00</t>
  </si>
  <si>
    <t>2008-268T07:19:00</t>
  </si>
  <si>
    <t>2008-268T11:19:00</t>
  </si>
  <si>
    <t>2008-268T14:35:00</t>
  </si>
  <si>
    <t>2008-268T16:45:00</t>
  </si>
  <si>
    <t>2008-268T23:15:00</t>
  </si>
  <si>
    <t>2008-269T03:30:00</t>
  </si>
  <si>
    <t>2008-269T08:00:00</t>
  </si>
  <si>
    <t>2008-269T12:00:00</t>
  </si>
  <si>
    <t>2008-269T13:19:00</t>
  </si>
  <si>
    <t>2008-269T21:19:00</t>
  </si>
  <si>
    <t>2008-269T23:20:00</t>
  </si>
  <si>
    <t>2008-270T08:05:00</t>
  </si>
  <si>
    <t>2008-270T08:35:00</t>
  </si>
  <si>
    <t>2008-270T12:00:00</t>
  </si>
  <si>
    <t>2008-270T13:19:00</t>
  </si>
  <si>
    <t>2008-270T17:19:00</t>
  </si>
  <si>
    <t>2008-270T22:05:00</t>
  </si>
  <si>
    <t>2008-271T08:30:00</t>
  </si>
  <si>
    <t>2008-271T09:00:00</t>
  </si>
  <si>
    <t>2008-271T12:20:00</t>
  </si>
  <si>
    <t>2008-271T13:45:00</t>
  </si>
  <si>
    <t>2008-271T21:35:00</t>
  </si>
  <si>
    <t>2008-271T22:15:00</t>
  </si>
  <si>
    <t>2008-271T23:15:00</t>
  </si>
  <si>
    <t>2008-272T06:10:00</t>
  </si>
  <si>
    <t>2008-272T08:10:00</t>
  </si>
  <si>
    <t>2008-272T13:05:00</t>
  </si>
  <si>
    <t>2008-272T21:05:00</t>
  </si>
  <si>
    <t>2008-273T05:50:00</t>
  </si>
  <si>
    <t>2008-273T09:50:00</t>
  </si>
  <si>
    <t>2008-273T16:30:00</t>
  </si>
  <si>
    <t>2008-274T04:10:00</t>
  </si>
  <si>
    <t>2008-274T05:50:00</t>
  </si>
  <si>
    <t>2008-274T13:50:00</t>
  </si>
  <si>
    <t>2008-274T14:30:00</t>
  </si>
  <si>
    <t>2008-274T15:00:00</t>
  </si>
  <si>
    <t>2008-274T16:15:00</t>
  </si>
  <si>
    <t>2008-275T04:10:00</t>
  </si>
  <si>
    <t>2008-275T05:50:00</t>
  </si>
  <si>
    <t>2008-275T13:50:00</t>
  </si>
  <si>
    <t>2008-275T17:13:00</t>
  </si>
  <si>
    <t>2008-276T01:12:00</t>
  </si>
  <si>
    <t>2008-276T03:12:00</t>
  </si>
  <si>
    <t>2008-276T05:04:00</t>
  </si>
  <si>
    <t>2008-276T13:04:00</t>
  </si>
  <si>
    <t>2008-276T16:15:00</t>
  </si>
  <si>
    <t>2008-276T19:31:00</t>
  </si>
  <si>
    <t>2008-277T01:20:00</t>
  </si>
  <si>
    <t>2008-277T03:55:00</t>
  </si>
  <si>
    <t>2008-277T05:35:00</t>
  </si>
  <si>
    <t>2008-277T13:35:00</t>
  </si>
  <si>
    <t>2008-277T14:15:00</t>
  </si>
  <si>
    <t>2008-277T23:07:00</t>
  </si>
  <si>
    <t>2008-278T01:25:00</t>
  </si>
  <si>
    <t>2008-278T01:55:00</t>
  </si>
  <si>
    <t>2008-278T05:35:00</t>
  </si>
  <si>
    <t>2008-278T13:35:00</t>
  </si>
  <si>
    <t>2008-278T14:15:00</t>
  </si>
  <si>
    <t>2008-278T18:15:00</t>
  </si>
  <si>
    <t>2008-278T21:12:00</t>
  </si>
  <si>
    <t>2008-278T23:42:00</t>
  </si>
  <si>
    <t>2008-279T00:57:00</t>
  </si>
  <si>
    <t>2008-279T05:35:00</t>
  </si>
  <si>
    <t>2008-279T11:05:00</t>
  </si>
  <si>
    <t>2008-279T14:15:00</t>
  </si>
  <si>
    <t>2008-279T23:35:00</t>
  </si>
  <si>
    <t>2008-280T01:35:00</t>
  </si>
  <si>
    <t>2008-280T10:35:00</t>
  </si>
  <si>
    <t>2008-280T13:05:00</t>
  </si>
  <si>
    <t>2008-280T21:05:00</t>
  </si>
  <si>
    <t>2008-280T21:40:00</t>
  </si>
  <si>
    <t>2008-281T07:10:00</t>
  </si>
  <si>
    <t>2008-281T11:15:00</t>
  </si>
  <si>
    <t>2008-281T12:50:00</t>
  </si>
  <si>
    <t>2008-281T20:50:00</t>
  </si>
  <si>
    <t>2008-281T22:00:00</t>
  </si>
  <si>
    <t>2008-281T23:15:00</t>
  </si>
  <si>
    <t>2008-282T06:00:00</t>
  </si>
  <si>
    <t>2008-282T11:15:00</t>
  </si>
  <si>
    <t>2008-282T12:50:00</t>
  </si>
  <si>
    <t>2008-282T20:50:00</t>
  </si>
  <si>
    <t>2008-282T21:35:00</t>
  </si>
  <si>
    <t>2008-282T22:50:00</t>
  </si>
  <si>
    <t>2008-283T02:15:00</t>
  </si>
  <si>
    <t>2008-283T05:00:00</t>
  </si>
  <si>
    <t>2008-283T06:30:00</t>
  </si>
  <si>
    <t>2008-283T14:06:40</t>
  </si>
  <si>
    <t>2008-283T17:06:40</t>
  </si>
  <si>
    <t>2008-283T19:21:40</t>
  </si>
  <si>
    <t>2008-283T19:49:40</t>
  </si>
  <si>
    <t>2008-283T20:35:40</t>
  </si>
  <si>
    <t>2008-283T20:57:40</t>
  </si>
  <si>
    <t>2008-284T00:06:40</t>
  </si>
  <si>
    <t>2008-284T02:06:40</t>
  </si>
  <si>
    <t>2008-284T06:29:40</t>
  </si>
  <si>
    <t>2008-284T12:50:00</t>
  </si>
  <si>
    <t>2008-284T20:50:00</t>
  </si>
  <si>
    <t>2008-285T01:40:00</t>
  </si>
  <si>
    <t>2008-285T05:40:00</t>
  </si>
  <si>
    <t>2008-285T11:00:00</t>
  </si>
  <si>
    <t>2008-285T12:35:00</t>
  </si>
  <si>
    <t>2008-285T20:35:00</t>
  </si>
  <si>
    <t>2008-285T21:10:00</t>
  </si>
  <si>
    <t>2008-285T22:25:00</t>
  </si>
  <si>
    <t>2008-286T10:40:00</t>
  </si>
  <si>
    <t>2008-286T11:10:00</t>
  </si>
  <si>
    <t>2008-286T13:10:00</t>
  </si>
  <si>
    <t>2008-286T14:25:00</t>
  </si>
  <si>
    <t>2008-286T15:25:00</t>
  </si>
  <si>
    <t>2008-286T17:15:00</t>
  </si>
  <si>
    <t>2008-286T18:51:00</t>
  </si>
  <si>
    <t>2008-287T02:51:00</t>
  </si>
  <si>
    <t>2008-287T07:30:00</t>
  </si>
  <si>
    <t>2008-287T08:45:00</t>
  </si>
  <si>
    <t>2008-287T12:36:00</t>
  </si>
  <si>
    <t>2008-287T20:36:00</t>
  </si>
  <si>
    <t>2008-287T23:40:00</t>
  </si>
  <si>
    <t>2008-288T09:35:00</t>
  </si>
  <si>
    <t>2008-288T12:36:00</t>
  </si>
  <si>
    <t>2008-288T20:36:00</t>
  </si>
  <si>
    <t>2008-288T21:10:00</t>
  </si>
  <si>
    <t>2008-288T22:25:00</t>
  </si>
  <si>
    <t>2008-289T10:50:00</t>
  </si>
  <si>
    <t>2008-289T12:21:00</t>
  </si>
  <si>
    <t>2008-289T20:21:00</t>
  </si>
  <si>
    <t>2008-289T20:55:00</t>
  </si>
  <si>
    <t>2008-290T02:45:00</t>
  </si>
  <si>
    <t>2008-290T07:25:00</t>
  </si>
  <si>
    <t>2008-290T08:20:00</t>
  </si>
  <si>
    <t>2008-290T13:15:00</t>
  </si>
  <si>
    <t>2008-290T16:15:00</t>
  </si>
  <si>
    <t>2008-290T22:45:00</t>
  </si>
  <si>
    <t>2008-291T04:10:00</t>
  </si>
  <si>
    <t>2008-291T11:10:00</t>
  </si>
  <si>
    <t>2008-291T18:00:00</t>
  </si>
  <si>
    <t>2008-292T01:00:00</t>
  </si>
  <si>
    <t>2008-292T01:30:00</t>
  </si>
  <si>
    <t>2008-292T10:06:00</t>
  </si>
  <si>
    <t>2008-292T12:21:00</t>
  </si>
  <si>
    <t>2008-292T20:21:00</t>
  </si>
  <si>
    <t>76.3 (22)</t>
  </si>
  <si>
    <t>Replace with Lego table 291</t>
  </si>
  <si>
    <t>00:00:00.125</t>
  </si>
  <si>
    <t>00:02:24.125</t>
  </si>
  <si>
    <t>00:40:00.125</t>
  </si>
  <si>
    <t>00:41:48.125</t>
  </si>
  <si>
    <t>01:10:00.125</t>
  </si>
  <si>
    <t>01:13:00.125</t>
  </si>
  <si>
    <t>02:00:00.125</t>
  </si>
  <si>
    <t>02:03:00.125</t>
  </si>
  <si>
    <t>02:50:00.125</t>
  </si>
  <si>
    <t>/89EXE_CMD_SEQ</t>
  </si>
  <si>
    <t>REL</t>
  </si>
  <si>
    <t>2000-000T00:00:00</t>
  </si>
  <si>
    <t>02:55:00.125</t>
  </si>
  <si>
    <t>02:59:24.125</t>
  </si>
  <si>
    <t>04:08:19.125</t>
  </si>
  <si>
    <t>04:16:07.125</t>
  </si>
  <si>
    <t>06:18:19.125</t>
  </si>
  <si>
    <t>06:24:21.125</t>
  </si>
  <si>
    <t>00:52:00.125</t>
  </si>
  <si>
    <t>00:07:47.125</t>
  </si>
  <si>
    <t>02:57:13.125</t>
  </si>
  <si>
    <t>03:32:00.125</t>
  </si>
  <si>
    <t>03:34:13.125</t>
  </si>
  <si>
    <t>04:09:00.125</t>
  </si>
  <si>
    <t>04:16:47.125</t>
  </si>
  <si>
    <t>06:18:39.125</t>
  </si>
  <si>
    <t>06:24:40.125</t>
  </si>
  <si>
    <t>02:59:26.125</t>
  </si>
  <si>
    <t>00:57:24.125</t>
  </si>
  <si>
    <t>02:59:23.125</t>
  </si>
  <si>
    <t>04:08:00.125</t>
  </si>
  <si>
    <t>04:15:48.125</t>
  </si>
  <si>
    <t>06:18:00.125</t>
  </si>
  <si>
    <t>06:24:04.125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</si>
</sst>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yy"/>
    <numFmt numFmtId="173" formatCode="[h]:mm:ss;@"/>
    <numFmt numFmtId="174" formatCode="h:mm:ss;@"/>
    <numFmt numFmtId="175" formatCode="hh:mm:ss"/>
    <numFmt numFmtId="176" formatCode="mm/d/yyyy"/>
    <numFmt numFmtId="177" formatCode="0.0"/>
    <numFmt numFmtId="178" formatCode="[hh]:mm:ss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400]h:mm:ss\ AM/PM"/>
    <numFmt numFmtId="185" formatCode="hh:mm:ss\.\f"/>
    <numFmt numFmtId="186" formatCode="mm:ss.0;@"/>
    <numFmt numFmtId="187" formatCode="0.000"/>
    <numFmt numFmtId="188" formatCode="0.0000"/>
    <numFmt numFmtId="189" formatCode="0.00000"/>
    <numFmt numFmtId="190" formatCode="00000"/>
    <numFmt numFmtId="191" formatCode="[$-409]dddd\,\ mmmm\ dd\,\ yyyy"/>
    <numFmt numFmtId="192" formatCode="hh:mm"/>
    <numFmt numFmtId="193" formatCode="hh:mm:ss.000"/>
    <numFmt numFmtId="194" formatCode="m/d/yyyy\ h:mm:ss"/>
    <numFmt numFmtId="195" formatCode="h:mm:ss.000"/>
    <numFmt numFmtId="196" formatCode="0.0000000000000"/>
    <numFmt numFmtId="197" formatCode="mmm\-yyyy"/>
    <numFmt numFmtId="198" formatCode="0.00;[Red]0.00"/>
    <numFmt numFmtId="199" formatCode="0.0;[Red]0.0"/>
    <numFmt numFmtId="200" formatCode="[$-409]h:mm:ss\ AM/PM;@"/>
    <numFmt numFmtId="201" formatCode="[$-409]h:mm\ AM/PM;@"/>
    <numFmt numFmtId="202" formatCode="0.00000000"/>
    <numFmt numFmtId="203" formatCode="0.0%"/>
    <numFmt numFmtId="204" formatCode="m/dd/yyyy"/>
    <numFmt numFmtId="205" formatCode="#,##0\ &quot;$&quot;;\-#,##0\ &quot;$&quot;"/>
    <numFmt numFmtId="206" formatCode="#,##0\ &quot;$&quot;;[Red]\-#,##0\ &quot;$&quot;"/>
    <numFmt numFmtId="207" formatCode="#,##0.00\ &quot;$&quot;;\-#,##0.00\ &quot;$&quot;"/>
    <numFmt numFmtId="208" formatCode="#,##0.00\ &quot;$&quot;;[Red]\-#,##0.00\ &quot;$&quot;"/>
    <numFmt numFmtId="209" formatCode="_-* #,##0\ &quot;$&quot;_-;\-* #,##0\ &quot;$&quot;_-;_-* &quot;-&quot;\ &quot;$&quot;_-;_-@_-"/>
    <numFmt numFmtId="210" formatCode="_-* #,##0\ _$_-;\-* #,##0\ _$_-;_-* &quot;-&quot;\ _$_-;_-@_-"/>
    <numFmt numFmtId="211" formatCode="_-* #,##0.00\ &quot;$&quot;_-;\-* #,##0.00\ &quot;$&quot;_-;_-* &quot;-&quot;??\ &quot;$&quot;_-;_-@_-"/>
    <numFmt numFmtId="212" formatCode="_-* #,##0.00\ _$_-;\-* #,##0.00\ _$_-;_-* &quot;-&quot;??\ _$_-;_-@_-"/>
  </numFmts>
  <fonts count="14">
    <font>
      <sz val="10"/>
      <name val="Arial"/>
      <family val="0"/>
    </font>
    <font>
      <sz val="12"/>
      <color indexed="8"/>
      <name val="Arial"/>
      <family val="0"/>
    </font>
    <font>
      <sz val="12"/>
      <color indexed="8"/>
      <name val="Symbol"/>
      <family val="1"/>
    </font>
    <font>
      <i/>
      <sz val="12"/>
      <color indexed="8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ZapfDingbats"/>
      <family val="5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trike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51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thin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7">
    <xf numFmtId="0" fontId="0" fillId="0" borderId="0" xfId="0" applyAlignment="1">
      <alignment/>
    </xf>
    <xf numFmtId="0" fontId="1" fillId="0" borderId="0" xfId="0" applyAlignment="1">
      <alignment/>
    </xf>
    <xf numFmtId="174" fontId="1" fillId="0" borderId="0" xfId="0" applyAlignment="1">
      <alignment/>
    </xf>
    <xf numFmtId="0" fontId="1" fillId="0" borderId="0" xfId="0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4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8" xfId="0" applyFont="1" applyFill="1" applyBorder="1" applyAlignment="1">
      <alignment/>
    </xf>
    <xf numFmtId="21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74" fontId="4" fillId="0" borderId="8" xfId="0" applyNumberFormat="1" applyFont="1" applyFill="1" applyBorder="1" applyAlignment="1">
      <alignment horizontal="right"/>
    </xf>
    <xf numFmtId="0" fontId="1" fillId="0" borderId="0" xfId="0" applyAlignment="1">
      <alignment/>
    </xf>
    <xf numFmtId="0" fontId="3" fillId="0" borderId="0" xfId="0" applyAlignment="1">
      <alignment/>
    </xf>
    <xf numFmtId="0" fontId="1" fillId="0" borderId="0" xfId="0" applyAlignment="1">
      <alignment horizontal="right" wrapText="1"/>
    </xf>
    <xf numFmtId="174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4" fontId="4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" fontId="4" fillId="0" borderId="5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173" fontId="4" fillId="0" borderId="7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7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4" fontId="4" fillId="0" borderId="8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6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2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2" xfId="0" applyFont="1" applyAlignment="1">
      <alignment/>
    </xf>
    <xf numFmtId="0" fontId="1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ill="1" applyAlignment="1">
      <alignment horizontal="right"/>
    </xf>
    <xf numFmtId="0" fontId="1" fillId="0" borderId="23" xfId="0" applyFill="1" applyAlignment="1">
      <alignment horizontal="center" vertical="center"/>
    </xf>
    <xf numFmtId="0" fontId="1" fillId="0" borderId="24" xfId="0" applyFill="1" applyAlignment="1">
      <alignment/>
    </xf>
    <xf numFmtId="0" fontId="1" fillId="0" borderId="22" xfId="0" applyFont="1" applyFill="1" applyAlignment="1">
      <alignment/>
    </xf>
    <xf numFmtId="0" fontId="1" fillId="0" borderId="25" xfId="0" applyFill="1" applyAlignment="1">
      <alignment/>
    </xf>
    <xf numFmtId="174" fontId="1" fillId="0" borderId="0" xfId="0" applyFill="1" applyAlignment="1">
      <alignment/>
    </xf>
    <xf numFmtId="2" fontId="1" fillId="0" borderId="0" xfId="0" applyFill="1" applyAlignment="1">
      <alignment/>
    </xf>
    <xf numFmtId="0" fontId="1" fillId="0" borderId="0" xfId="0" applyFill="1" applyAlignment="1">
      <alignment horizontal="center"/>
    </xf>
    <xf numFmtId="0" fontId="1" fillId="0" borderId="0" xfId="0" applyFont="1" applyAlignment="1">
      <alignment wrapText="1"/>
    </xf>
    <xf numFmtId="0" fontId="1" fillId="0" borderId="26" xfId="0" applyFont="1" applyFill="1" applyAlignment="1">
      <alignment horizontal="center"/>
    </xf>
    <xf numFmtId="0" fontId="1" fillId="0" borderId="27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8" xfId="0" applyFont="1" applyAlignment="1">
      <alignment horizontal="center"/>
    </xf>
    <xf numFmtId="174" fontId="1" fillId="0" borderId="29" xfId="0" applyFont="1" applyAlignment="1">
      <alignment horizontal="right"/>
    </xf>
    <xf numFmtId="0" fontId="1" fillId="0" borderId="0" xfId="0" applyFont="1" applyFill="1" applyAlignment="1">
      <alignment/>
    </xf>
    <xf numFmtId="1" fontId="1" fillId="0" borderId="29" xfId="0" applyFont="1" applyFill="1" applyAlignment="1">
      <alignment horizontal="right"/>
    </xf>
    <xf numFmtId="172" fontId="1" fillId="0" borderId="23" xfId="0" applyFont="1" applyAlignment="1">
      <alignment/>
    </xf>
    <xf numFmtId="0" fontId="1" fillId="0" borderId="30" xfId="0" applyFont="1" applyAlignment="1">
      <alignment horizontal="right"/>
    </xf>
    <xf numFmtId="174" fontId="1" fillId="0" borderId="0" xfId="0" applyFont="1" applyAlignment="1">
      <alignment/>
    </xf>
    <xf numFmtId="172" fontId="1" fillId="0" borderId="0" xfId="0" applyFont="1" applyAlignment="1">
      <alignment/>
    </xf>
    <xf numFmtId="2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8" xfId="0" applyFont="1" applyFill="1" applyAlignment="1">
      <alignment/>
    </xf>
    <xf numFmtId="177" fontId="1" fillId="0" borderId="22" xfId="0" applyFont="1" applyFill="1" applyAlignment="1">
      <alignment horizontal="right"/>
    </xf>
    <xf numFmtId="1" fontId="1" fillId="0" borderId="23" xfId="0" applyFont="1" applyFill="1" applyAlignment="1">
      <alignment horizontal="center"/>
    </xf>
    <xf numFmtId="1" fontId="1" fillId="0" borderId="22" xfId="0" applyFont="1" applyFill="1" applyAlignment="1">
      <alignment horizontal="right"/>
    </xf>
    <xf numFmtId="174" fontId="1" fillId="0" borderId="0" xfId="0" applyFont="1" applyFill="1" applyAlignment="1">
      <alignment/>
    </xf>
    <xf numFmtId="172" fontId="1" fillId="0" borderId="0" xfId="0" applyFont="1" applyFill="1" applyAlignment="1">
      <alignment/>
    </xf>
    <xf numFmtId="173" fontId="1" fillId="0" borderId="0" xfId="0" applyFont="1" applyFill="1" applyAlignment="1">
      <alignment/>
    </xf>
    <xf numFmtId="2" fontId="1" fillId="0" borderId="0" xfId="0" applyFont="1" applyFill="1" applyAlignment="1">
      <alignment/>
    </xf>
    <xf numFmtId="174" fontId="1" fillId="0" borderId="25" xfId="0" applyFill="1" applyAlignment="1">
      <alignment/>
    </xf>
    <xf numFmtId="1" fontId="1" fillId="0" borderId="22" xfId="0" applyFill="1" applyAlignment="1">
      <alignment horizontal="right"/>
    </xf>
    <xf numFmtId="0" fontId="1" fillId="0" borderId="31" xfId="0" applyFill="1" applyAlignment="1">
      <alignment horizontal="center" vertical="center"/>
    </xf>
    <xf numFmtId="1" fontId="1" fillId="0" borderId="0" xfId="0" applyFill="1" applyAlignment="1">
      <alignment horizontal="right"/>
    </xf>
    <xf numFmtId="177" fontId="1" fillId="0" borderId="0" xfId="0" applyFill="1" applyAlignment="1">
      <alignment horizontal="right"/>
    </xf>
    <xf numFmtId="0" fontId="1" fillId="0" borderId="32" xfId="0" applyFill="1" applyAlignment="1">
      <alignment/>
    </xf>
    <xf numFmtId="2" fontId="1" fillId="0" borderId="32" xfId="0" applyFill="1" applyAlignment="1">
      <alignment/>
    </xf>
    <xf numFmtId="172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" fillId="0" borderId="28" xfId="0" applyFont="1" applyAlignment="1">
      <alignment horizontal="center" vertical="center"/>
    </xf>
    <xf numFmtId="174" fontId="1" fillId="0" borderId="36" xfId="0" applyFont="1" applyFill="1" applyBorder="1" applyAlignment="1">
      <alignment/>
    </xf>
    <xf numFmtId="0" fontId="1" fillId="0" borderId="37" xfId="0" applyFont="1" applyFill="1" applyAlignment="1">
      <alignment horizontal="center" vertical="center"/>
    </xf>
    <xf numFmtId="0" fontId="1" fillId="0" borderId="38" xfId="0" applyFont="1" applyFill="1" applyAlignment="1">
      <alignment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174" fontId="1" fillId="0" borderId="25" xfId="0" applyFont="1" applyFill="1" applyAlignment="1">
      <alignment horizontal="right"/>
    </xf>
    <xf numFmtId="172" fontId="1" fillId="0" borderId="25" xfId="0" applyFont="1" applyFill="1" applyAlignment="1">
      <alignment horizontal="right"/>
    </xf>
    <xf numFmtId="0" fontId="1" fillId="0" borderId="25" xfId="0" applyFont="1" applyFill="1" applyAlignment="1">
      <alignment horizontal="right"/>
    </xf>
    <xf numFmtId="1" fontId="1" fillId="0" borderId="25" xfId="0" applyFont="1" applyFill="1" applyAlignment="1">
      <alignment horizontal="right"/>
    </xf>
    <xf numFmtId="49" fontId="1" fillId="0" borderId="25" xfId="0" applyFont="1" applyFill="1" applyAlignment="1">
      <alignment/>
    </xf>
    <xf numFmtId="0" fontId="1" fillId="0" borderId="25" xfId="0" applyFont="1" applyFill="1" applyAlignment="1">
      <alignment/>
    </xf>
    <xf numFmtId="174" fontId="1" fillId="0" borderId="0" xfId="0" applyFont="1" applyFill="1" applyAlignment="1">
      <alignment horizontal="right"/>
    </xf>
    <xf numFmtId="2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2" fontId="1" fillId="0" borderId="25" xfId="0" applyFont="1" applyAlignment="1">
      <alignment horizontal="right"/>
    </xf>
    <xf numFmtId="0" fontId="1" fillId="0" borderId="25" xfId="0" applyFont="1" applyAlignment="1">
      <alignment horizontal="right"/>
    </xf>
    <xf numFmtId="174" fontId="1" fillId="0" borderId="25" xfId="0" applyFont="1" applyAlignment="1">
      <alignment horizontal="right"/>
    </xf>
    <xf numFmtId="1" fontId="1" fillId="0" borderId="25" xfId="0" applyFont="1" applyAlignment="1">
      <alignment horizontal="right"/>
    </xf>
    <xf numFmtId="2" fontId="1" fillId="0" borderId="25" xfId="0" applyFont="1" applyAlignment="1">
      <alignment horizontal="right"/>
    </xf>
    <xf numFmtId="0" fontId="1" fillId="0" borderId="25" xfId="0" applyFont="1" applyAlignment="1">
      <alignment/>
    </xf>
    <xf numFmtId="49" fontId="1" fillId="0" borderId="25" xfId="0" applyFont="1" applyAlignment="1">
      <alignment/>
    </xf>
    <xf numFmtId="174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3" xfId="0" applyFont="1" applyAlignment="1">
      <alignment horizontal="center"/>
    </xf>
    <xf numFmtId="0" fontId="1" fillId="0" borderId="30" xfId="0" applyFont="1" applyAlignment="1">
      <alignment horizontal="center"/>
    </xf>
    <xf numFmtId="0" fontId="1" fillId="0" borderId="40" xfId="0" applyFont="1" applyAlignment="1">
      <alignment horizontal="center"/>
    </xf>
    <xf numFmtId="1" fontId="1" fillId="0" borderId="22" xfId="0" applyFont="1" applyAlignment="1">
      <alignment horizontal="right"/>
    </xf>
    <xf numFmtId="0" fontId="1" fillId="0" borderId="32" xfId="0" applyFont="1" applyAlignment="1">
      <alignment horizontal="center" vertical="center"/>
    </xf>
    <xf numFmtId="174" fontId="1" fillId="0" borderId="40" xfId="0" applyFont="1" applyAlignment="1">
      <alignment horizontal="right"/>
    </xf>
    <xf numFmtId="172" fontId="1" fillId="0" borderId="23" xfId="0" applyFont="1" applyAlignment="1">
      <alignment horizontal="right"/>
    </xf>
    <xf numFmtId="0" fontId="1" fillId="0" borderId="22" xfId="0" applyFont="1" applyAlignment="1">
      <alignment horizontal="right"/>
    </xf>
    <xf numFmtId="172" fontId="1" fillId="0" borderId="0" xfId="0" applyFont="1" applyAlignment="1">
      <alignment horizontal="right"/>
    </xf>
    <xf numFmtId="0" fontId="1" fillId="0" borderId="32" xfId="0" applyFont="1" applyAlignment="1">
      <alignment horizontal="center" vertical="center" wrapText="1"/>
    </xf>
    <xf numFmtId="0" fontId="1" fillId="0" borderId="38" xfId="0" applyFont="1" applyAlignment="1">
      <alignment horizontal="center" vertical="center"/>
    </xf>
    <xf numFmtId="0" fontId="1" fillId="0" borderId="41" xfId="0" applyFont="1" applyAlignment="1">
      <alignment horizontal="center"/>
    </xf>
    <xf numFmtId="0" fontId="1" fillId="0" borderId="39" xfId="0" applyFont="1" applyAlignment="1">
      <alignment horizontal="center"/>
    </xf>
    <xf numFmtId="0" fontId="1" fillId="0" borderId="28" xfId="0" applyFont="1" applyAlignment="1">
      <alignment horizontal="center" vertical="center" wrapText="1"/>
    </xf>
    <xf numFmtId="0" fontId="1" fillId="0" borderId="22" xfId="0" applyFont="1" applyAlignment="1">
      <alignment horizontal="left" vertical="center"/>
    </xf>
    <xf numFmtId="174" fontId="1" fillId="0" borderId="22" xfId="0" applyFont="1" applyAlignment="1">
      <alignment horizontal="right"/>
    </xf>
    <xf numFmtId="0" fontId="1" fillId="0" borderId="22" xfId="0" applyFont="1" applyAlignment="1">
      <alignment horizontal="center"/>
    </xf>
    <xf numFmtId="172" fontId="1" fillId="0" borderId="38" xfId="0" applyFont="1" applyAlignment="1">
      <alignment horizontal="center" vertical="center"/>
    </xf>
    <xf numFmtId="0" fontId="1" fillId="0" borderId="41" xfId="0" applyFont="1" applyAlignment="1">
      <alignment horizontal="center" vertical="center"/>
    </xf>
    <xf numFmtId="0" fontId="1" fillId="0" borderId="39" xfId="0" applyFont="1" applyAlignment="1">
      <alignment horizontal="center" vertical="center"/>
    </xf>
    <xf numFmtId="0" fontId="1" fillId="0" borderId="42" xfId="0" applyFont="1" applyAlignment="1">
      <alignment horizontal="center" vertical="center"/>
    </xf>
    <xf numFmtId="0" fontId="1" fillId="0" borderId="43" xfId="0" applyFont="1" applyFill="1" applyAlignment="1">
      <alignment horizontal="center" vertical="center"/>
    </xf>
    <xf numFmtId="174" fontId="1" fillId="0" borderId="25" xfId="0" applyFont="1" applyFill="1" applyAlignment="1">
      <alignment/>
    </xf>
    <xf numFmtId="0" fontId="1" fillId="0" borderId="25" xfId="0" applyFont="1" applyFill="1" applyAlignment="1">
      <alignment wrapText="1"/>
    </xf>
    <xf numFmtId="178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40" xfId="0" applyFont="1" applyFill="1" applyAlignment="1">
      <alignment horizontal="center"/>
    </xf>
    <xf numFmtId="0" fontId="1" fillId="0" borderId="41" xfId="0" applyFont="1" applyFill="1" applyAlignment="1">
      <alignment/>
    </xf>
    <xf numFmtId="0" fontId="1" fillId="0" borderId="39" xfId="0" applyFont="1" applyFill="1" applyAlignment="1">
      <alignment/>
    </xf>
    <xf numFmtId="174" fontId="1" fillId="0" borderId="29" xfId="0" applyFont="1" applyFill="1" applyAlignment="1">
      <alignment horizontal="center"/>
    </xf>
    <xf numFmtId="1" fontId="1" fillId="0" borderId="30" xfId="0" applyFont="1" applyFill="1" applyAlignment="1">
      <alignment horizontal="center"/>
    </xf>
    <xf numFmtId="1" fontId="1" fillId="0" borderId="40" xfId="0" applyFont="1" applyFill="1" applyAlignment="1">
      <alignment horizontal="center"/>
    </xf>
    <xf numFmtId="177" fontId="1" fillId="0" borderId="23" xfId="0" applyFont="1" applyFill="1" applyAlignment="1">
      <alignment horizontal="center"/>
    </xf>
    <xf numFmtId="174" fontId="1" fillId="0" borderId="22" xfId="0" applyFont="1" applyFill="1" applyAlignment="1">
      <alignment horizontal="center"/>
    </xf>
    <xf numFmtId="1" fontId="1" fillId="0" borderId="22" xfId="0" applyFont="1" applyFill="1" applyAlignment="1">
      <alignment/>
    </xf>
    <xf numFmtId="0" fontId="1" fillId="0" borderId="0" xfId="0" applyFont="1" applyFill="1" applyAlignment="1">
      <alignment horizontal="left" wrapText="1"/>
    </xf>
    <xf numFmtId="172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indent="1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right"/>
    </xf>
    <xf numFmtId="0" fontId="1" fillId="0" borderId="29" xfId="0" applyNumberFormat="1" applyFont="1" applyFill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72" fontId="1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172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ill="1" applyBorder="1" applyAlignment="1">
      <alignment horizontal="center" vertical="center"/>
    </xf>
    <xf numFmtId="172" fontId="1" fillId="0" borderId="45" xfId="0" applyFill="1" applyBorder="1" applyAlignment="1">
      <alignment horizontal="center" vertical="center"/>
    </xf>
    <xf numFmtId="0" fontId="1" fillId="0" borderId="47" xfId="0" applyFill="1" applyBorder="1" applyAlignment="1">
      <alignment horizontal="center" vertical="center"/>
    </xf>
    <xf numFmtId="0" fontId="1" fillId="0" borderId="48" xfId="0" applyFill="1" applyBorder="1" applyAlignment="1">
      <alignment horizontal="center" vertical="center"/>
    </xf>
    <xf numFmtId="0" fontId="1" fillId="0" borderId="46" xfId="0" applyFill="1" applyBorder="1" applyAlignment="1">
      <alignment horizontal="center" vertical="center"/>
    </xf>
    <xf numFmtId="0" fontId="1" fillId="0" borderId="24" xfId="0" applyFill="1" applyBorder="1" applyAlignment="1">
      <alignment horizontal="center" vertical="center"/>
    </xf>
    <xf numFmtId="0" fontId="1" fillId="0" borderId="45" xfId="0" applyFill="1" applyBorder="1" applyAlignment="1">
      <alignment horizontal="center" vertical="center"/>
    </xf>
    <xf numFmtId="0" fontId="1" fillId="0" borderId="47" xfId="0" applyFill="1" applyBorder="1" applyAlignment="1">
      <alignment horizontal="center" vertical="center"/>
    </xf>
    <xf numFmtId="0" fontId="1" fillId="0" borderId="48" xfId="0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72" fontId="1" fillId="0" borderId="0" xfId="0" applyFont="1" applyFill="1" applyBorder="1" applyAlignment="1">
      <alignment/>
    </xf>
    <xf numFmtId="1" fontId="1" fillId="0" borderId="0" xfId="0" applyFont="1" applyFill="1" applyBorder="1" applyAlignment="1">
      <alignment/>
    </xf>
    <xf numFmtId="174" fontId="1" fillId="0" borderId="0" xfId="0" applyFont="1" applyFill="1" applyBorder="1" applyAlignment="1">
      <alignment/>
    </xf>
    <xf numFmtId="176" fontId="1" fillId="0" borderId="0" xfId="0" applyFont="1" applyFill="1" applyBorder="1" applyAlignment="1">
      <alignment/>
    </xf>
    <xf numFmtId="1" fontId="1" fillId="0" borderId="0" xfId="0" applyFont="1" applyFill="1" applyBorder="1" applyAlignment="1">
      <alignment horizontal="right"/>
    </xf>
    <xf numFmtId="174" fontId="1" fillId="0" borderId="0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right" indent="1"/>
    </xf>
    <xf numFmtId="177" fontId="1" fillId="0" borderId="50" xfId="0" applyNumberFormat="1" applyFont="1" applyFill="1" applyAlignment="1">
      <alignment horizontal="right" indent="1"/>
    </xf>
    <xf numFmtId="2" fontId="1" fillId="0" borderId="25" xfId="0" applyFont="1" applyFill="1" applyAlignment="1">
      <alignment horizontal="right"/>
    </xf>
    <xf numFmtId="46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51" xfId="0" applyFont="1" applyFill="1" applyAlignment="1">
      <alignment/>
    </xf>
    <xf numFmtId="0" fontId="1" fillId="0" borderId="52" xfId="0" applyFont="1" applyFill="1" applyAlignment="1">
      <alignment horizontal="center"/>
    </xf>
    <xf numFmtId="0" fontId="1" fillId="0" borderId="53" xfId="0" applyFont="1" applyFill="1" applyAlignment="1">
      <alignment horizontal="center"/>
    </xf>
    <xf numFmtId="0" fontId="1" fillId="0" borderId="3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" fontId="1" fillId="0" borderId="0" xfId="0" applyFont="1" applyFill="1" applyAlignment="1">
      <alignment horizontal="right"/>
    </xf>
    <xf numFmtId="1" fontId="1" fillId="0" borderId="0" xfId="0" applyFont="1" applyFill="1" applyAlignment="1">
      <alignment horizontal="center"/>
    </xf>
    <xf numFmtId="177" fontId="1" fillId="0" borderId="0" xfId="0" applyFont="1" applyFill="1" applyAlignment="1">
      <alignment horizontal="right"/>
    </xf>
    <xf numFmtId="177" fontId="1" fillId="0" borderId="0" xfId="0" applyFont="1" applyFill="1" applyAlignment="1">
      <alignment horizontal="center"/>
    </xf>
    <xf numFmtId="174" fontId="1" fillId="0" borderId="0" xfId="0" applyFont="1" applyFill="1" applyAlignment="1">
      <alignment horizontal="center"/>
    </xf>
    <xf numFmtId="0" fontId="1" fillId="0" borderId="32" xfId="0" applyFont="1" applyFill="1" applyAlignment="1">
      <alignment horizontal="center" vertical="center"/>
    </xf>
    <xf numFmtId="2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4" fillId="0" borderId="5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8" xfId="0" applyFont="1" applyFill="1" applyBorder="1" applyAlignment="1">
      <alignment/>
    </xf>
    <xf numFmtId="0" fontId="0" fillId="0" borderId="55" xfId="0" applyFill="1" applyBorder="1" applyAlignment="1">
      <alignment horizontal="center" vertical="center"/>
    </xf>
    <xf numFmtId="0" fontId="1" fillId="0" borderId="39" xfId="0" applyFill="1" applyBorder="1" applyAlignment="1">
      <alignment horizontal="center" vertical="center"/>
    </xf>
    <xf numFmtId="172" fontId="1" fillId="0" borderId="38" xfId="0" applyFill="1" applyBorder="1" applyAlignment="1">
      <alignment horizontal="center" vertical="center"/>
    </xf>
    <xf numFmtId="0" fontId="1" fillId="0" borderId="4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1" fillId="0" borderId="38" xfId="0" applyFill="1" applyBorder="1" applyAlignment="1">
      <alignment horizontal="center" vertical="center"/>
    </xf>
    <xf numFmtId="0" fontId="1" fillId="0" borderId="56" xfId="0" applyFill="1" applyBorder="1" applyAlignment="1">
      <alignment horizontal="center" vertical="center"/>
    </xf>
    <xf numFmtId="172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" fillId="0" borderId="22" xfId="0" applyFill="1" applyBorder="1" applyAlignment="1">
      <alignment/>
    </xf>
    <xf numFmtId="0" fontId="1" fillId="0" borderId="38" xfId="0" applyFill="1" applyBorder="1" applyAlignment="1">
      <alignment/>
    </xf>
    <xf numFmtId="0" fontId="1" fillId="0" borderId="41" xfId="0" applyFill="1" applyBorder="1" applyAlignment="1">
      <alignment/>
    </xf>
    <xf numFmtId="174" fontId="1" fillId="0" borderId="39" xfId="0" applyFill="1" applyBorder="1" applyAlignment="1">
      <alignment/>
    </xf>
    <xf numFmtId="172" fontId="1" fillId="0" borderId="23" xfId="0" applyFill="1" applyBorder="1" applyAlignment="1">
      <alignment/>
    </xf>
    <xf numFmtId="0" fontId="1" fillId="0" borderId="30" xfId="0" applyFill="1" applyBorder="1" applyAlignment="1">
      <alignment horizontal="right"/>
    </xf>
    <xf numFmtId="174" fontId="1" fillId="0" borderId="40" xfId="0" applyFill="1" applyBorder="1" applyAlignment="1">
      <alignment horizontal="right"/>
    </xf>
    <xf numFmtId="0" fontId="1" fillId="0" borderId="28" xfId="0" applyFill="1" applyBorder="1" applyAlignment="1">
      <alignment/>
    </xf>
    <xf numFmtId="174" fontId="1" fillId="0" borderId="28" xfId="0" applyFill="1" applyBorder="1" applyAlignment="1">
      <alignment/>
    </xf>
    <xf numFmtId="174" fontId="1" fillId="0" borderId="22" xfId="0" applyFill="1" applyBorder="1" applyAlignment="1">
      <alignment horizontal="right"/>
    </xf>
    <xf numFmtId="174" fontId="1" fillId="0" borderId="38" xfId="0" applyFill="1" applyBorder="1" applyAlignment="1">
      <alignment/>
    </xf>
    <xf numFmtId="172" fontId="1" fillId="0" borderId="23" xfId="0" applyFill="1" applyBorder="1" applyAlignment="1">
      <alignment horizontal="right"/>
    </xf>
    <xf numFmtId="0" fontId="1" fillId="0" borderId="40" xfId="0" applyFill="1" applyBorder="1" applyAlignment="1">
      <alignment horizontal="center"/>
    </xf>
    <xf numFmtId="0" fontId="1" fillId="0" borderId="25" xfId="0" applyFont="1" applyFill="1" applyBorder="1" applyAlignment="1">
      <alignment/>
    </xf>
    <xf numFmtId="1" fontId="1" fillId="0" borderId="25" xfId="0" applyFont="1" applyFill="1" applyBorder="1" applyAlignment="1">
      <alignment horizontal="right"/>
    </xf>
    <xf numFmtId="1" fontId="1" fillId="0" borderId="25" xfId="0" applyFont="1" applyFill="1" applyBorder="1" applyAlignment="1">
      <alignment horizontal="center"/>
    </xf>
    <xf numFmtId="177" fontId="1" fillId="0" borderId="25" xfId="0" applyFont="1" applyFill="1" applyBorder="1" applyAlignment="1">
      <alignment horizontal="right"/>
    </xf>
    <xf numFmtId="177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74" fontId="1" fillId="0" borderId="25" xfId="0" applyFont="1" applyFill="1" applyBorder="1" applyAlignment="1">
      <alignment horizontal="center"/>
    </xf>
    <xf numFmtId="1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72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/>
    </xf>
    <xf numFmtId="0" fontId="4" fillId="0" borderId="5" xfId="0" applyFont="1" applyFill="1" applyBorder="1" applyAlignment="1">
      <alignment horizontal="left" wrapText="1" indent="1"/>
    </xf>
    <xf numFmtId="0" fontId="4" fillId="0" borderId="6" xfId="0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left" wrapText="1" indent="1"/>
    </xf>
    <xf numFmtId="0" fontId="4" fillId="0" borderId="19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wrapText="1" indent="1"/>
    </xf>
    <xf numFmtId="0" fontId="1" fillId="0" borderId="45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/>
    </xf>
    <xf numFmtId="0" fontId="1" fillId="0" borderId="41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1" fontId="1" fillId="0" borderId="41" xfId="0" applyFont="1" applyFill="1" applyBorder="1" applyAlignment="1">
      <alignment horizontal="right"/>
    </xf>
    <xf numFmtId="173" fontId="1" fillId="0" borderId="39" xfId="0" applyFont="1" applyFill="1" applyBorder="1" applyAlignment="1">
      <alignment horizontal="right"/>
    </xf>
    <xf numFmtId="0" fontId="1" fillId="0" borderId="61" xfId="0" applyFont="1" applyFill="1" applyBorder="1" applyAlignment="1">
      <alignment/>
    </xf>
    <xf numFmtId="2" fontId="1" fillId="0" borderId="29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172" fontId="1" fillId="0" borderId="23" xfId="0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174" fontId="1" fillId="0" borderId="40" xfId="0" applyFont="1" applyFill="1" applyBorder="1" applyAlignment="1">
      <alignment horizontal="right"/>
    </xf>
    <xf numFmtId="174" fontId="1" fillId="0" borderId="22" xfId="0" applyFont="1" applyFill="1" applyBorder="1" applyAlignment="1">
      <alignment horizontal="right"/>
    </xf>
    <xf numFmtId="2" fontId="1" fillId="0" borderId="22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2" fontId="1" fillId="0" borderId="6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1" fontId="1" fillId="0" borderId="0" xfId="0" applyFont="1" applyFill="1" applyAlignment="1">
      <alignment horizontal="left" indent="1"/>
    </xf>
    <xf numFmtId="2" fontId="4" fillId="0" borderId="1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4" fontId="4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172" fontId="1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" fontId="4" fillId="0" borderId="64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" fillId="0" borderId="63" xfId="0" applyFont="1" applyAlignment="1">
      <alignment horizontal="center"/>
    </xf>
    <xf numFmtId="0" fontId="1" fillId="0" borderId="61" xfId="0" applyFont="1" applyAlignment="1">
      <alignment horizontal="center"/>
    </xf>
    <xf numFmtId="0" fontId="1" fillId="0" borderId="36" xfId="0" applyFont="1" applyAlignment="1">
      <alignment horizontal="center"/>
    </xf>
    <xf numFmtId="0" fontId="1" fillId="0" borderId="0" xfId="0" applyFont="1" applyAlignment="1">
      <alignment horizontal="left" wrapText="1" indent="1"/>
    </xf>
    <xf numFmtId="177" fontId="4" fillId="0" borderId="28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right" indent="1"/>
    </xf>
    <xf numFmtId="0" fontId="1" fillId="0" borderId="56" xfId="0" applyFont="1" applyFill="1" applyBorder="1" applyAlignment="1">
      <alignment horizontal="center" vertical="center"/>
    </xf>
    <xf numFmtId="177" fontId="1" fillId="0" borderId="29" xfId="0" applyNumberFormat="1" applyFont="1" applyFill="1" applyBorder="1" applyAlignment="1">
      <alignment horizontal="right" indent="1"/>
    </xf>
    <xf numFmtId="0" fontId="4" fillId="0" borderId="6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/>
    </xf>
    <xf numFmtId="0" fontId="4" fillId="0" borderId="6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/>
    </xf>
    <xf numFmtId="2" fontId="4" fillId="0" borderId="29" xfId="0" applyNumberFormat="1" applyFont="1" applyFill="1" applyBorder="1" applyAlignment="1">
      <alignment horizontal="right"/>
    </xf>
    <xf numFmtId="1" fontId="1" fillId="0" borderId="66" xfId="0" applyNumberFormat="1" applyFont="1" applyFill="1" applyBorder="1" applyAlignment="1">
      <alignment horizontal="left" wrapText="1" indent="1"/>
    </xf>
    <xf numFmtId="2" fontId="4" fillId="0" borderId="67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indent="1"/>
    </xf>
    <xf numFmtId="0" fontId="4" fillId="0" borderId="17" xfId="0" applyFont="1" applyFill="1" applyBorder="1" applyAlignment="1">
      <alignment horizontal="left" indent="1"/>
    </xf>
    <xf numFmtId="0" fontId="4" fillId="0" borderId="68" xfId="0" applyFont="1" applyFill="1" applyBorder="1" applyAlignment="1">
      <alignment horizontal="right"/>
    </xf>
    <xf numFmtId="203" fontId="4" fillId="0" borderId="0" xfId="0" applyNumberFormat="1" applyFont="1" applyFill="1" applyAlignment="1">
      <alignment/>
    </xf>
    <xf numFmtId="177" fontId="1" fillId="0" borderId="29" xfId="0" applyFill="1" applyBorder="1" applyAlignment="1">
      <alignment horizontal="right" indent="1"/>
    </xf>
    <xf numFmtId="1" fontId="4" fillId="0" borderId="17" xfId="0" applyNumberFormat="1" applyFont="1" applyFill="1" applyBorder="1" applyAlignment="1">
      <alignment horizontal="right"/>
    </xf>
    <xf numFmtId="0" fontId="1" fillId="0" borderId="23" xfId="0" applyFill="1" applyBorder="1" applyAlignment="1">
      <alignment horizontal="center"/>
    </xf>
    <xf numFmtId="0" fontId="1" fillId="0" borderId="30" xfId="0" applyFill="1" applyBorder="1" applyAlignment="1">
      <alignment horizontal="center"/>
    </xf>
    <xf numFmtId="177" fontId="4" fillId="0" borderId="17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 horizontal="left" indent="1"/>
    </xf>
    <xf numFmtId="177" fontId="1" fillId="0" borderId="63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" fontId="1" fillId="0" borderId="29" xfId="0" applyFont="1" applyFill="1" applyAlignment="1">
      <alignment/>
    </xf>
    <xf numFmtId="1" fontId="1" fillId="0" borderId="69" xfId="0" applyNumberFormat="1" applyFont="1" applyFill="1" applyBorder="1" applyAlignment="1">
      <alignment horizontal="right"/>
    </xf>
    <xf numFmtId="177" fontId="1" fillId="0" borderId="69" xfId="0" applyNumberFormat="1" applyFont="1" applyFill="1" applyBorder="1" applyAlignment="1">
      <alignment horizontal="right" indent="1"/>
    </xf>
    <xf numFmtId="174" fontId="4" fillId="0" borderId="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2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1" fontId="1" fillId="0" borderId="29" xfId="0" applyNumberFormat="1" applyFont="1" applyFill="1" applyBorder="1" applyAlignment="1">
      <alignment/>
    </xf>
    <xf numFmtId="0" fontId="4" fillId="0" borderId="70" xfId="0" applyFont="1" applyFill="1" applyBorder="1" applyAlignment="1">
      <alignment horizontal="left"/>
    </xf>
    <xf numFmtId="1" fontId="1" fillId="0" borderId="22" xfId="0" applyNumberFormat="1" applyFont="1" applyFill="1" applyBorder="1" applyAlignment="1">
      <alignment/>
    </xf>
    <xf numFmtId="0" fontId="4" fillId="0" borderId="0" xfId="0" applyFont="1" applyFill="1" applyAlignment="1">
      <alignment horizontal="right" indent="1"/>
    </xf>
    <xf numFmtId="174" fontId="4" fillId="0" borderId="0" xfId="0" applyNumberFormat="1" applyFont="1" applyFill="1" applyAlignment="1">
      <alignment horizontal="right" indent="1"/>
    </xf>
    <xf numFmtId="2" fontId="4" fillId="0" borderId="0" xfId="0" applyNumberFormat="1" applyFont="1" applyFill="1" applyAlignment="1">
      <alignment horizontal="right" indent="1"/>
    </xf>
    <xf numFmtId="2" fontId="4" fillId="0" borderId="0" xfId="0" applyNumberFormat="1" applyFont="1" applyFill="1" applyAlignment="1">
      <alignment horizontal="left" wrapText="1" indent="1"/>
    </xf>
    <xf numFmtId="0" fontId="4" fillId="0" borderId="0" xfId="0" applyFont="1" applyFill="1" applyAlignment="1">
      <alignment horizontal="left" wrapText="1" indent="1"/>
    </xf>
    <xf numFmtId="0" fontId="4" fillId="0" borderId="7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indent="1"/>
    </xf>
    <xf numFmtId="174" fontId="4" fillId="0" borderId="10" xfId="0" applyNumberFormat="1" applyFont="1" applyFill="1" applyBorder="1" applyAlignment="1">
      <alignment horizontal="right" indent="1"/>
    </xf>
    <xf numFmtId="172" fontId="4" fillId="0" borderId="71" xfId="0" applyNumberFormat="1" applyFont="1" applyFill="1" applyBorder="1" applyAlignment="1">
      <alignment horizontal="center" vertical="center"/>
    </xf>
    <xf numFmtId="172" fontId="4" fillId="0" borderId="54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right" indent="1"/>
    </xf>
    <xf numFmtId="174" fontId="4" fillId="0" borderId="73" xfId="0" applyNumberFormat="1" applyFont="1" applyFill="1" applyBorder="1" applyAlignment="1">
      <alignment horizontal="right" indent="1"/>
    </xf>
    <xf numFmtId="0" fontId="4" fillId="0" borderId="17" xfId="0" applyFont="1" applyFill="1" applyBorder="1" applyAlignment="1">
      <alignment horizontal="right" indent="1"/>
    </xf>
    <xf numFmtId="0" fontId="4" fillId="0" borderId="74" xfId="0" applyFont="1" applyFill="1" applyBorder="1" applyAlignment="1">
      <alignment horizontal="right" indent="1"/>
    </xf>
    <xf numFmtId="2" fontId="4" fillId="0" borderId="17" xfId="0" applyNumberFormat="1" applyFont="1" applyFill="1" applyBorder="1" applyAlignment="1">
      <alignment horizontal="right" indent="1"/>
    </xf>
    <xf numFmtId="2" fontId="4" fillId="0" borderId="18" xfId="0" applyNumberFormat="1" applyFont="1" applyFill="1" applyBorder="1" applyAlignment="1">
      <alignment horizontal="left" wrapText="1" indent="1"/>
    </xf>
    <xf numFmtId="204" fontId="4" fillId="0" borderId="18" xfId="0" applyNumberFormat="1" applyFont="1" applyFill="1" applyBorder="1" applyAlignment="1">
      <alignment horizontal="right" indent="1"/>
    </xf>
    <xf numFmtId="204" fontId="4" fillId="2" borderId="18" xfId="0" applyNumberFormat="1" applyFont="1" applyFill="1" applyBorder="1" applyAlignment="1">
      <alignment horizontal="right" indent="1"/>
    </xf>
    <xf numFmtId="0" fontId="4" fillId="2" borderId="19" xfId="0" applyFont="1" applyFill="1" applyBorder="1" applyAlignment="1">
      <alignment horizontal="right" indent="1"/>
    </xf>
    <xf numFmtId="174" fontId="4" fillId="2" borderId="10" xfId="0" applyNumberFormat="1" applyFont="1" applyFill="1" applyBorder="1" applyAlignment="1">
      <alignment horizontal="right" indent="1"/>
    </xf>
    <xf numFmtId="2" fontId="4" fillId="2" borderId="17" xfId="0" applyNumberFormat="1" applyFont="1" applyFill="1" applyBorder="1" applyAlignment="1">
      <alignment horizontal="right" indent="1"/>
    </xf>
    <xf numFmtId="1" fontId="4" fillId="0" borderId="5" xfId="0" applyNumberFormat="1" applyFont="1" applyFill="1" applyBorder="1" applyAlignment="1">
      <alignment horizontal="right" indent="1"/>
    </xf>
    <xf numFmtId="1" fontId="4" fillId="0" borderId="18" xfId="0" applyNumberFormat="1" applyFont="1" applyFill="1" applyBorder="1" applyAlignment="1">
      <alignment horizontal="right" indent="1"/>
    </xf>
    <xf numFmtId="1" fontId="4" fillId="0" borderId="75" xfId="0" applyNumberFormat="1" applyFont="1" applyFill="1" applyBorder="1" applyAlignment="1">
      <alignment horizontal="right" indent="1"/>
    </xf>
    <xf numFmtId="0" fontId="4" fillId="0" borderId="76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right" indent="1"/>
    </xf>
    <xf numFmtId="173" fontId="4" fillId="0" borderId="10" xfId="0" applyNumberFormat="1" applyFont="1" applyFill="1" applyBorder="1" applyAlignment="1">
      <alignment horizontal="right" indent="1"/>
    </xf>
    <xf numFmtId="1" fontId="4" fillId="0" borderId="76" xfId="0" applyNumberFormat="1" applyFont="1" applyFill="1" applyBorder="1" applyAlignment="1">
      <alignment horizontal="right" indent="1"/>
    </xf>
    <xf numFmtId="1" fontId="4" fillId="0" borderId="19" xfId="0" applyNumberFormat="1" applyFont="1" applyFill="1" applyBorder="1" applyAlignment="1">
      <alignment horizontal="right" indent="1"/>
    </xf>
    <xf numFmtId="0" fontId="1" fillId="0" borderId="17" xfId="0" applyFont="1" applyFill="1" applyBorder="1" applyAlignment="1">
      <alignment horizontal="right" indent="1"/>
    </xf>
    <xf numFmtId="1" fontId="4" fillId="0" borderId="9" xfId="0" applyNumberFormat="1" applyFont="1" applyFill="1" applyBorder="1" applyAlignment="1">
      <alignment horizontal="right" indent="1"/>
    </xf>
    <xf numFmtId="174" fontId="4" fillId="0" borderId="8" xfId="0" applyNumberFormat="1" applyFont="1" applyFill="1" applyBorder="1" applyAlignment="1">
      <alignment horizontal="right" indent="1"/>
    </xf>
    <xf numFmtId="0" fontId="4" fillId="0" borderId="8" xfId="0" applyFont="1" applyFill="1" applyBorder="1" applyAlignment="1">
      <alignment horizontal="right" indent="1"/>
    </xf>
    <xf numFmtId="2" fontId="4" fillId="0" borderId="8" xfId="0" applyNumberFormat="1" applyFont="1" applyFill="1" applyBorder="1" applyAlignment="1">
      <alignment horizontal="right" indent="1"/>
    </xf>
    <xf numFmtId="1" fontId="4" fillId="0" borderId="77" xfId="0" applyNumberFormat="1" applyFont="1" applyFill="1" applyBorder="1" applyAlignment="1">
      <alignment horizontal="right" indent="1"/>
    </xf>
    <xf numFmtId="1" fontId="4" fillId="0" borderId="72" xfId="0" applyNumberFormat="1" applyFont="1" applyFill="1" applyBorder="1" applyAlignment="1">
      <alignment horizontal="right" indent="1"/>
    </xf>
    <xf numFmtId="14" fontId="4" fillId="0" borderId="18" xfId="0" applyNumberFormat="1" applyFont="1" applyFill="1" applyBorder="1" applyAlignment="1">
      <alignment horizontal="right" indent="1"/>
    </xf>
    <xf numFmtId="14" fontId="4" fillId="0" borderId="75" xfId="0" applyNumberFormat="1" applyFont="1" applyFill="1" applyBorder="1" applyAlignment="1">
      <alignment horizontal="right" indent="1"/>
    </xf>
    <xf numFmtId="204" fontId="1" fillId="0" borderId="38" xfId="0" applyNumberFormat="1" applyFont="1" applyFill="1" applyBorder="1" applyAlignment="1">
      <alignment horizontal="right" indent="1"/>
    </xf>
    <xf numFmtId="1" fontId="1" fillId="0" borderId="61" xfId="0" applyFill="1" applyBorder="1" applyAlignment="1">
      <alignment horizontal="right" indent="1"/>
    </xf>
    <xf numFmtId="174" fontId="1" fillId="0" borderId="36" xfId="0" applyFill="1" applyBorder="1" applyAlignment="1">
      <alignment horizontal="right" indent="1"/>
    </xf>
    <xf numFmtId="174" fontId="1" fillId="0" borderId="78" xfId="0" applyFill="1" applyBorder="1" applyAlignment="1">
      <alignment horizontal="right" indent="1"/>
    </xf>
    <xf numFmtId="0" fontId="1" fillId="0" borderId="63" xfId="0" applyFont="1" applyFill="1" applyBorder="1" applyAlignment="1">
      <alignment horizontal="right" indent="1"/>
    </xf>
    <xf numFmtId="0" fontId="1" fillId="0" borderId="63" xfId="0" applyFill="1" applyBorder="1" applyAlignment="1">
      <alignment horizontal="right" indent="1"/>
    </xf>
    <xf numFmtId="0" fontId="1" fillId="0" borderId="79" xfId="0" applyFill="1" applyBorder="1" applyAlignment="1">
      <alignment horizontal="right" indent="1"/>
    </xf>
    <xf numFmtId="174" fontId="1" fillId="0" borderId="31" xfId="0" applyFill="1" applyBorder="1" applyAlignment="1">
      <alignment horizontal="right" indent="1"/>
    </xf>
    <xf numFmtId="1" fontId="1" fillId="0" borderId="30" xfId="0" applyFill="1" applyBorder="1" applyAlignment="1">
      <alignment horizontal="right" indent="1"/>
    </xf>
    <xf numFmtId="2" fontId="4" fillId="0" borderId="22" xfId="0" applyNumberFormat="1" applyFont="1" applyFill="1" applyBorder="1" applyAlignment="1">
      <alignment horizontal="right"/>
    </xf>
    <xf numFmtId="174" fontId="4" fillId="0" borderId="80" xfId="0" applyNumberFormat="1" applyFont="1" applyFill="1" applyBorder="1" applyAlignment="1">
      <alignment horizontal="right" indent="1"/>
    </xf>
    <xf numFmtId="174" fontId="1" fillId="0" borderId="38" xfId="0" applyNumberFormat="1" applyFont="1" applyFill="1" applyBorder="1" applyAlignment="1">
      <alignment horizontal="right" vertical="center" wrapText="1" indent="1"/>
    </xf>
    <xf numFmtId="174" fontId="1" fillId="0" borderId="39" xfId="0" applyNumberFormat="1" applyFont="1" applyFill="1" applyBorder="1" applyAlignment="1">
      <alignment horizontal="right" vertical="center" wrapText="1" inden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174" fontId="1" fillId="0" borderId="25" xfId="0" applyFont="1" applyBorder="1" applyAlignment="1">
      <alignment horizontal="right"/>
    </xf>
    <xf numFmtId="1" fontId="1" fillId="0" borderId="29" xfId="0" applyNumberFormat="1" applyFont="1" applyAlignment="1">
      <alignment horizontal="center"/>
    </xf>
    <xf numFmtId="0" fontId="1" fillId="0" borderId="62" xfId="0" applyNumberFormat="1" applyFont="1" applyAlignment="1">
      <alignment horizontal="left" indent="1"/>
    </xf>
    <xf numFmtId="1" fontId="1" fillId="0" borderId="29" xfId="0" applyFont="1" applyAlignment="1">
      <alignment horizontal="left" indent="1"/>
    </xf>
    <xf numFmtId="0" fontId="1" fillId="0" borderId="62" xfId="0" applyNumberFormat="1" applyFont="1" applyFill="1" applyAlignment="1">
      <alignment horizontal="left" indent="1"/>
    </xf>
    <xf numFmtId="1" fontId="1" fillId="0" borderId="29" xfId="0" applyFont="1" applyFill="1" applyAlignment="1">
      <alignment horizontal="left" indent="1"/>
    </xf>
    <xf numFmtId="1" fontId="1" fillId="0" borderId="62" xfId="0" applyNumberFormat="1" applyFont="1" applyFill="1" applyAlignment="1">
      <alignment horizontal="right" indent="1"/>
    </xf>
    <xf numFmtId="0" fontId="4" fillId="0" borderId="83" xfId="0" applyFont="1" applyFill="1" applyBorder="1" applyAlignment="1">
      <alignment horizontal="right"/>
    </xf>
    <xf numFmtId="0" fontId="4" fillId="0" borderId="8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 wrapText="1" indent="1"/>
    </xf>
    <xf numFmtId="0" fontId="1" fillId="0" borderId="85" xfId="0" applyFont="1" applyFill="1" applyAlignment="1">
      <alignment horizontal="left" indent="1"/>
    </xf>
    <xf numFmtId="0" fontId="1" fillId="0" borderId="27" xfId="0" applyFont="1" applyFill="1" applyAlignment="1">
      <alignment horizontal="left" indent="1"/>
    </xf>
    <xf numFmtId="177" fontId="1" fillId="0" borderId="29" xfId="0" applyFill="1" applyAlignment="1">
      <alignment horizontal="right" wrapText="1" indent="1"/>
    </xf>
    <xf numFmtId="1" fontId="1" fillId="0" borderId="86" xfId="0" applyNumberFormat="1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indent="1"/>
    </xf>
    <xf numFmtId="2" fontId="4" fillId="0" borderId="0" xfId="0" applyNumberFormat="1" applyFont="1" applyFill="1" applyAlignment="1">
      <alignment horizontal="left" indent="1"/>
    </xf>
    <xf numFmtId="0" fontId="4" fillId="0" borderId="74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left" indent="1"/>
    </xf>
    <xf numFmtId="0" fontId="1" fillId="0" borderId="29" xfId="0" applyFont="1" applyFill="1" applyAlignment="1">
      <alignment horizontal="right" indent="1"/>
    </xf>
    <xf numFmtId="0" fontId="4" fillId="0" borderId="87" xfId="0" applyFont="1" applyFill="1" applyBorder="1" applyAlignment="1">
      <alignment horizontal="right" indent="1"/>
    </xf>
    <xf numFmtId="0" fontId="2" fillId="0" borderId="29" xfId="0" applyFont="1" applyFill="1" applyBorder="1" applyAlignment="1">
      <alignment horizontal="left" indent="1"/>
    </xf>
    <xf numFmtId="0" fontId="2" fillId="0" borderId="68" xfId="0" applyFont="1" applyFill="1" applyBorder="1" applyAlignment="1">
      <alignment horizontal="left" indent="1"/>
    </xf>
    <xf numFmtId="174" fontId="1" fillId="0" borderId="0" xfId="15" applyNumberFormat="1" applyFont="1" applyAlignment="1">
      <alignment/>
    </xf>
    <xf numFmtId="2" fontId="4" fillId="0" borderId="67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/>
    </xf>
    <xf numFmtId="1" fontId="1" fillId="0" borderId="29" xfId="0" applyNumberFormat="1" applyFont="1" applyFill="1" applyBorder="1" applyAlignment="1">
      <alignment horizontal="right" indent="1"/>
    </xf>
    <xf numFmtId="0" fontId="1" fillId="0" borderId="0" xfId="0" applyFill="1" applyAlignment="1">
      <alignment horizontal="right" indent="1"/>
    </xf>
    <xf numFmtId="0" fontId="1" fillId="0" borderId="52" xfId="0" applyFill="1" applyAlignment="1">
      <alignment horizontal="right" indent="1"/>
    </xf>
    <xf numFmtId="174" fontId="1" fillId="0" borderId="88" xfId="0" applyFill="1" applyAlignment="1">
      <alignment horizontal="right" indent="1"/>
    </xf>
    <xf numFmtId="0" fontId="1" fillId="0" borderId="89" xfId="0" applyFill="1" applyAlignment="1">
      <alignment horizontal="right" indent="1"/>
    </xf>
    <xf numFmtId="1" fontId="1" fillId="0" borderId="29" xfId="0" applyFill="1" applyBorder="1" applyAlignment="1">
      <alignment horizontal="right" indent="1"/>
    </xf>
    <xf numFmtId="2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 indent="1"/>
    </xf>
    <xf numFmtId="0" fontId="4" fillId="0" borderId="22" xfId="0" applyFont="1" applyFill="1" applyBorder="1" applyAlignment="1">
      <alignment horizontal="center" vertical="center"/>
    </xf>
    <xf numFmtId="172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indent="1"/>
    </xf>
    <xf numFmtId="0" fontId="4" fillId="0" borderId="90" xfId="0" applyFont="1" applyFill="1" applyBorder="1" applyAlignment="1">
      <alignment horizontal="left" indent="1"/>
    </xf>
    <xf numFmtId="1" fontId="4" fillId="0" borderId="64" xfId="0" applyNumberFormat="1" applyFont="1" applyFill="1" applyBorder="1" applyAlignment="1">
      <alignment horizontal="right" indent="1"/>
    </xf>
    <xf numFmtId="1" fontId="4" fillId="0" borderId="0" xfId="0" applyNumberFormat="1" applyFont="1" applyFill="1" applyAlignment="1">
      <alignment horizontal="right" indent="1"/>
    </xf>
    <xf numFmtId="2" fontId="4" fillId="0" borderId="0" xfId="0" applyNumberFormat="1" applyFont="1" applyFill="1" applyAlignment="1">
      <alignment horizontal="center"/>
    </xf>
    <xf numFmtId="14" fontId="4" fillId="0" borderId="91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 indent="1"/>
    </xf>
    <xf numFmtId="0" fontId="1" fillId="0" borderId="92" xfId="0" applyFill="1" applyBorder="1" applyAlignment="1">
      <alignment horizontal="right" indent="1"/>
    </xf>
    <xf numFmtId="0" fontId="4" fillId="0" borderId="53" xfId="0" applyFont="1" applyFill="1" applyBorder="1" applyAlignment="1">
      <alignment horizontal="right"/>
    </xf>
    <xf numFmtId="14" fontId="1" fillId="0" borderId="63" xfId="0" applyNumberFormat="1" applyFill="1" applyBorder="1" applyAlignment="1">
      <alignment horizontal="right" indent="1"/>
    </xf>
    <xf numFmtId="14" fontId="1" fillId="0" borderId="63" xfId="0" applyNumberFormat="1" applyFont="1" applyFill="1" applyBorder="1" applyAlignment="1">
      <alignment horizontal="right" indent="1"/>
    </xf>
    <xf numFmtId="14" fontId="1" fillId="0" borderId="63" xfId="0" applyNumberFormat="1" applyFill="1" applyBorder="1" applyAlignment="1">
      <alignment horizontal="right" indent="1"/>
    </xf>
    <xf numFmtId="14" fontId="4" fillId="0" borderId="93" xfId="0" applyNumberFormat="1" applyFont="1" applyFill="1" applyBorder="1" applyAlignment="1">
      <alignment horizontal="right" indent="1"/>
    </xf>
    <xf numFmtId="14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14" fontId="4" fillId="0" borderId="94" xfId="0" applyNumberFormat="1" applyFont="1" applyFill="1" applyBorder="1" applyAlignment="1">
      <alignment horizontal="right" indent="1"/>
    </xf>
    <xf numFmtId="174" fontId="1" fillId="0" borderId="95" xfId="0" applyFill="1" applyBorder="1" applyAlignment="1">
      <alignment horizontal="right" indent="1"/>
    </xf>
    <xf numFmtId="174" fontId="1" fillId="0" borderId="96" xfId="0" applyFill="1" applyBorder="1" applyAlignment="1">
      <alignment horizontal="right" indent="1"/>
    </xf>
    <xf numFmtId="0" fontId="1" fillId="0" borderId="97" xfId="0" applyFont="1" applyFill="1" applyBorder="1" applyAlignment="1">
      <alignment/>
    </xf>
    <xf numFmtId="2" fontId="1" fillId="0" borderId="98" xfId="0" applyFont="1" applyFill="1" applyBorder="1" applyAlignment="1">
      <alignment/>
    </xf>
    <xf numFmtId="0" fontId="1" fillId="0" borderId="99" xfId="0" applyFont="1" applyFill="1" applyBorder="1" applyAlignment="1">
      <alignment/>
    </xf>
    <xf numFmtId="2" fontId="1" fillId="0" borderId="64" xfId="0" applyFont="1" applyFill="1" applyBorder="1" applyAlignment="1">
      <alignment/>
    </xf>
    <xf numFmtId="0" fontId="1" fillId="0" borderId="100" xfId="0" applyFont="1" applyFill="1" applyBorder="1" applyAlignment="1">
      <alignment/>
    </xf>
    <xf numFmtId="0" fontId="1" fillId="0" borderId="101" xfId="0" applyFont="1" applyFill="1" applyBorder="1" applyAlignment="1">
      <alignment/>
    </xf>
    <xf numFmtId="0" fontId="1" fillId="0" borderId="102" xfId="0" applyFont="1" applyFill="1" applyBorder="1" applyAlignment="1">
      <alignment/>
    </xf>
    <xf numFmtId="0" fontId="1" fillId="0" borderId="102" xfId="0" applyFont="1" applyFill="1" applyBorder="1" applyAlignment="1">
      <alignment horizontal="right"/>
    </xf>
    <xf numFmtId="2" fontId="1" fillId="0" borderId="64" xfId="0" applyNumberFormat="1" applyFont="1" applyFill="1" applyBorder="1" applyAlignment="1">
      <alignment horizontal="right"/>
    </xf>
    <xf numFmtId="0" fontId="1" fillId="0" borderId="101" xfId="0" applyFont="1" applyFill="1" applyBorder="1" applyAlignment="1">
      <alignment horizontal="right"/>
    </xf>
    <xf numFmtId="2" fontId="1" fillId="0" borderId="103" xfId="0" applyNumberFormat="1" applyFont="1" applyFill="1" applyBorder="1" applyAlignment="1">
      <alignment horizontal="right"/>
    </xf>
    <xf numFmtId="174" fontId="4" fillId="0" borderId="104" xfId="0" applyNumberFormat="1" applyFont="1" applyFill="1" applyBorder="1" applyAlignment="1">
      <alignment horizontal="right" indent="1"/>
    </xf>
    <xf numFmtId="0" fontId="1" fillId="0" borderId="42" xfId="0" applyFont="1" applyFill="1" applyBorder="1" applyAlignment="1">
      <alignment/>
    </xf>
    <xf numFmtId="172" fontId="1" fillId="0" borderId="92" xfId="0" applyFont="1" applyFill="1" applyBorder="1" applyAlignment="1">
      <alignment horizontal="right"/>
    </xf>
    <xf numFmtId="0" fontId="1" fillId="0" borderId="36" xfId="0" applyFill="1" applyBorder="1" applyAlignment="1">
      <alignment horizontal="center" vertical="center"/>
    </xf>
    <xf numFmtId="174" fontId="1" fillId="0" borderId="50" xfId="0" applyNumberFormat="1" applyFill="1" applyBorder="1" applyAlignment="1">
      <alignment/>
    </xf>
    <xf numFmtId="0" fontId="1" fillId="0" borderId="105" xfId="0" applyFill="1" applyBorder="1" applyAlignment="1">
      <alignment/>
    </xf>
    <xf numFmtId="0" fontId="1" fillId="0" borderId="49" xfId="0" applyFill="1" applyBorder="1" applyAlignment="1">
      <alignment/>
    </xf>
    <xf numFmtId="0" fontId="1" fillId="0" borderId="82" xfId="0" applyFill="1" applyBorder="1" applyAlignment="1">
      <alignment/>
    </xf>
    <xf numFmtId="1" fontId="1" fillId="0" borderId="106" xfId="0" applyFill="1" applyBorder="1" applyAlignment="1">
      <alignment horizontal="right" indent="1"/>
    </xf>
    <xf numFmtId="174" fontId="1" fillId="0" borderId="107" xfId="0" applyNumberFormat="1" applyFill="1" applyBorder="1" applyAlignment="1">
      <alignment/>
    </xf>
    <xf numFmtId="0" fontId="1" fillId="0" borderId="32" xfId="0" applyFill="1" applyBorder="1" applyAlignment="1">
      <alignment horizontal="right" indent="1"/>
    </xf>
    <xf numFmtId="1" fontId="1" fillId="0" borderId="108" xfId="0" applyFill="1" applyBorder="1" applyAlignment="1">
      <alignment horizontal="right" indent="1"/>
    </xf>
    <xf numFmtId="174" fontId="1" fillId="0" borderId="109" xfId="0" applyNumberFormat="1" applyFill="1" applyBorder="1" applyAlignment="1">
      <alignment/>
    </xf>
    <xf numFmtId="0" fontId="1" fillId="0" borderId="110" xfId="0" applyFill="1" applyBorder="1" applyAlignment="1">
      <alignment horizontal="right" indent="1"/>
    </xf>
    <xf numFmtId="0" fontId="1" fillId="0" borderId="83" xfId="0" applyFill="1" applyBorder="1" applyAlignment="1">
      <alignment horizontal="right" indent="1"/>
    </xf>
    <xf numFmtId="1" fontId="1" fillId="0" borderId="111" xfId="0" applyFill="1" applyBorder="1" applyAlignment="1">
      <alignment horizontal="right" indent="1"/>
    </xf>
    <xf numFmtId="174" fontId="1" fillId="0" borderId="112" xfId="0" applyNumberFormat="1" applyFill="1" applyBorder="1" applyAlignment="1">
      <alignment/>
    </xf>
    <xf numFmtId="0" fontId="1" fillId="0" borderId="94" xfId="0" applyFill="1" applyBorder="1" applyAlignment="1">
      <alignment horizontal="right" indent="1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 indent="1"/>
    </xf>
    <xf numFmtId="0" fontId="1" fillId="0" borderId="38" xfId="0" applyFont="1" applyBorder="1" applyAlignment="1">
      <alignment horizontal="left" vertical="center" wrapText="1" indent="1"/>
    </xf>
    <xf numFmtId="174" fontId="1" fillId="0" borderId="0" xfId="0" applyNumberFormat="1" applyFont="1" applyFill="1" applyAlignment="1">
      <alignment horizontal="right" wrapText="1"/>
    </xf>
    <xf numFmtId="21" fontId="1" fillId="0" borderId="0" xfId="0" applyNumberFormat="1" applyFont="1" applyFill="1" applyAlignment="1">
      <alignment horizontal="right"/>
    </xf>
    <xf numFmtId="46" fontId="1" fillId="0" borderId="0" xfId="0" applyNumberFormat="1" applyFont="1" applyFill="1" applyAlignment="1">
      <alignment/>
    </xf>
    <xf numFmtId="177" fontId="1" fillId="0" borderId="28" xfId="0" applyNumberFormat="1" applyFont="1" applyBorder="1" applyAlignment="1">
      <alignment horizontal="right" vertical="center" wrapText="1" indent="1"/>
    </xf>
    <xf numFmtId="177" fontId="4" fillId="0" borderId="29" xfId="0" applyNumberFormat="1" applyFont="1" applyBorder="1" applyAlignment="1">
      <alignment horizontal="right" indent="1"/>
    </xf>
    <xf numFmtId="177" fontId="1" fillId="0" borderId="22" xfId="0" applyNumberFormat="1" applyFont="1" applyBorder="1" applyAlignment="1">
      <alignment horizontal="right" wrapText="1" indent="1"/>
    </xf>
    <xf numFmtId="0" fontId="1" fillId="0" borderId="39" xfId="0" applyFont="1" applyBorder="1" applyAlignment="1">
      <alignment horizontal="left" indent="1"/>
    </xf>
    <xf numFmtId="0" fontId="4" fillId="0" borderId="63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1" fillId="0" borderId="23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 indent="1"/>
    </xf>
    <xf numFmtId="0" fontId="1" fillId="0" borderId="23" xfId="0" applyFont="1" applyFill="1" applyBorder="1" applyAlignment="1">
      <alignment horizontal="left" indent="1"/>
    </xf>
    <xf numFmtId="0" fontId="1" fillId="0" borderId="40" xfId="0" applyFont="1" applyFill="1" applyBorder="1" applyAlignment="1">
      <alignment horizontal="left" indent="1"/>
    </xf>
    <xf numFmtId="177" fontId="1" fillId="0" borderId="22" xfId="0" applyFont="1" applyFill="1" applyBorder="1" applyAlignment="1">
      <alignment horizontal="center"/>
    </xf>
    <xf numFmtId="177" fontId="1" fillId="0" borderId="2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77" fontId="1" fillId="0" borderId="108" xfId="0" applyFont="1" applyFill="1" applyBorder="1" applyAlignment="1">
      <alignment horizontal="right" indent="1"/>
    </xf>
    <xf numFmtId="177" fontId="1" fillId="0" borderId="113" xfId="0" applyFont="1" applyFill="1" applyBorder="1" applyAlignment="1">
      <alignment horizontal="left" indent="1"/>
    </xf>
    <xf numFmtId="177" fontId="1" fillId="0" borderId="37" xfId="0" applyFont="1" applyFill="1" applyAlignment="1">
      <alignment horizontal="left" indent="1"/>
    </xf>
    <xf numFmtId="0" fontId="1" fillId="0" borderId="63" xfId="0" applyFont="1" applyFill="1" applyAlignment="1">
      <alignment horizontal="left" wrapText="1" indent="1"/>
    </xf>
    <xf numFmtId="177" fontId="1" fillId="0" borderId="63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" fontId="1" fillId="0" borderId="0" xfId="0" applyNumberFormat="1" applyAlignment="1">
      <alignment/>
    </xf>
    <xf numFmtId="1" fontId="1" fillId="0" borderId="0" xfId="0" applyNumberFormat="1" applyAlignment="1">
      <alignment/>
    </xf>
    <xf numFmtId="1" fontId="4" fillId="0" borderId="29" xfId="0" applyNumberFormat="1" applyFont="1" applyFill="1" applyBorder="1" applyAlignment="1">
      <alignment horizontal="right" indent="1"/>
    </xf>
    <xf numFmtId="172" fontId="1" fillId="0" borderId="42" xfId="0" applyFill="1" applyBorder="1" applyAlignment="1">
      <alignment horizontal="center" vertical="center"/>
    </xf>
    <xf numFmtId="0" fontId="1" fillId="0" borderId="28" xfId="0" applyFill="1" applyBorder="1" applyAlignment="1">
      <alignment horizontal="center" vertical="center"/>
    </xf>
    <xf numFmtId="0" fontId="1" fillId="0" borderId="29" xfId="0" applyFill="1" applyBorder="1" applyAlignment="1">
      <alignment horizontal="center" vertical="center"/>
    </xf>
    <xf numFmtId="21" fontId="4" fillId="0" borderId="10" xfId="0" applyNumberFormat="1" applyFont="1" applyFill="1" applyBorder="1" applyAlignment="1">
      <alignment horizontal="right" indent="1"/>
    </xf>
    <xf numFmtId="21" fontId="4" fillId="0" borderId="0" xfId="0" applyNumberFormat="1" applyFont="1" applyFill="1" applyAlignment="1">
      <alignment horizontal="right" indent="1"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8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/>
    </xf>
    <xf numFmtId="172" fontId="4" fillId="0" borderId="5" xfId="0" applyNumberFormat="1" applyFont="1" applyFill="1" applyBorder="1" applyAlignment="1">
      <alignment/>
    </xf>
    <xf numFmtId="21" fontId="4" fillId="0" borderId="73" xfId="0" applyNumberFormat="1" applyFont="1" applyFill="1" applyBorder="1" applyAlignment="1">
      <alignment horizontal="right" indent="1"/>
    </xf>
    <xf numFmtId="1" fontId="4" fillId="0" borderId="74" xfId="0" applyNumberFormat="1" applyFont="1" applyFill="1" applyBorder="1" applyAlignment="1">
      <alignment horizontal="right" indent="1"/>
    </xf>
    <xf numFmtId="2" fontId="4" fillId="0" borderId="74" xfId="0" applyNumberFormat="1" applyFont="1" applyFill="1" applyBorder="1" applyAlignment="1">
      <alignment horizontal="right" indent="1"/>
    </xf>
    <xf numFmtId="0" fontId="4" fillId="0" borderId="1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1" fontId="4" fillId="0" borderId="0" xfId="0" applyNumberFormat="1" applyFont="1" applyFill="1" applyAlignment="1">
      <alignment horizontal="left" wrapText="1" indent="1"/>
    </xf>
    <xf numFmtId="21" fontId="4" fillId="0" borderId="115" xfId="0" applyNumberFormat="1" applyFont="1" applyFill="1" applyBorder="1" applyAlignment="1">
      <alignment horizontal="right" indent="1"/>
    </xf>
    <xf numFmtId="0" fontId="4" fillId="0" borderId="116" xfId="0" applyFont="1" applyFill="1" applyBorder="1" applyAlignment="1">
      <alignment horizontal="left" indent="1"/>
    </xf>
    <xf numFmtId="0" fontId="4" fillId="0" borderId="117" xfId="0" applyFont="1" applyFill="1" applyBorder="1" applyAlignment="1">
      <alignment horizontal="left" indent="1"/>
    </xf>
    <xf numFmtId="173" fontId="4" fillId="0" borderId="1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right" indent="1"/>
    </xf>
    <xf numFmtId="1" fontId="4" fillId="0" borderId="17" xfId="0" applyNumberFormat="1" applyFont="1" applyFill="1" applyBorder="1" applyAlignment="1">
      <alignment horizontal="left" wrapText="1" indent="1"/>
    </xf>
    <xf numFmtId="1" fontId="4" fillId="0" borderId="74" xfId="0" applyNumberFormat="1" applyFont="1" applyFill="1" applyBorder="1" applyAlignment="1">
      <alignment horizontal="left" wrapText="1" indent="1"/>
    </xf>
    <xf numFmtId="2" fontId="4" fillId="0" borderId="75" xfId="0" applyNumberFormat="1" applyFont="1" applyFill="1" applyBorder="1" applyAlignment="1">
      <alignment horizontal="left" wrapText="1" indent="1"/>
    </xf>
    <xf numFmtId="0" fontId="4" fillId="0" borderId="72" xfId="0" applyFont="1" applyFill="1" applyBorder="1" applyAlignment="1">
      <alignment horizontal="left" wrapText="1" indent="1"/>
    </xf>
    <xf numFmtId="0" fontId="4" fillId="0" borderId="73" xfId="0" applyFont="1" applyFill="1" applyBorder="1" applyAlignment="1">
      <alignment horizontal="left" wrapText="1" indent="1"/>
    </xf>
    <xf numFmtId="0" fontId="4" fillId="2" borderId="0" xfId="0" applyFont="1" applyFill="1" applyAlignment="1">
      <alignment horizontal="right" indent="1"/>
    </xf>
    <xf numFmtId="21" fontId="4" fillId="2" borderId="10" xfId="0" applyNumberFormat="1" applyFont="1" applyFill="1" applyBorder="1" applyAlignment="1">
      <alignment horizontal="right" indent="1"/>
    </xf>
    <xf numFmtId="1" fontId="4" fillId="2" borderId="17" xfId="0" applyNumberFormat="1" applyFont="1" applyFill="1" applyBorder="1" applyAlignment="1">
      <alignment horizontal="right" indent="1"/>
    </xf>
    <xf numFmtId="1" fontId="4" fillId="2" borderId="17" xfId="0" applyNumberFormat="1" applyFont="1" applyFill="1" applyBorder="1" applyAlignment="1">
      <alignment horizontal="left" wrapText="1" indent="1"/>
    </xf>
    <xf numFmtId="2" fontId="4" fillId="2" borderId="18" xfId="0" applyNumberFormat="1" applyFont="1" applyFill="1" applyBorder="1" applyAlignment="1">
      <alignment horizontal="left" wrapText="1" indent="1"/>
    </xf>
    <xf numFmtId="0" fontId="4" fillId="2" borderId="19" xfId="0" applyFont="1" applyFill="1" applyBorder="1" applyAlignment="1">
      <alignment horizontal="left" wrapText="1" indent="1"/>
    </xf>
    <xf numFmtId="0" fontId="4" fillId="2" borderId="10" xfId="0" applyFont="1" applyFill="1" applyBorder="1" applyAlignment="1">
      <alignment horizontal="left" wrapText="1" indent="1"/>
    </xf>
    <xf numFmtId="14" fontId="4" fillId="2" borderId="18" xfId="0" applyNumberFormat="1" applyFont="1" applyFill="1" applyBorder="1" applyAlignment="1">
      <alignment horizontal="right" indent="1"/>
    </xf>
    <xf numFmtId="14" fontId="4" fillId="0" borderId="18" xfId="0" applyNumberFormat="1" applyFont="1" applyFill="1" applyBorder="1" applyAlignment="1">
      <alignment/>
    </xf>
    <xf numFmtId="174" fontId="4" fillId="0" borderId="118" xfId="0" applyNumberFormat="1" applyFont="1" applyFill="1" applyBorder="1" applyAlignment="1">
      <alignment horizontal="right" indent="1"/>
    </xf>
    <xf numFmtId="1" fontId="4" fillId="0" borderId="8" xfId="0" applyNumberFormat="1" applyFont="1" applyFill="1" applyBorder="1" applyAlignment="1">
      <alignment horizontal="right" indent="1"/>
    </xf>
    <xf numFmtId="14" fontId="4" fillId="0" borderId="8" xfId="0" applyNumberFormat="1" applyFont="1" applyFill="1" applyBorder="1" applyAlignment="1">
      <alignment horizontal="right" indent="1"/>
    </xf>
    <xf numFmtId="0" fontId="4" fillId="0" borderId="73" xfId="0" applyFont="1" applyFill="1" applyBorder="1" applyAlignment="1">
      <alignment horizontal="right" indent="1"/>
    </xf>
    <xf numFmtId="0" fontId="1" fillId="0" borderId="68" xfId="0" applyFont="1" applyFill="1" applyBorder="1" applyAlignment="1">
      <alignment/>
    </xf>
    <xf numFmtId="0" fontId="1" fillId="0" borderId="28" xfId="0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right" indent="1"/>
    </xf>
    <xf numFmtId="0" fontId="4" fillId="0" borderId="29" xfId="0" applyFont="1" applyFill="1" applyBorder="1" applyAlignment="1">
      <alignment horizontal="right" indent="1"/>
    </xf>
    <xf numFmtId="0" fontId="4" fillId="0" borderId="22" xfId="0" applyFont="1" applyFill="1" applyBorder="1" applyAlignment="1">
      <alignment/>
    </xf>
    <xf numFmtId="0" fontId="1" fillId="0" borderId="28" xfId="0" applyFont="1" applyFill="1" applyBorder="1" applyAlignment="1">
      <alignment horizontal="right" indent="1"/>
    </xf>
    <xf numFmtId="49" fontId="1" fillId="0" borderId="29" xfId="0" applyFont="1" applyFill="1" applyBorder="1" applyAlignment="1">
      <alignment horizontal="right" indent="1"/>
    </xf>
    <xf numFmtId="0" fontId="4" fillId="0" borderId="119" xfId="0" applyFont="1" applyFill="1" applyBorder="1" applyAlignment="1">
      <alignment horizontal="right" indent="1"/>
    </xf>
    <xf numFmtId="21" fontId="4" fillId="0" borderId="120" xfId="0" applyNumberFormat="1" applyFont="1" applyFill="1" applyBorder="1" applyAlignment="1">
      <alignment horizontal="right" indent="1"/>
    </xf>
    <xf numFmtId="14" fontId="4" fillId="0" borderId="119" xfId="0" applyNumberFormat="1" applyFont="1" applyFill="1" applyBorder="1" applyAlignment="1">
      <alignment horizontal="right" indent="1"/>
    </xf>
    <xf numFmtId="0" fontId="4" fillId="0" borderId="121" xfId="0" applyFont="1" applyFill="1" applyBorder="1" applyAlignment="1">
      <alignment horizontal="right" indent="1"/>
    </xf>
    <xf numFmtId="1" fontId="4" fillId="0" borderId="100" xfId="0" applyNumberFormat="1" applyFont="1" applyFill="1" applyBorder="1" applyAlignment="1">
      <alignment horizontal="right" indent="1"/>
    </xf>
    <xf numFmtId="2" fontId="4" fillId="0" borderId="100" xfId="0" applyNumberFormat="1" applyFont="1" applyFill="1" applyBorder="1" applyAlignment="1">
      <alignment horizontal="right" indent="1"/>
    </xf>
    <xf numFmtId="0" fontId="1" fillId="0" borderId="22" xfId="0" applyFont="1" applyFill="1" applyBorder="1" applyAlignment="1">
      <alignment horizontal="right" indent="1"/>
    </xf>
    <xf numFmtId="177" fontId="4" fillId="0" borderId="8" xfId="0" applyNumberFormat="1" applyFont="1" applyFill="1" applyBorder="1" applyAlignment="1">
      <alignment horizontal="right" indent="1"/>
    </xf>
    <xf numFmtId="177" fontId="1" fillId="0" borderId="8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right" indent="1"/>
    </xf>
    <xf numFmtId="174" fontId="4" fillId="0" borderId="9" xfId="0" applyNumberFormat="1" applyFont="1" applyFill="1" applyBorder="1" applyAlignment="1">
      <alignment/>
    </xf>
    <xf numFmtId="0" fontId="4" fillId="3" borderId="0" xfId="0" applyFont="1" applyFill="1" applyAlignment="1">
      <alignment horizontal="right" indent="1"/>
    </xf>
    <xf numFmtId="0" fontId="4" fillId="3" borderId="17" xfId="0" applyFont="1" applyFill="1" applyBorder="1" applyAlignment="1">
      <alignment horizontal="left" indent="1"/>
    </xf>
    <xf numFmtId="14" fontId="4" fillId="3" borderId="18" xfId="0" applyNumberFormat="1" applyFont="1" applyFill="1" applyBorder="1" applyAlignment="1">
      <alignment horizontal="right" indent="1"/>
    </xf>
    <xf numFmtId="0" fontId="4" fillId="3" borderId="19" xfId="0" applyFont="1" applyFill="1" applyBorder="1" applyAlignment="1">
      <alignment horizontal="right" indent="1"/>
    </xf>
    <xf numFmtId="21" fontId="4" fillId="3" borderId="10" xfId="0" applyNumberFormat="1" applyFont="1" applyFill="1" applyBorder="1" applyAlignment="1">
      <alignment horizontal="right" indent="1"/>
    </xf>
    <xf numFmtId="1" fontId="4" fillId="3" borderId="17" xfId="0" applyNumberFormat="1" applyFont="1" applyFill="1" applyBorder="1" applyAlignment="1">
      <alignment horizontal="right" indent="1"/>
    </xf>
    <xf numFmtId="177" fontId="4" fillId="3" borderId="17" xfId="0" applyNumberFormat="1" applyFont="1" applyFill="1" applyBorder="1" applyAlignment="1">
      <alignment horizontal="right" indent="1"/>
    </xf>
    <xf numFmtId="177" fontId="1" fillId="3" borderId="37" xfId="0" applyFont="1" applyFill="1" applyAlignment="1">
      <alignment horizontal="left" indent="1"/>
    </xf>
    <xf numFmtId="0" fontId="1" fillId="3" borderId="29" xfId="0" applyFont="1" applyFill="1" applyAlignment="1">
      <alignment horizontal="right" indent="1"/>
    </xf>
    <xf numFmtId="177" fontId="1" fillId="3" borderId="29" xfId="0" applyFill="1" applyAlignment="1">
      <alignment horizontal="right" wrapText="1" indent="1"/>
    </xf>
    <xf numFmtId="0" fontId="1" fillId="3" borderId="63" xfId="0" applyFont="1" applyFill="1" applyAlignment="1">
      <alignment horizontal="left" wrapText="1" indent="1"/>
    </xf>
    <xf numFmtId="177" fontId="1" fillId="3" borderId="29" xfId="0" applyFill="1" applyBorder="1" applyAlignment="1">
      <alignment horizontal="right" indent="1"/>
    </xf>
    <xf numFmtId="177" fontId="1" fillId="3" borderId="63" xfId="0" applyFont="1" applyFill="1" applyBorder="1" applyAlignment="1">
      <alignment horizontal="left" indent="1"/>
    </xf>
    <xf numFmtId="0" fontId="1" fillId="3" borderId="63" xfId="0" applyFill="1" applyAlignment="1">
      <alignment horizontal="left" wrapText="1" indent="1"/>
    </xf>
    <xf numFmtId="177" fontId="1" fillId="3" borderId="29" xfId="0" applyNumberFormat="1" applyFont="1" applyFill="1" applyBorder="1" applyAlignment="1">
      <alignment horizontal="right" indent="1"/>
    </xf>
    <xf numFmtId="177" fontId="1" fillId="3" borderId="108" xfId="0" applyFont="1" applyFill="1" applyBorder="1" applyAlignment="1">
      <alignment horizontal="right" indent="1"/>
    </xf>
    <xf numFmtId="177" fontId="1" fillId="3" borderId="113" xfId="0" applyFont="1" applyFill="1" applyBorder="1" applyAlignment="1">
      <alignment horizontal="left" indent="1"/>
    </xf>
    <xf numFmtId="21" fontId="4" fillId="3" borderId="13" xfId="0" applyNumberFormat="1" applyFont="1" applyFill="1" applyBorder="1" applyAlignment="1">
      <alignment horizontal="right" indent="1"/>
    </xf>
    <xf numFmtId="0" fontId="4" fillId="3" borderId="12" xfId="0" applyFont="1" applyFill="1" applyBorder="1" applyAlignment="1">
      <alignment horizontal="right" indent="1"/>
    </xf>
    <xf numFmtId="1" fontId="4" fillId="3" borderId="90" xfId="0" applyNumberFormat="1" applyFont="1" applyFill="1" applyBorder="1" applyAlignment="1">
      <alignment horizontal="right" indent="1"/>
    </xf>
    <xf numFmtId="177" fontId="4" fillId="3" borderId="90" xfId="0" applyNumberFormat="1" applyFont="1" applyFill="1" applyBorder="1" applyAlignment="1">
      <alignment horizontal="right" indent="1"/>
    </xf>
    <xf numFmtId="0" fontId="1" fillId="3" borderId="106" xfId="0" applyFont="1" applyFill="1" applyBorder="1" applyAlignment="1">
      <alignment horizontal="right" indent="1"/>
    </xf>
    <xf numFmtId="174" fontId="4" fillId="3" borderId="10" xfId="0" applyNumberFormat="1" applyFont="1" applyFill="1" applyBorder="1" applyAlignment="1">
      <alignment horizontal="right" indent="1"/>
    </xf>
    <xf numFmtId="21" fontId="4" fillId="0" borderId="80" xfId="0" applyNumberFormat="1" applyFont="1" applyFill="1" applyBorder="1" applyAlignment="1">
      <alignment horizontal="right" indent="1"/>
    </xf>
    <xf numFmtId="21" fontId="4" fillId="3" borderId="80" xfId="0" applyNumberFormat="1" applyFont="1" applyFill="1" applyBorder="1" applyAlignment="1">
      <alignment horizontal="right" indent="1"/>
    </xf>
    <xf numFmtId="172" fontId="1" fillId="0" borderId="42" xfId="0" applyFont="1" applyFill="1" applyBorder="1" applyAlignment="1">
      <alignment horizontal="center" vertical="center"/>
    </xf>
    <xf numFmtId="14" fontId="4" fillId="0" borderId="76" xfId="0" applyNumberFormat="1" applyFont="1" applyFill="1" applyBorder="1" applyAlignment="1">
      <alignment/>
    </xf>
    <xf numFmtId="14" fontId="4" fillId="0" borderId="76" xfId="0" applyNumberFormat="1" applyFont="1" applyFill="1" applyBorder="1" applyAlignment="1">
      <alignment horizontal="right" indent="1"/>
    </xf>
    <xf numFmtId="14" fontId="4" fillId="3" borderId="76" xfId="0" applyNumberFormat="1" applyFont="1" applyFill="1" applyBorder="1" applyAlignment="1">
      <alignment horizontal="right" indent="1"/>
    </xf>
    <xf numFmtId="14" fontId="4" fillId="3" borderId="122" xfId="0" applyNumberFormat="1" applyFont="1" applyFill="1" applyBorder="1" applyAlignment="1">
      <alignment horizontal="right" indent="1"/>
    </xf>
    <xf numFmtId="173" fontId="4" fillId="0" borderId="63" xfId="0" applyNumberFormat="1" applyFont="1" applyFill="1" applyBorder="1" applyAlignment="1">
      <alignment/>
    </xf>
    <xf numFmtId="173" fontId="4" fillId="0" borderId="36" xfId="0" applyNumberFormat="1" applyFont="1" applyFill="1" applyBorder="1" applyAlignment="1">
      <alignment/>
    </xf>
    <xf numFmtId="21" fontId="4" fillId="0" borderId="63" xfId="0" applyNumberFormat="1" applyFont="1" applyFill="1" applyBorder="1" applyAlignment="1">
      <alignment horizontal="right" indent="1"/>
    </xf>
    <xf numFmtId="21" fontId="4" fillId="0" borderId="36" xfId="0" applyNumberFormat="1" applyFont="1" applyFill="1" applyBorder="1" applyAlignment="1">
      <alignment horizontal="right" indent="1"/>
    </xf>
    <xf numFmtId="174" fontId="4" fillId="3" borderId="63" xfId="0" applyNumberFormat="1" applyFont="1" applyFill="1" applyBorder="1" applyAlignment="1">
      <alignment horizontal="right" indent="1"/>
    </xf>
    <xf numFmtId="174" fontId="4" fillId="3" borderId="36" xfId="0" applyNumberFormat="1" applyFont="1" applyFill="1" applyBorder="1" applyAlignment="1">
      <alignment horizontal="right" indent="1"/>
    </xf>
    <xf numFmtId="174" fontId="4" fillId="0" borderId="36" xfId="0" applyNumberFormat="1" applyFont="1" applyFill="1" applyBorder="1" applyAlignment="1">
      <alignment horizontal="right" indent="1"/>
    </xf>
    <xf numFmtId="0" fontId="4" fillId="0" borderId="36" xfId="0" applyFont="1" applyFill="1" applyBorder="1" applyAlignment="1">
      <alignment horizontal="right" indent="1"/>
    </xf>
    <xf numFmtId="174" fontId="4" fillId="3" borderId="123" xfId="0" applyNumberFormat="1" applyFont="1" applyFill="1" applyBorder="1" applyAlignment="1">
      <alignment horizontal="right" indent="1"/>
    </xf>
    <xf numFmtId="174" fontId="4" fillId="3" borderId="124" xfId="0" applyNumberFormat="1" applyFont="1" applyFill="1" applyBorder="1" applyAlignment="1">
      <alignment horizontal="right" indent="1"/>
    </xf>
    <xf numFmtId="21" fontId="4" fillId="3" borderId="63" xfId="0" applyNumberFormat="1" applyFont="1" applyFill="1" applyBorder="1" applyAlignment="1">
      <alignment horizontal="right" indent="1"/>
    </xf>
    <xf numFmtId="21" fontId="4" fillId="3" borderId="36" xfId="0" applyNumberFormat="1" applyFont="1" applyFill="1" applyBorder="1" applyAlignment="1">
      <alignment horizontal="right" indent="1"/>
    </xf>
    <xf numFmtId="0" fontId="4" fillId="4" borderId="0" xfId="0" applyFont="1" applyFill="1" applyAlignment="1">
      <alignment horizontal="right" indent="1"/>
    </xf>
    <xf numFmtId="0" fontId="4" fillId="4" borderId="17" xfId="0" applyFont="1" applyFill="1" applyBorder="1" applyAlignment="1">
      <alignment horizontal="left" indent="1"/>
    </xf>
    <xf numFmtId="14" fontId="4" fillId="4" borderId="18" xfId="0" applyNumberFormat="1" applyFont="1" applyFill="1" applyBorder="1" applyAlignment="1">
      <alignment horizontal="right" indent="1"/>
    </xf>
    <xf numFmtId="0" fontId="4" fillId="4" borderId="19" xfId="0" applyFont="1" applyFill="1" applyBorder="1" applyAlignment="1">
      <alignment horizontal="right" indent="1"/>
    </xf>
    <xf numFmtId="21" fontId="4" fillId="4" borderId="80" xfId="0" applyNumberFormat="1" applyFont="1" applyFill="1" applyBorder="1" applyAlignment="1">
      <alignment horizontal="right" indent="1"/>
    </xf>
    <xf numFmtId="21" fontId="4" fillId="4" borderId="63" xfId="0" applyNumberFormat="1" applyFont="1" applyFill="1" applyBorder="1" applyAlignment="1">
      <alignment horizontal="right" indent="1"/>
    </xf>
    <xf numFmtId="21" fontId="4" fillId="4" borderId="36" xfId="0" applyNumberFormat="1" applyFont="1" applyFill="1" applyBorder="1" applyAlignment="1">
      <alignment horizontal="right" indent="1"/>
    </xf>
    <xf numFmtId="14" fontId="4" fillId="4" borderId="76" xfId="0" applyNumberFormat="1" applyFont="1" applyFill="1" applyBorder="1" applyAlignment="1">
      <alignment horizontal="right" indent="1"/>
    </xf>
    <xf numFmtId="21" fontId="4" fillId="4" borderId="10" xfId="0" applyNumberFormat="1" applyFont="1" applyFill="1" applyBorder="1" applyAlignment="1">
      <alignment horizontal="right" indent="1"/>
    </xf>
    <xf numFmtId="1" fontId="4" fillId="4" borderId="17" xfId="0" applyNumberFormat="1" applyFont="1" applyFill="1" applyBorder="1" applyAlignment="1">
      <alignment horizontal="right" indent="1"/>
    </xf>
    <xf numFmtId="177" fontId="1" fillId="4" borderId="108" xfId="0" applyFont="1" applyFill="1" applyBorder="1" applyAlignment="1">
      <alignment horizontal="right" indent="1"/>
    </xf>
    <xf numFmtId="177" fontId="1" fillId="4" borderId="113" xfId="0" applyFont="1" applyFill="1" applyBorder="1" applyAlignment="1">
      <alignment horizontal="left" indent="1"/>
    </xf>
    <xf numFmtId="0" fontId="1" fillId="4" borderId="29" xfId="0" applyFont="1" applyFill="1" applyAlignment="1">
      <alignment horizontal="right" indent="1"/>
    </xf>
    <xf numFmtId="1" fontId="4" fillId="0" borderId="17" xfId="0" applyNumberFormat="1" applyFont="1" applyFill="1" applyBorder="1" applyAlignment="1">
      <alignment horizontal="left" indent="1"/>
    </xf>
    <xf numFmtId="1" fontId="4" fillId="3" borderId="17" xfId="0" applyNumberFormat="1" applyFont="1" applyFill="1" applyBorder="1" applyAlignment="1">
      <alignment horizontal="left" indent="1"/>
    </xf>
    <xf numFmtId="1" fontId="4" fillId="4" borderId="17" xfId="0" applyNumberFormat="1" applyFont="1" applyFill="1" applyBorder="1" applyAlignment="1">
      <alignment horizontal="left" indent="1"/>
    </xf>
    <xf numFmtId="0" fontId="4" fillId="0" borderId="55" xfId="0" applyFont="1" applyBorder="1" applyAlignment="1">
      <alignment horizontal="center" vertical="center"/>
    </xf>
    <xf numFmtId="2" fontId="4" fillId="0" borderId="116" xfId="0" applyNumberFormat="1" applyFont="1" applyFill="1" applyBorder="1" applyAlignment="1">
      <alignment horizontal="right" indent="1"/>
    </xf>
    <xf numFmtId="0" fontId="4" fillId="0" borderId="115" xfId="0" applyFont="1" applyFill="1" applyBorder="1" applyAlignment="1">
      <alignment horizontal="left" wrapText="1" indent="1"/>
    </xf>
    <xf numFmtId="1" fontId="4" fillId="0" borderId="63" xfId="0" applyNumberFormat="1" applyFont="1" applyFill="1" applyBorder="1" applyAlignment="1">
      <alignment horizontal="left" wrapText="1" indent="1"/>
    </xf>
    <xf numFmtId="2" fontId="4" fillId="0" borderId="61" xfId="0" applyNumberFormat="1" applyFont="1" applyFill="1" applyBorder="1" applyAlignment="1">
      <alignment horizontal="left" wrapText="1" indent="1"/>
    </xf>
    <xf numFmtId="0" fontId="4" fillId="0" borderId="36" xfId="0" applyFont="1" applyFill="1" applyBorder="1" applyAlignment="1">
      <alignment horizontal="left" wrapText="1" indent="1"/>
    </xf>
    <xf numFmtId="2" fontId="4" fillId="0" borderId="63" xfId="0" applyNumberFormat="1" applyFont="1" applyFill="1" applyBorder="1" applyAlignment="1">
      <alignment horizontal="left" indent="1"/>
    </xf>
    <xf numFmtId="2" fontId="4" fillId="0" borderId="63" xfId="0" applyNumberFormat="1" applyFont="1" applyFill="1" applyBorder="1" applyAlignment="1">
      <alignment horizontal="left" wrapText="1" indent="1"/>
    </xf>
    <xf numFmtId="0" fontId="4" fillId="0" borderId="61" xfId="0" applyFont="1" applyFill="1" applyBorder="1" applyAlignment="1">
      <alignment horizontal="left" wrapText="1" indent="1"/>
    </xf>
    <xf numFmtId="0" fontId="4" fillId="0" borderId="40" xfId="0" applyFont="1" applyFill="1" applyBorder="1" applyAlignment="1">
      <alignment horizontal="left" wrapText="1" indent="1"/>
    </xf>
    <xf numFmtId="0" fontId="1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14" fontId="4" fillId="0" borderId="61" xfId="0" applyNumberFormat="1" applyFont="1" applyFill="1" applyBorder="1" applyAlignment="1">
      <alignment horizontal="right" indent="1"/>
    </xf>
    <xf numFmtId="0" fontId="4" fillId="0" borderId="61" xfId="0" applyFont="1" applyFill="1" applyBorder="1" applyAlignment="1">
      <alignment horizontal="right" indent="1"/>
    </xf>
    <xf numFmtId="14" fontId="4" fillId="0" borderId="63" xfId="0" applyNumberFormat="1" applyFont="1" applyFill="1" applyBorder="1" applyAlignment="1">
      <alignment horizontal="right" indent="1"/>
    </xf>
    <xf numFmtId="14" fontId="4" fillId="0" borderId="23" xfId="0" applyNumberFormat="1" applyFont="1" applyFill="1" applyBorder="1" applyAlignment="1">
      <alignment horizontal="right" indent="1"/>
    </xf>
    <xf numFmtId="174" fontId="4" fillId="0" borderId="40" xfId="0" applyNumberFormat="1" applyFont="1" applyFill="1" applyBorder="1" applyAlignment="1">
      <alignment horizontal="right" indent="1"/>
    </xf>
    <xf numFmtId="0" fontId="1" fillId="0" borderId="106" xfId="0" applyFont="1" applyFill="1" applyBorder="1" applyAlignment="1">
      <alignment horizontal="left" wrapText="1" indent="1"/>
    </xf>
    <xf numFmtId="0" fontId="1" fillId="0" borderId="125" xfId="0" applyFont="1" applyFill="1" applyBorder="1" applyAlignment="1">
      <alignment horizontal="center" vertical="center"/>
    </xf>
    <xf numFmtId="174" fontId="1" fillId="0" borderId="25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 indent="1"/>
    </xf>
    <xf numFmtId="21" fontId="4" fillId="0" borderId="29" xfId="0" applyNumberFormat="1" applyFont="1" applyFill="1" applyBorder="1" applyAlignment="1">
      <alignment horizontal="right" indent="1"/>
    </xf>
    <xf numFmtId="21" fontId="4" fillId="0" borderId="22" xfId="0" applyNumberFormat="1" applyFont="1" applyFill="1" applyBorder="1" applyAlignment="1">
      <alignment horizontal="right" indent="1"/>
    </xf>
    <xf numFmtId="21" fontId="4" fillId="0" borderId="40" xfId="0" applyNumberFormat="1" applyFont="1" applyFill="1" applyBorder="1" applyAlignment="1">
      <alignment horizontal="right" indent="1"/>
    </xf>
    <xf numFmtId="1" fontId="4" fillId="0" borderId="22" xfId="0" applyNumberFormat="1" applyFont="1" applyFill="1" applyBorder="1" applyAlignment="1">
      <alignment horizontal="right" indent="1"/>
    </xf>
    <xf numFmtId="2" fontId="4" fillId="0" borderId="29" xfId="0" applyNumberFormat="1" applyFont="1" applyFill="1" applyBorder="1" applyAlignment="1">
      <alignment horizontal="right" indent="1"/>
    </xf>
    <xf numFmtId="2" fontId="4" fillId="0" borderId="22" xfId="0" applyNumberFormat="1" applyFont="1" applyFill="1" applyBorder="1" applyAlignment="1">
      <alignment horizontal="right" indent="1"/>
    </xf>
    <xf numFmtId="0" fontId="4" fillId="0" borderId="126" xfId="0" applyFont="1" applyFill="1" applyBorder="1" applyAlignment="1">
      <alignment horizontal="center" vertical="center"/>
    </xf>
    <xf numFmtId="1" fontId="4" fillId="0" borderId="91" xfId="0" applyNumberFormat="1" applyFont="1" applyFill="1" applyBorder="1" applyAlignment="1">
      <alignment horizontal="left" wrapText="1" indent="1"/>
    </xf>
    <xf numFmtId="0" fontId="1" fillId="0" borderId="23" xfId="0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left" wrapText="1" indent="1"/>
    </xf>
    <xf numFmtId="1" fontId="1" fillId="0" borderId="22" xfId="0" applyNumberFormat="1" applyFont="1" applyFill="1" applyBorder="1" applyAlignment="1">
      <alignment horizontal="left" wrapText="1" indent="1"/>
    </xf>
    <xf numFmtId="0" fontId="4" fillId="3" borderId="116" xfId="0" applyFont="1" applyFill="1" applyBorder="1" applyAlignment="1">
      <alignment horizontal="left" indent="1"/>
    </xf>
    <xf numFmtId="14" fontId="4" fillId="3" borderId="63" xfId="0" applyNumberFormat="1" applyFont="1" applyFill="1" applyBorder="1" applyAlignment="1">
      <alignment horizontal="right" indent="1"/>
    </xf>
    <xf numFmtId="0" fontId="4" fillId="3" borderId="61" xfId="0" applyFont="1" applyFill="1" applyBorder="1" applyAlignment="1">
      <alignment horizontal="right" indent="1"/>
    </xf>
    <xf numFmtId="21" fontId="4" fillId="3" borderId="29" xfId="0" applyNumberFormat="1" applyFont="1" applyFill="1" applyBorder="1" applyAlignment="1">
      <alignment horizontal="right" indent="1"/>
    </xf>
    <xf numFmtId="1" fontId="4" fillId="3" borderId="29" xfId="0" applyNumberFormat="1" applyFont="1" applyFill="1" applyBorder="1" applyAlignment="1">
      <alignment horizontal="right" indent="1"/>
    </xf>
    <xf numFmtId="2" fontId="4" fillId="3" borderId="29" xfId="0" applyNumberFormat="1" applyFont="1" applyFill="1" applyBorder="1" applyAlignment="1">
      <alignment horizontal="right" indent="1"/>
    </xf>
    <xf numFmtId="1" fontId="4" fillId="3" borderId="91" xfId="0" applyNumberFormat="1" applyFont="1" applyFill="1" applyBorder="1" applyAlignment="1">
      <alignment horizontal="left" wrapText="1" indent="1"/>
    </xf>
    <xf numFmtId="2" fontId="4" fillId="3" borderId="63" xfId="0" applyNumberFormat="1" applyFont="1" applyFill="1" applyBorder="1" applyAlignment="1">
      <alignment horizontal="left" wrapText="1" indent="1"/>
    </xf>
    <xf numFmtId="0" fontId="4" fillId="3" borderId="61" xfId="0" applyFont="1" applyFill="1" applyBorder="1" applyAlignment="1">
      <alignment horizontal="left" wrapText="1" indent="1"/>
    </xf>
    <xf numFmtId="0" fontId="4" fillId="3" borderId="36" xfId="0" applyFont="1" applyFill="1" applyBorder="1" applyAlignment="1">
      <alignment horizontal="left" wrapText="1" indent="1"/>
    </xf>
    <xf numFmtId="1" fontId="1" fillId="3" borderId="29" xfId="0" applyNumberFormat="1" applyFont="1" applyFill="1" applyBorder="1" applyAlignment="1">
      <alignment horizontal="left" wrapText="1" indent="1"/>
    </xf>
    <xf numFmtId="0" fontId="4" fillId="4" borderId="116" xfId="0" applyFont="1" applyFill="1" applyBorder="1" applyAlignment="1">
      <alignment horizontal="left" indent="1"/>
    </xf>
    <xf numFmtId="14" fontId="4" fillId="4" borderId="63" xfId="0" applyNumberFormat="1" applyFont="1" applyFill="1" applyBorder="1" applyAlignment="1">
      <alignment horizontal="right" indent="1"/>
    </xf>
    <xf numFmtId="0" fontId="4" fillId="4" borderId="61" xfId="0" applyFont="1" applyFill="1" applyBorder="1" applyAlignment="1">
      <alignment horizontal="right" indent="1"/>
    </xf>
    <xf numFmtId="21" fontId="4" fillId="4" borderId="29" xfId="0" applyNumberFormat="1" applyFont="1" applyFill="1" applyBorder="1" applyAlignment="1">
      <alignment horizontal="right" indent="1"/>
    </xf>
    <xf numFmtId="1" fontId="4" fillId="4" borderId="29" xfId="0" applyNumberFormat="1" applyFont="1" applyFill="1" applyBorder="1" applyAlignment="1">
      <alignment horizontal="right" indent="1"/>
    </xf>
    <xf numFmtId="2" fontId="4" fillId="4" borderId="29" xfId="0" applyNumberFormat="1" applyFont="1" applyFill="1" applyBorder="1" applyAlignment="1">
      <alignment horizontal="right" indent="1"/>
    </xf>
    <xf numFmtId="1" fontId="4" fillId="4" borderId="91" xfId="0" applyNumberFormat="1" applyFont="1" applyFill="1" applyBorder="1" applyAlignment="1">
      <alignment horizontal="left" wrapText="1" indent="1"/>
    </xf>
    <xf numFmtId="2" fontId="4" fillId="4" borderId="63" xfId="0" applyNumberFormat="1" applyFont="1" applyFill="1" applyBorder="1" applyAlignment="1">
      <alignment horizontal="left" wrapText="1" indent="1"/>
    </xf>
    <xf numFmtId="0" fontId="4" fillId="4" borderId="61" xfId="0" applyFont="1" applyFill="1" applyBorder="1" applyAlignment="1">
      <alignment horizontal="left" wrapText="1" indent="1"/>
    </xf>
    <xf numFmtId="0" fontId="4" fillId="4" borderId="36" xfId="0" applyFont="1" applyFill="1" applyBorder="1" applyAlignment="1">
      <alignment horizontal="left" wrapText="1" indent="1"/>
    </xf>
    <xf numFmtId="1" fontId="1" fillId="4" borderId="29" xfId="0" applyNumberFormat="1" applyFont="1" applyFill="1" applyBorder="1" applyAlignment="1">
      <alignment horizontal="left" wrapText="1" indent="1"/>
    </xf>
    <xf numFmtId="174" fontId="1" fillId="0" borderId="59" xfId="0" applyNumberFormat="1" applyFont="1" applyFill="1" applyBorder="1" applyAlignment="1">
      <alignment horizontal="center" vertical="center"/>
    </xf>
    <xf numFmtId="174" fontId="1" fillId="0" borderId="4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14" fontId="4" fillId="3" borderId="91" xfId="0" applyNumberFormat="1" applyFont="1" applyFill="1" applyBorder="1" applyAlignment="1">
      <alignment horizontal="right" indent="1"/>
    </xf>
    <xf numFmtId="1" fontId="4" fillId="3" borderId="19" xfId="0" applyNumberFormat="1" applyFont="1" applyFill="1" applyBorder="1" applyAlignment="1">
      <alignment horizontal="right" indent="1"/>
    </xf>
    <xf numFmtId="174" fontId="4" fillId="3" borderId="19" xfId="0" applyNumberFormat="1" applyFont="1" applyFill="1" applyBorder="1" applyAlignment="1">
      <alignment horizontal="right" indent="1"/>
    </xf>
    <xf numFmtId="174" fontId="4" fillId="3" borderId="104" xfId="0" applyNumberFormat="1" applyFont="1" applyFill="1" applyBorder="1" applyAlignment="1">
      <alignment horizontal="right" indent="1"/>
    </xf>
    <xf numFmtId="14" fontId="4" fillId="3" borderId="94" xfId="0" applyNumberFormat="1" applyFont="1" applyFill="1" applyBorder="1" applyAlignment="1">
      <alignment horizontal="right" indent="1"/>
    </xf>
    <xf numFmtId="0" fontId="1" fillId="3" borderId="0" xfId="0" applyFont="1" applyFill="1" applyAlignment="1">
      <alignment/>
    </xf>
    <xf numFmtId="0" fontId="1" fillId="3" borderId="62" xfId="0" applyNumberFormat="1" applyFont="1" applyFill="1" applyAlignment="1">
      <alignment horizontal="left" indent="1"/>
    </xf>
    <xf numFmtId="1" fontId="1" fillId="3" borderId="29" xfId="0" applyFont="1" applyFill="1" applyAlignment="1">
      <alignment horizontal="left" indent="1"/>
    </xf>
    <xf numFmtId="0" fontId="1" fillId="3" borderId="52" xfId="0" applyFont="1" applyFill="1" applyAlignment="1">
      <alignment horizontal="center"/>
    </xf>
    <xf numFmtId="0" fontId="1" fillId="3" borderId="26" xfId="0" applyFont="1" applyFill="1" applyAlignment="1">
      <alignment horizontal="center"/>
    </xf>
    <xf numFmtId="0" fontId="1" fillId="3" borderId="27" xfId="0" applyFont="1" applyFill="1" applyAlignment="1">
      <alignment horizontal="center"/>
    </xf>
    <xf numFmtId="177" fontId="1" fillId="3" borderId="50" xfId="0" applyNumberFormat="1" applyFont="1" applyFill="1" applyAlignment="1">
      <alignment horizontal="right" indent="1"/>
    </xf>
    <xf numFmtId="0" fontId="1" fillId="3" borderId="85" xfId="0" applyFont="1" applyFill="1" applyAlignment="1">
      <alignment horizontal="left" indent="1"/>
    </xf>
    <xf numFmtId="0" fontId="1" fillId="3" borderId="27" xfId="0" applyFont="1" applyFill="1" applyAlignment="1">
      <alignment horizontal="left" indent="1"/>
    </xf>
    <xf numFmtId="174" fontId="1" fillId="3" borderId="29" xfId="0" applyFont="1" applyFill="1" applyAlignment="1">
      <alignment horizontal="center"/>
    </xf>
    <xf numFmtId="1" fontId="1" fillId="3" borderId="62" xfId="0" applyNumberFormat="1" applyFont="1" applyFill="1" applyAlignment="1">
      <alignment horizontal="right" indent="1"/>
    </xf>
    <xf numFmtId="0" fontId="1" fillId="3" borderId="106" xfId="0" applyFont="1" applyFill="1" applyBorder="1" applyAlignment="1">
      <alignment horizontal="left" wrapText="1" indent="1"/>
    </xf>
    <xf numFmtId="0" fontId="4" fillId="4" borderId="0" xfId="0" applyFont="1" applyFill="1" applyAlignment="1">
      <alignment/>
    </xf>
    <xf numFmtId="204" fontId="4" fillId="4" borderId="18" xfId="0" applyNumberFormat="1" applyFont="1" applyFill="1" applyBorder="1" applyAlignment="1">
      <alignment horizontal="right" indent="1"/>
    </xf>
    <xf numFmtId="174" fontId="4" fillId="4" borderId="10" xfId="0" applyNumberFormat="1" applyFont="1" applyFill="1" applyBorder="1" applyAlignment="1">
      <alignment horizontal="right" indent="1"/>
    </xf>
    <xf numFmtId="1" fontId="4" fillId="4" borderId="19" xfId="0" applyNumberFormat="1" applyFont="1" applyFill="1" applyBorder="1" applyAlignment="1">
      <alignment horizontal="right" indent="1"/>
    </xf>
    <xf numFmtId="0" fontId="1" fillId="4" borderId="0" xfId="0" applyFont="1" applyFill="1" applyAlignment="1">
      <alignment/>
    </xf>
    <xf numFmtId="0" fontId="1" fillId="4" borderId="62" xfId="0" applyNumberFormat="1" applyFont="1" applyFill="1" applyAlignment="1">
      <alignment horizontal="left" indent="1"/>
    </xf>
    <xf numFmtId="1" fontId="1" fillId="4" borderId="29" xfId="0" applyFont="1" applyFill="1" applyAlignment="1">
      <alignment horizontal="left" indent="1"/>
    </xf>
    <xf numFmtId="0" fontId="1" fillId="4" borderId="52" xfId="0" applyFont="1" applyFill="1" applyAlignment="1">
      <alignment horizontal="center"/>
    </xf>
    <xf numFmtId="0" fontId="1" fillId="4" borderId="26" xfId="0" applyFont="1" applyFill="1" applyAlignment="1">
      <alignment horizontal="center"/>
    </xf>
    <xf numFmtId="0" fontId="1" fillId="4" borderId="27" xfId="0" applyFont="1" applyFill="1" applyAlignment="1">
      <alignment horizontal="center"/>
    </xf>
    <xf numFmtId="177" fontId="1" fillId="4" borderId="50" xfId="0" applyNumberFormat="1" applyFont="1" applyFill="1" applyAlignment="1">
      <alignment horizontal="right" indent="1"/>
    </xf>
    <xf numFmtId="0" fontId="1" fillId="4" borderId="85" xfId="0" applyFont="1" applyFill="1" applyAlignment="1">
      <alignment horizontal="left" indent="1"/>
    </xf>
    <xf numFmtId="0" fontId="1" fillId="4" borderId="27" xfId="0" applyFont="1" applyFill="1" applyAlignment="1">
      <alignment horizontal="left" indent="1"/>
    </xf>
    <xf numFmtId="174" fontId="1" fillId="4" borderId="29" xfId="0" applyFont="1" applyFill="1" applyAlignment="1">
      <alignment horizontal="center"/>
    </xf>
    <xf numFmtId="1" fontId="1" fillId="4" borderId="62" xfId="0" applyNumberFormat="1" applyFont="1" applyFill="1" applyAlignment="1">
      <alignment horizontal="right" indent="1"/>
    </xf>
    <xf numFmtId="0" fontId="1" fillId="4" borderId="106" xfId="0" applyFont="1" applyFill="1" applyBorder="1" applyAlignment="1">
      <alignment horizontal="left" wrapText="1" indent="1"/>
    </xf>
    <xf numFmtId="177" fontId="4" fillId="4" borderId="17" xfId="0" applyNumberFormat="1" applyFont="1" applyFill="1" applyBorder="1" applyAlignment="1">
      <alignment horizontal="right" indent="1"/>
    </xf>
    <xf numFmtId="177" fontId="1" fillId="4" borderId="37" xfId="0" applyFont="1" applyFill="1" applyAlignment="1">
      <alignment horizontal="left" indent="1"/>
    </xf>
    <xf numFmtId="2" fontId="4" fillId="4" borderId="17" xfId="0" applyNumberFormat="1" applyFont="1" applyFill="1" applyBorder="1" applyAlignment="1">
      <alignment horizontal="right" indent="1"/>
    </xf>
    <xf numFmtId="0" fontId="1" fillId="0" borderId="28" xfId="0" applyFill="1" applyBorder="1" applyAlignment="1">
      <alignment horizontal="right" vertical="center" indent="1"/>
    </xf>
    <xf numFmtId="1" fontId="1" fillId="0" borderId="29" xfId="0" applyNumberFormat="1" applyFont="1" applyFill="1" applyBorder="1" applyAlignment="1">
      <alignment horizontal="right" wrapText="1" indent="1"/>
    </xf>
    <xf numFmtId="1" fontId="1" fillId="4" borderId="29" xfId="0" applyNumberFormat="1" applyFont="1" applyFill="1" applyBorder="1" applyAlignment="1">
      <alignment horizontal="right" wrapText="1" indent="1"/>
    </xf>
    <xf numFmtId="1" fontId="1" fillId="0" borderId="22" xfId="0" applyNumberFormat="1" applyFont="1" applyFill="1" applyBorder="1" applyAlignment="1">
      <alignment horizontal="right" wrapText="1" indent="1"/>
    </xf>
    <xf numFmtId="0" fontId="1" fillId="0" borderId="62" xfId="0" applyFill="1" applyBorder="1" applyAlignment="1">
      <alignment horizontal="right" vertical="center" indent="1"/>
    </xf>
    <xf numFmtId="1" fontId="4" fillId="0" borderId="116" xfId="0" applyNumberFormat="1" applyFont="1" applyFill="1" applyBorder="1" applyAlignment="1">
      <alignment horizontal="left" wrapText="1" indent="1"/>
    </xf>
    <xf numFmtId="1" fontId="4" fillId="4" borderId="116" xfId="0" applyNumberFormat="1" applyFont="1" applyFill="1" applyBorder="1" applyAlignment="1">
      <alignment horizontal="left" wrapText="1" indent="1"/>
    </xf>
    <xf numFmtId="0" fontId="1" fillId="0" borderId="63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indent="1"/>
    </xf>
    <xf numFmtId="2" fontId="4" fillId="4" borderId="63" xfId="0" applyNumberFormat="1" applyFont="1" applyFill="1" applyBorder="1" applyAlignment="1">
      <alignment horizontal="left" indent="1"/>
    </xf>
    <xf numFmtId="0" fontId="4" fillId="4" borderId="36" xfId="0" applyFont="1" applyFill="1" applyBorder="1" applyAlignment="1">
      <alignment horizontal="left" indent="1"/>
    </xf>
    <xf numFmtId="2" fontId="4" fillId="0" borderId="23" xfId="0" applyNumberFormat="1" applyFont="1" applyFill="1" applyBorder="1" applyAlignment="1">
      <alignment horizontal="left" wrapText="1" indent="1"/>
    </xf>
    <xf numFmtId="0" fontId="1" fillId="0" borderId="61" xfId="0" applyFill="1" applyBorder="1" applyAlignment="1">
      <alignment horizontal="center" vertical="center"/>
    </xf>
    <xf numFmtId="172" fontId="1" fillId="0" borderId="79" xfId="0" applyFill="1" applyBorder="1" applyAlignment="1">
      <alignment horizontal="center" vertical="center"/>
    </xf>
    <xf numFmtId="14" fontId="4" fillId="0" borderId="79" xfId="0" applyNumberFormat="1" applyFont="1" applyFill="1" applyBorder="1" applyAlignment="1">
      <alignment horizontal="right" indent="1"/>
    </xf>
    <xf numFmtId="0" fontId="1" fillId="0" borderId="78" xfId="0" applyFill="1" applyBorder="1" applyAlignment="1">
      <alignment horizontal="center" vertical="center"/>
    </xf>
    <xf numFmtId="21" fontId="4" fillId="0" borderId="78" xfId="0" applyNumberFormat="1" applyFont="1" applyFill="1" applyBorder="1" applyAlignment="1">
      <alignment horizontal="right" indent="1"/>
    </xf>
    <xf numFmtId="0" fontId="0" fillId="0" borderId="29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1" fontId="4" fillId="0" borderId="68" xfId="0" applyNumberFormat="1" applyFont="1" applyFill="1" applyBorder="1" applyAlignment="1">
      <alignment horizontal="right" indent="1"/>
    </xf>
    <xf numFmtId="0" fontId="0" fillId="0" borderId="29" xfId="0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left" wrapText="1" indent="1"/>
    </xf>
    <xf numFmtId="1" fontId="1" fillId="0" borderId="110" xfId="0" applyNumberFormat="1" applyFill="1" applyBorder="1" applyAlignment="1">
      <alignment horizontal="right" indent="1"/>
    </xf>
    <xf numFmtId="177" fontId="1" fillId="0" borderId="38" xfId="0" applyFill="1" applyBorder="1" applyAlignment="1">
      <alignment/>
    </xf>
    <xf numFmtId="0" fontId="1" fillId="0" borderId="39" xfId="0" applyFill="1" applyBorder="1" applyAlignment="1">
      <alignment/>
    </xf>
    <xf numFmtId="177" fontId="1" fillId="0" borderId="28" xfId="0" applyFill="1" applyBorder="1" applyAlignment="1">
      <alignment/>
    </xf>
    <xf numFmtId="14" fontId="4" fillId="2" borderId="63" xfId="0" applyNumberFormat="1" applyFont="1" applyFill="1" applyBorder="1" applyAlignment="1">
      <alignment horizontal="right" indent="1"/>
    </xf>
    <xf numFmtId="0" fontId="4" fillId="2" borderId="61" xfId="0" applyFont="1" applyFill="1" applyBorder="1" applyAlignment="1">
      <alignment horizontal="right" indent="1"/>
    </xf>
    <xf numFmtId="21" fontId="4" fillId="2" borderId="36" xfId="0" applyNumberFormat="1" applyFont="1" applyFill="1" applyBorder="1" applyAlignment="1">
      <alignment horizontal="right" indent="1"/>
    </xf>
    <xf numFmtId="21" fontId="4" fillId="2" borderId="29" xfId="0" applyNumberFormat="1" applyFont="1" applyFill="1" applyBorder="1" applyAlignment="1">
      <alignment horizontal="right" indent="1"/>
    </xf>
    <xf numFmtId="0" fontId="4" fillId="2" borderId="29" xfId="0" applyFont="1" applyFill="1" applyBorder="1" applyAlignment="1">
      <alignment horizontal="left" indent="1"/>
    </xf>
    <xf numFmtId="0" fontId="1" fillId="4" borderId="0" xfId="0" applyFill="1" applyAlignment="1">
      <alignment horizontal="right" indent="1"/>
    </xf>
    <xf numFmtId="1" fontId="1" fillId="4" borderId="29" xfId="0" applyFill="1" applyBorder="1" applyAlignment="1">
      <alignment horizontal="right" indent="1"/>
    </xf>
    <xf numFmtId="174" fontId="1" fillId="4" borderId="50" xfId="0" applyNumberFormat="1" applyFill="1" applyBorder="1" applyAlignment="1">
      <alignment/>
    </xf>
    <xf numFmtId="0" fontId="1" fillId="4" borderId="52" xfId="0" applyFill="1" applyAlignment="1">
      <alignment horizontal="right" indent="1"/>
    </xf>
    <xf numFmtId="172" fontId="1" fillId="0" borderId="38" xfId="0" applyFont="1" applyFill="1" applyBorder="1" applyAlignment="1">
      <alignment/>
    </xf>
    <xf numFmtId="174" fontId="1" fillId="0" borderId="39" xfId="0" applyFont="1" applyFill="1" applyBorder="1" applyAlignment="1">
      <alignment horizontal="right"/>
    </xf>
    <xf numFmtId="174" fontId="1" fillId="0" borderId="28" xfId="0" applyFont="1" applyFill="1" applyBorder="1" applyAlignment="1">
      <alignment horizontal="right"/>
    </xf>
    <xf numFmtId="172" fontId="1" fillId="0" borderId="38" xfId="0" applyFont="1" applyFill="1" applyBorder="1" applyAlignment="1">
      <alignment horizontal="right"/>
    </xf>
    <xf numFmtId="172" fontId="1" fillId="0" borderId="2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2" fontId="4" fillId="2" borderId="29" xfId="0" applyNumberFormat="1" applyFont="1" applyFill="1" applyBorder="1" applyAlignment="1">
      <alignment horizontal="right" indent="1"/>
    </xf>
    <xf numFmtId="0" fontId="1" fillId="0" borderId="22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right" indent="1"/>
    </xf>
    <xf numFmtId="0" fontId="4" fillId="0" borderId="0" xfId="0" applyFont="1" applyAlignment="1">
      <alignment horizontal="center"/>
    </xf>
    <xf numFmtId="0" fontId="1" fillId="0" borderId="63" xfId="0" applyFont="1" applyFill="1" applyBorder="1" applyAlignment="1">
      <alignment horizontal="left" indent="1"/>
    </xf>
    <xf numFmtId="0" fontId="1" fillId="0" borderId="61" xfId="0" applyFont="1" applyFill="1" applyBorder="1" applyAlignment="1">
      <alignment horizontal="left" indent="1"/>
    </xf>
    <xf numFmtId="0" fontId="1" fillId="0" borderId="36" xfId="0" applyFont="1" applyFill="1" applyBorder="1" applyAlignment="1">
      <alignment horizontal="left" indent="1"/>
    </xf>
    <xf numFmtId="177" fontId="1" fillId="0" borderId="127" xfId="0" applyFill="1" applyBorder="1" applyAlignment="1">
      <alignment horizontal="right" indent="1"/>
    </xf>
    <xf numFmtId="177" fontId="1" fillId="0" borderId="36" xfId="0" applyFont="1" applyFill="1" applyBorder="1" applyAlignment="1">
      <alignment horizontal="left" indent="1"/>
    </xf>
    <xf numFmtId="0" fontId="1" fillId="4" borderId="63" xfId="0" applyFont="1" applyFill="1" applyBorder="1" applyAlignment="1">
      <alignment horizontal="left" indent="1"/>
    </xf>
    <xf numFmtId="0" fontId="1" fillId="4" borderId="61" xfId="0" applyFont="1" applyFill="1" applyBorder="1" applyAlignment="1">
      <alignment horizontal="left" indent="1"/>
    </xf>
    <xf numFmtId="0" fontId="1" fillId="4" borderId="36" xfId="0" applyFont="1" applyFill="1" applyBorder="1" applyAlignment="1">
      <alignment horizontal="left" indent="1"/>
    </xf>
    <xf numFmtId="177" fontId="1" fillId="4" borderId="127" xfId="0" applyFill="1" applyBorder="1" applyAlignment="1">
      <alignment horizontal="right" indent="1"/>
    </xf>
    <xf numFmtId="177" fontId="1" fillId="4" borderId="63" xfId="0" applyFont="1" applyFill="1" applyBorder="1" applyAlignment="1">
      <alignment horizontal="left" indent="1"/>
    </xf>
    <xf numFmtId="1" fontId="1" fillId="0" borderId="29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wrapText="1" indent="1"/>
    </xf>
    <xf numFmtId="0" fontId="1" fillId="0" borderId="0" xfId="0" applyFont="1" applyFill="1" applyBorder="1" applyAlignment="1">
      <alignment horizontal="right" wrapText="1" indent="1"/>
    </xf>
    <xf numFmtId="21" fontId="4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74" fontId="1" fillId="0" borderId="0" xfId="0" applyNumberFormat="1" applyFont="1" applyAlignment="1">
      <alignment horizontal="right"/>
    </xf>
    <xf numFmtId="174" fontId="4" fillId="0" borderId="0" xfId="0" applyNumberFormat="1" applyFont="1" applyAlignment="1">
      <alignment/>
    </xf>
    <xf numFmtId="0" fontId="12" fillId="4" borderId="0" xfId="0" applyFont="1" applyFill="1" applyAlignment="1">
      <alignment/>
    </xf>
    <xf numFmtId="0" fontId="12" fillId="4" borderId="62" xfId="0" applyNumberFormat="1" applyFont="1" applyFill="1" applyAlignment="1">
      <alignment horizontal="left" indent="1"/>
    </xf>
    <xf numFmtId="1" fontId="12" fillId="4" borderId="29" xfId="0" applyFont="1" applyFill="1" applyAlignment="1">
      <alignment horizontal="left" indent="1"/>
    </xf>
    <xf numFmtId="0" fontId="12" fillId="4" borderId="52" xfId="0" applyFont="1" applyFill="1" applyAlignment="1">
      <alignment horizontal="center"/>
    </xf>
    <xf numFmtId="0" fontId="12" fillId="4" borderId="26" xfId="0" applyFont="1" applyFill="1" applyAlignment="1">
      <alignment horizontal="center"/>
    </xf>
    <xf numFmtId="0" fontId="12" fillId="4" borderId="27" xfId="0" applyFont="1" applyFill="1" applyAlignment="1">
      <alignment horizontal="center"/>
    </xf>
    <xf numFmtId="177" fontId="12" fillId="4" borderId="50" xfId="0" applyNumberFormat="1" applyFont="1" applyFill="1" applyAlignment="1">
      <alignment horizontal="right" indent="1"/>
    </xf>
    <xf numFmtId="0" fontId="12" fillId="4" borderId="85" xfId="0" applyFont="1" applyFill="1" applyAlignment="1">
      <alignment horizontal="left" indent="1"/>
    </xf>
    <xf numFmtId="0" fontId="12" fillId="4" borderId="27" xfId="0" applyFont="1" applyFill="1" applyAlignment="1">
      <alignment horizontal="left" indent="1"/>
    </xf>
    <xf numFmtId="174" fontId="12" fillId="4" borderId="29" xfId="0" applyFont="1" applyFill="1" applyAlignment="1">
      <alignment horizontal="center"/>
    </xf>
    <xf numFmtId="1" fontId="12" fillId="4" borderId="62" xfId="0" applyNumberFormat="1" applyFont="1" applyFill="1" applyAlignment="1">
      <alignment horizontal="right" indent="1"/>
    </xf>
    <xf numFmtId="0" fontId="12" fillId="4" borderId="106" xfId="0" applyFont="1" applyFill="1" applyBorder="1" applyAlignment="1">
      <alignment horizontal="left" wrapText="1" indent="1"/>
    </xf>
    <xf numFmtId="0" fontId="9" fillId="0" borderId="17" xfId="0" applyFont="1" applyFill="1" applyBorder="1" applyAlignment="1">
      <alignment horizontal="left" indent="1"/>
    </xf>
    <xf numFmtId="14" fontId="9" fillId="0" borderId="18" xfId="0" applyNumberFormat="1" applyFont="1" applyFill="1" applyBorder="1" applyAlignment="1">
      <alignment horizontal="right" indent="1"/>
    </xf>
    <xf numFmtId="0" fontId="9" fillId="0" borderId="19" xfId="0" applyFont="1" applyFill="1" applyBorder="1" applyAlignment="1">
      <alignment horizontal="right" indent="1"/>
    </xf>
    <xf numFmtId="21" fontId="9" fillId="0" borderId="10" xfId="0" applyNumberFormat="1" applyFont="1" applyFill="1" applyBorder="1" applyAlignment="1">
      <alignment horizontal="right" indent="1"/>
    </xf>
    <xf numFmtId="1" fontId="9" fillId="0" borderId="17" xfId="0" applyNumberFormat="1" applyFont="1" applyFill="1" applyBorder="1" applyAlignment="1">
      <alignment horizontal="right" indent="1"/>
    </xf>
    <xf numFmtId="2" fontId="9" fillId="0" borderId="17" xfId="0" applyNumberFormat="1" applyFont="1" applyFill="1" applyBorder="1" applyAlignment="1">
      <alignment horizontal="right" indent="1"/>
    </xf>
    <xf numFmtId="0" fontId="9" fillId="3" borderId="17" xfId="0" applyFont="1" applyFill="1" applyBorder="1" applyAlignment="1">
      <alignment horizontal="left" indent="1"/>
    </xf>
    <xf numFmtId="14" fontId="9" fillId="3" borderId="18" xfId="0" applyNumberFormat="1" applyFont="1" applyFill="1" applyBorder="1" applyAlignment="1">
      <alignment horizontal="right" indent="1"/>
    </xf>
    <xf numFmtId="0" fontId="9" fillId="3" borderId="19" xfId="0" applyFont="1" applyFill="1" applyBorder="1" applyAlignment="1">
      <alignment horizontal="right" indent="1"/>
    </xf>
    <xf numFmtId="21" fontId="9" fillId="3" borderId="10" xfId="0" applyNumberFormat="1" applyFont="1" applyFill="1" applyBorder="1" applyAlignment="1">
      <alignment horizontal="right" indent="1"/>
    </xf>
    <xf numFmtId="1" fontId="9" fillId="3" borderId="17" xfId="0" applyNumberFormat="1" applyFont="1" applyFill="1" applyBorder="1" applyAlignment="1">
      <alignment horizontal="right" indent="1"/>
    </xf>
    <xf numFmtId="2" fontId="9" fillId="3" borderId="17" xfId="0" applyNumberFormat="1" applyFont="1" applyFill="1" applyBorder="1" applyAlignment="1">
      <alignment horizontal="right" indent="1"/>
    </xf>
    <xf numFmtId="0" fontId="9" fillId="3" borderId="0" xfId="0" applyFont="1" applyFill="1" applyAlignment="1">
      <alignment horizontal="right" indent="1"/>
    </xf>
    <xf numFmtId="0" fontId="12" fillId="0" borderId="0" xfId="0" applyFont="1" applyFill="1" applyAlignment="1">
      <alignment/>
    </xf>
    <xf numFmtId="0" fontId="12" fillId="0" borderId="62" xfId="0" applyNumberFormat="1" applyFont="1" applyFill="1" applyAlignment="1">
      <alignment horizontal="left" indent="1"/>
    </xf>
    <xf numFmtId="1" fontId="12" fillId="0" borderId="29" xfId="0" applyFont="1" applyFill="1" applyAlignment="1">
      <alignment horizontal="left" indent="1"/>
    </xf>
    <xf numFmtId="0" fontId="12" fillId="0" borderId="52" xfId="0" applyFont="1" applyFill="1" applyAlignment="1">
      <alignment horizontal="center"/>
    </xf>
    <xf numFmtId="0" fontId="12" fillId="0" borderId="26" xfId="0" applyFont="1" applyFill="1" applyAlignment="1">
      <alignment horizontal="center"/>
    </xf>
    <xf numFmtId="0" fontId="12" fillId="0" borderId="27" xfId="0" applyFont="1" applyFill="1" applyAlignment="1">
      <alignment horizontal="center"/>
    </xf>
    <xf numFmtId="177" fontId="12" fillId="0" borderId="50" xfId="0" applyNumberFormat="1" applyFont="1" applyFill="1" applyAlignment="1">
      <alignment horizontal="right" indent="1"/>
    </xf>
    <xf numFmtId="0" fontId="12" fillId="0" borderId="85" xfId="0" applyFont="1" applyFill="1" applyAlignment="1">
      <alignment horizontal="left" indent="1"/>
    </xf>
    <xf numFmtId="0" fontId="12" fillId="0" borderId="27" xfId="0" applyFont="1" applyFill="1" applyAlignment="1">
      <alignment horizontal="left" indent="1"/>
    </xf>
    <xf numFmtId="174" fontId="12" fillId="0" borderId="29" xfId="0" applyFont="1" applyFill="1" applyAlignment="1">
      <alignment horizontal="center"/>
    </xf>
    <xf numFmtId="1" fontId="12" fillId="0" borderId="62" xfId="0" applyNumberFormat="1" applyFont="1" applyFill="1" applyAlignment="1">
      <alignment horizontal="right" indent="1"/>
    </xf>
    <xf numFmtId="0" fontId="12" fillId="0" borderId="29" xfId="0" applyFont="1" applyFill="1" applyBorder="1" applyAlignment="1">
      <alignment horizontal="left" wrapText="1" indent="1"/>
    </xf>
    <xf numFmtId="0" fontId="9" fillId="0" borderId="0" xfId="0" applyFont="1" applyFill="1" applyAlignment="1">
      <alignment horizontal="right" indent="1"/>
    </xf>
    <xf numFmtId="2" fontId="9" fillId="0" borderId="0" xfId="0" applyNumberFormat="1" applyFont="1" applyFill="1" applyAlignment="1">
      <alignment horizontal="right" indent="1"/>
    </xf>
    <xf numFmtId="21" fontId="4" fillId="0" borderId="74" xfId="0" applyNumberFormat="1" applyFont="1" applyFill="1" applyBorder="1" applyAlignment="1">
      <alignment horizontal="right" indent="1"/>
    </xf>
    <xf numFmtId="21" fontId="9" fillId="3" borderId="80" xfId="0" applyNumberFormat="1" applyFont="1" applyFill="1" applyBorder="1" applyAlignment="1">
      <alignment horizontal="right" indent="1"/>
    </xf>
    <xf numFmtId="174" fontId="9" fillId="3" borderId="63" xfId="0" applyNumberFormat="1" applyFont="1" applyFill="1" applyBorder="1" applyAlignment="1">
      <alignment horizontal="right" indent="1"/>
    </xf>
    <xf numFmtId="174" fontId="9" fillId="3" borderId="36" xfId="0" applyNumberFormat="1" applyFont="1" applyFill="1" applyBorder="1" applyAlignment="1">
      <alignment horizontal="right" indent="1"/>
    </xf>
    <xf numFmtId="14" fontId="9" fillId="3" borderId="76" xfId="0" applyNumberFormat="1" applyFont="1" applyFill="1" applyBorder="1" applyAlignment="1">
      <alignment horizontal="right" indent="1"/>
    </xf>
    <xf numFmtId="177" fontId="9" fillId="3" borderId="17" xfId="0" applyNumberFormat="1" applyFont="1" applyFill="1" applyBorder="1" applyAlignment="1">
      <alignment horizontal="right" indent="1"/>
    </xf>
    <xf numFmtId="177" fontId="12" fillId="3" borderId="37" xfId="0" applyFont="1" applyFill="1" applyAlignment="1">
      <alignment horizontal="left" indent="1"/>
    </xf>
    <xf numFmtId="0" fontId="12" fillId="3" borderId="29" xfId="0" applyFont="1" applyFill="1" applyAlignment="1">
      <alignment horizontal="right" indent="1"/>
    </xf>
    <xf numFmtId="1" fontId="1" fillId="0" borderId="111" xfId="0" applyFont="1" applyFill="1" applyBorder="1" applyAlignment="1">
      <alignment horizontal="right" indent="1"/>
    </xf>
    <xf numFmtId="0" fontId="1" fillId="0" borderId="0" xfId="0" applyFont="1" applyFill="1" applyBorder="1" applyAlignment="1" quotePrefix="1">
      <alignment horizontal="right" wrapText="1" indent="1"/>
    </xf>
    <xf numFmtId="1" fontId="1" fillId="3" borderId="29" xfId="0" applyNumberFormat="1" applyFont="1" applyFill="1" applyBorder="1" applyAlignment="1">
      <alignment horizontal="right" indent="1"/>
    </xf>
    <xf numFmtId="1" fontId="1" fillId="4" borderId="29" xfId="0" applyNumberFormat="1" applyFont="1" applyFill="1" applyBorder="1" applyAlignment="1">
      <alignment horizontal="right" indent="1"/>
    </xf>
    <xf numFmtId="0" fontId="13" fillId="3" borderId="0" xfId="0" applyFont="1" applyFill="1" applyAlignment="1">
      <alignment horizontal="right" indent="1"/>
    </xf>
    <xf numFmtId="0" fontId="13" fillId="3" borderId="17" xfId="0" applyFont="1" applyFill="1" applyBorder="1" applyAlignment="1">
      <alignment horizontal="left" indent="1"/>
    </xf>
    <xf numFmtId="0" fontId="13" fillId="3" borderId="19" xfId="0" applyFont="1" applyFill="1" applyBorder="1" applyAlignment="1">
      <alignment horizontal="right" indent="1"/>
    </xf>
    <xf numFmtId="174" fontId="13" fillId="3" borderId="10" xfId="0" applyNumberFormat="1" applyFont="1" applyFill="1" applyBorder="1" applyAlignment="1">
      <alignment horizontal="right" indent="1"/>
    </xf>
    <xf numFmtId="0" fontId="13" fillId="3" borderId="17" xfId="0" applyFont="1" applyFill="1" applyBorder="1" applyAlignment="1">
      <alignment horizontal="right" indent="1"/>
    </xf>
    <xf numFmtId="21" fontId="13" fillId="3" borderId="10" xfId="0" applyNumberFormat="1" applyFont="1" applyFill="1" applyBorder="1" applyAlignment="1">
      <alignment horizontal="right" indent="1"/>
    </xf>
    <xf numFmtId="0" fontId="1" fillId="5" borderId="83" xfId="0" applyFill="1" applyBorder="1" applyAlignment="1">
      <alignment horizontal="right" indent="1"/>
    </xf>
    <xf numFmtId="0" fontId="4" fillId="5" borderId="90" xfId="0" applyFont="1" applyFill="1" applyBorder="1" applyAlignment="1">
      <alignment horizontal="left" indent="1"/>
    </xf>
    <xf numFmtId="1" fontId="1" fillId="5" borderId="106" xfId="0" applyFill="1" applyBorder="1" applyAlignment="1">
      <alignment horizontal="right" indent="1"/>
    </xf>
    <xf numFmtId="0" fontId="1" fillId="5" borderId="63" xfId="0" applyFont="1" applyFill="1" applyBorder="1" applyAlignment="1">
      <alignment horizontal="left" indent="1"/>
    </xf>
    <xf numFmtId="0" fontId="1" fillId="5" borderId="61" xfId="0" applyFont="1" applyFill="1" applyBorder="1" applyAlignment="1">
      <alignment horizontal="left" indent="1"/>
    </xf>
    <xf numFmtId="0" fontId="1" fillId="5" borderId="36" xfId="0" applyFont="1" applyFill="1" applyBorder="1" applyAlignment="1">
      <alignment horizontal="left" indent="1"/>
    </xf>
    <xf numFmtId="177" fontId="1" fillId="5" borderId="127" xfId="0" applyFill="1" applyBorder="1" applyAlignment="1">
      <alignment horizontal="right" indent="1"/>
    </xf>
    <xf numFmtId="177" fontId="1" fillId="5" borderId="63" xfId="0" applyFont="1" applyFill="1" applyBorder="1" applyAlignment="1">
      <alignment horizontal="left" indent="1"/>
    </xf>
    <xf numFmtId="177" fontId="1" fillId="5" borderId="36" xfId="0" applyFont="1" applyFill="1" applyBorder="1" applyAlignment="1">
      <alignment horizontal="left" indent="1"/>
    </xf>
    <xf numFmtId="174" fontId="1" fillId="5" borderId="107" xfId="0" applyNumberFormat="1" applyFill="1" applyBorder="1" applyAlignment="1">
      <alignment/>
    </xf>
    <xf numFmtId="0" fontId="1" fillId="5" borderId="32" xfId="0" applyFill="1" applyBorder="1" applyAlignment="1">
      <alignment horizontal="right" indent="1"/>
    </xf>
    <xf numFmtId="0" fontId="1" fillId="5" borderId="0" xfId="0" applyFont="1" applyFill="1" applyAlignment="1">
      <alignment horizontal="right" indent="1"/>
    </xf>
    <xf numFmtId="0" fontId="4" fillId="5" borderId="17" xfId="0" applyFont="1" applyFill="1" applyBorder="1" applyAlignment="1">
      <alignment horizontal="left" indent="1"/>
    </xf>
    <xf numFmtId="1" fontId="1" fillId="5" borderId="111" xfId="0" applyFill="1" applyBorder="1" applyAlignment="1">
      <alignment horizontal="right" indent="1"/>
    </xf>
    <xf numFmtId="174" fontId="1" fillId="5" borderId="112" xfId="0" applyNumberFormat="1" applyFill="1" applyBorder="1" applyAlignment="1">
      <alignment/>
    </xf>
    <xf numFmtId="0" fontId="1" fillId="5" borderId="94" xfId="0" applyFill="1" applyBorder="1" applyAlignment="1">
      <alignment horizontal="right" indent="1"/>
    </xf>
    <xf numFmtId="0" fontId="1" fillId="5" borderId="0" xfId="0" applyFill="1" applyAlignment="1">
      <alignment horizontal="right" indent="1"/>
    </xf>
    <xf numFmtId="1" fontId="1" fillId="5" borderId="128" xfId="0" applyFill="1" applyBorder="1" applyAlignment="1">
      <alignment horizontal="right" indent="1"/>
    </xf>
    <xf numFmtId="174" fontId="1" fillId="5" borderId="129" xfId="0" applyNumberFormat="1" applyFill="1" applyBorder="1" applyAlignment="1">
      <alignment/>
    </xf>
    <xf numFmtId="0" fontId="1" fillId="5" borderId="130" xfId="0" applyFill="1" applyBorder="1" applyAlignment="1">
      <alignment horizontal="right" indent="1"/>
    </xf>
    <xf numFmtId="1" fontId="1" fillId="5" borderId="29" xfId="0" applyFill="1" applyBorder="1" applyAlignment="1">
      <alignment horizontal="right" indent="1"/>
    </xf>
    <xf numFmtId="174" fontId="1" fillId="5" borderId="50" xfId="0" applyNumberFormat="1" applyFill="1" applyBorder="1" applyAlignment="1">
      <alignment/>
    </xf>
    <xf numFmtId="0" fontId="1" fillId="5" borderId="52" xfId="0" applyFill="1" applyBorder="1" applyAlignment="1">
      <alignment horizontal="right" indent="1"/>
    </xf>
    <xf numFmtId="0" fontId="4" fillId="5" borderId="131" xfId="0" applyFont="1" applyFill="1" applyBorder="1" applyAlignment="1">
      <alignment horizontal="left" indent="1"/>
    </xf>
    <xf numFmtId="1" fontId="1" fillId="5" borderId="62" xfId="0" applyFill="1" applyBorder="1" applyAlignment="1">
      <alignment horizontal="right" indent="1"/>
    </xf>
    <xf numFmtId="0" fontId="1" fillId="5" borderId="52" xfId="0" applyFill="1" applyAlignment="1">
      <alignment horizontal="right" indent="1"/>
    </xf>
    <xf numFmtId="0" fontId="1" fillId="4" borderId="0" xfId="0" applyFont="1" applyFill="1" applyAlignment="1">
      <alignment horizontal="right" indent="1"/>
    </xf>
    <xf numFmtId="1" fontId="4" fillId="0" borderId="29" xfId="0" applyNumberFormat="1" applyFont="1" applyBorder="1" applyAlignment="1">
      <alignment horizontal="right" indent="1"/>
    </xf>
    <xf numFmtId="177" fontId="4" fillId="3" borderId="29" xfId="0" applyNumberFormat="1" applyFont="1" applyFill="1" applyBorder="1" applyAlignment="1">
      <alignment horizontal="right" indent="1"/>
    </xf>
    <xf numFmtId="177" fontId="4" fillId="4" borderId="29" xfId="0" applyNumberFormat="1" applyFont="1" applyFill="1" applyBorder="1" applyAlignment="1">
      <alignment horizontal="right" indent="1"/>
    </xf>
    <xf numFmtId="177" fontId="4" fillId="3" borderId="132" xfId="0" applyNumberFormat="1" applyFont="1" applyFill="1" applyBorder="1" applyAlignment="1">
      <alignment horizontal="right" indent="1"/>
    </xf>
    <xf numFmtId="1" fontId="4" fillId="3" borderId="132" xfId="0" applyNumberFormat="1" applyFont="1" applyFill="1" applyBorder="1" applyAlignment="1">
      <alignment horizontal="right" indent="1"/>
    </xf>
    <xf numFmtId="0" fontId="4" fillId="4" borderId="62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177" fontId="9" fillId="3" borderId="29" xfId="0" applyNumberFormat="1" applyFont="1" applyFill="1" applyBorder="1" applyAlignment="1">
      <alignment horizontal="right" indent="1"/>
    </xf>
    <xf numFmtId="1" fontId="9" fillId="3" borderId="29" xfId="0" applyNumberFormat="1" applyFont="1" applyFill="1" applyBorder="1" applyAlignment="1">
      <alignment horizontal="right" indent="1"/>
    </xf>
    <xf numFmtId="0" fontId="4" fillId="5" borderId="0" xfId="0" applyFont="1" applyFill="1" applyAlignment="1">
      <alignment horizontal="right" indent="1"/>
    </xf>
    <xf numFmtId="14" fontId="4" fillId="5" borderId="18" xfId="0" applyNumberFormat="1" applyFont="1" applyFill="1" applyBorder="1" applyAlignment="1">
      <alignment horizontal="right" indent="1"/>
    </xf>
    <xf numFmtId="0" fontId="4" fillId="5" borderId="19" xfId="0" applyFont="1" applyFill="1" applyBorder="1" applyAlignment="1">
      <alignment horizontal="right" indent="1"/>
    </xf>
    <xf numFmtId="21" fontId="4" fillId="5" borderId="80" xfId="0" applyNumberFormat="1" applyFont="1" applyFill="1" applyBorder="1" applyAlignment="1">
      <alignment horizontal="right" indent="1"/>
    </xf>
    <xf numFmtId="21" fontId="4" fillId="5" borderId="29" xfId="0" applyNumberFormat="1" applyFont="1" applyFill="1" applyBorder="1" applyAlignment="1">
      <alignment horizontal="right" indent="1"/>
    </xf>
    <xf numFmtId="14" fontId="4" fillId="5" borderId="133" xfId="0" applyNumberFormat="1" applyFont="1" applyFill="1" applyBorder="1" applyAlignment="1">
      <alignment horizontal="right" indent="1"/>
    </xf>
    <xf numFmtId="0" fontId="4" fillId="5" borderId="134" xfId="0" applyFont="1" applyFill="1" applyBorder="1" applyAlignment="1">
      <alignment horizontal="right" indent="1"/>
    </xf>
    <xf numFmtId="21" fontId="4" fillId="5" borderId="135" xfId="0" applyNumberFormat="1" applyFont="1" applyFill="1" applyBorder="1" applyAlignment="1">
      <alignment horizontal="right" indent="1"/>
    </xf>
    <xf numFmtId="1" fontId="4" fillId="5" borderId="68" xfId="0" applyNumberFormat="1" applyFont="1" applyFill="1" applyBorder="1" applyAlignment="1">
      <alignment horizontal="right" indent="1"/>
    </xf>
    <xf numFmtId="2" fontId="4" fillId="5" borderId="29" xfId="0" applyNumberFormat="1" applyFont="1" applyFill="1" applyBorder="1" applyAlignment="1">
      <alignment horizontal="right" indent="1"/>
    </xf>
    <xf numFmtId="1" fontId="4" fillId="5" borderId="29" xfId="0" applyNumberFormat="1" applyFont="1" applyFill="1" applyBorder="1" applyAlignment="1">
      <alignment horizontal="left" wrapText="1" indent="1"/>
    </xf>
    <xf numFmtId="2" fontId="4" fillId="5" borderId="63" xfId="0" applyNumberFormat="1" applyFont="1" applyFill="1" applyBorder="1" applyAlignment="1">
      <alignment horizontal="left" wrapText="1" indent="1"/>
    </xf>
    <xf numFmtId="0" fontId="4" fillId="5" borderId="36" xfId="0" applyFont="1" applyFill="1" applyBorder="1" applyAlignment="1">
      <alignment horizontal="left" wrapText="1" indent="1"/>
    </xf>
    <xf numFmtId="1" fontId="1" fillId="5" borderId="29" xfId="0" applyNumberFormat="1" applyFont="1" applyFill="1" applyBorder="1" applyAlignment="1">
      <alignment horizontal="right" wrapText="1" indent="1"/>
    </xf>
    <xf numFmtId="14" fontId="4" fillId="5" borderId="76" xfId="0" applyNumberFormat="1" applyFont="1" applyFill="1" applyBorder="1" applyAlignment="1">
      <alignment horizontal="right" indent="1"/>
    </xf>
    <xf numFmtId="21" fontId="4" fillId="5" borderId="127" xfId="0" applyNumberFormat="1" applyFont="1" applyFill="1" applyBorder="1" applyAlignment="1">
      <alignment horizontal="right" indent="1"/>
    </xf>
    <xf numFmtId="1" fontId="4" fillId="5" borderId="136" xfId="0" applyNumberFormat="1" applyFont="1" applyFill="1" applyBorder="1" applyAlignment="1">
      <alignment horizontal="right" indent="1"/>
    </xf>
    <xf numFmtId="21" fontId="4" fillId="5" borderId="10" xfId="0" applyNumberFormat="1" applyFont="1" applyFill="1" applyBorder="1" applyAlignment="1">
      <alignment horizontal="right" indent="1"/>
    </xf>
    <xf numFmtId="1" fontId="4" fillId="5" borderId="116" xfId="0" applyNumberFormat="1" applyFont="1" applyFill="1" applyBorder="1" applyAlignment="1">
      <alignment horizontal="right" indent="1"/>
    </xf>
    <xf numFmtId="2" fontId="4" fillId="5" borderId="127" xfId="0" applyNumberFormat="1" applyFont="1" applyFill="1" applyBorder="1" applyAlignment="1">
      <alignment horizontal="right" indent="1"/>
    </xf>
    <xf numFmtId="1" fontId="4" fillId="5" borderId="127" xfId="0" applyNumberFormat="1" applyFont="1" applyFill="1" applyBorder="1" applyAlignment="1">
      <alignment horizontal="left" wrapText="1" indent="1"/>
    </xf>
    <xf numFmtId="1" fontId="4" fillId="5" borderId="17" xfId="0" applyNumberFormat="1" applyFont="1" applyFill="1" applyBorder="1" applyAlignment="1">
      <alignment horizontal="right" indent="1"/>
    </xf>
    <xf numFmtId="2" fontId="4" fillId="5" borderId="17" xfId="0" applyNumberFormat="1" applyFont="1" applyFill="1" applyBorder="1" applyAlignment="1">
      <alignment horizontal="right" indent="1"/>
    </xf>
    <xf numFmtId="1" fontId="4" fillId="5" borderId="116" xfId="0" applyNumberFormat="1" applyFont="1" applyFill="1" applyBorder="1" applyAlignment="1">
      <alignment horizontal="left" wrapText="1" indent="1"/>
    </xf>
    <xf numFmtId="0" fontId="4" fillId="5" borderId="63" xfId="0" applyFont="1" applyFill="1" applyBorder="1" applyAlignment="1">
      <alignment horizontal="left" indent="1"/>
    </xf>
    <xf numFmtId="0" fontId="4" fillId="5" borderId="36" xfId="0" applyFont="1" applyFill="1" applyBorder="1" applyAlignment="1">
      <alignment horizontal="left" indent="1"/>
    </xf>
    <xf numFmtId="2" fontId="4" fillId="5" borderId="63" xfId="0" applyNumberFormat="1" applyFont="1" applyFill="1" applyBorder="1" applyAlignment="1">
      <alignment horizontal="left" indent="1"/>
    </xf>
    <xf numFmtId="1" fontId="4" fillId="0" borderId="132" xfId="0" applyNumberFormat="1" applyFont="1" applyFill="1" applyBorder="1" applyAlignment="1">
      <alignment horizontal="right" indent="1"/>
    </xf>
    <xf numFmtId="1" fontId="1" fillId="0" borderId="132" xfId="0" applyNumberFormat="1" applyFont="1" applyFill="1" applyBorder="1" applyAlignment="1">
      <alignment horizontal="right" indent="1"/>
    </xf>
    <xf numFmtId="1" fontId="4" fillId="5" borderId="29" xfId="0" applyNumberFormat="1" applyFont="1" applyFill="1" applyBorder="1" applyAlignment="1">
      <alignment horizontal="right" indent="1"/>
    </xf>
    <xf numFmtId="1" fontId="1" fillId="5" borderId="29" xfId="0" applyNumberFormat="1" applyFont="1" applyFill="1" applyBorder="1" applyAlignment="1">
      <alignment horizontal="right" indent="1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/>
    </xf>
    <xf numFmtId="0" fontId="4" fillId="0" borderId="137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8" xfId="0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172" fontId="4" fillId="0" borderId="8" xfId="0" applyNumberFormat="1" applyFont="1" applyFill="1" applyBorder="1" applyAlignment="1">
      <alignment horizontal="center" vertical="center"/>
    </xf>
    <xf numFmtId="172" fontId="4" fillId="0" borderId="137" xfId="0" applyNumberFormat="1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139" xfId="0" applyFont="1" applyFill="1" applyBorder="1" applyAlignment="1">
      <alignment horizontal="center"/>
    </xf>
    <xf numFmtId="0" fontId="10" fillId="0" borderId="140" xfId="0" applyFont="1" applyFill="1" applyBorder="1" applyAlignment="1">
      <alignment horizontal="center"/>
    </xf>
    <xf numFmtId="0" fontId="1" fillId="0" borderId="139" xfId="0" applyFont="1" applyFill="1" applyBorder="1" applyAlignment="1">
      <alignment horizontal="left" indent="1"/>
    </xf>
    <xf numFmtId="0" fontId="4" fillId="0" borderId="140" xfId="0" applyFont="1" applyFill="1" applyBorder="1" applyAlignment="1">
      <alignment horizontal="left" indent="1"/>
    </xf>
    <xf numFmtId="0" fontId="1" fillId="0" borderId="105" xfId="0" applyFont="1" applyFill="1" applyAlignment="1">
      <alignment horizontal="center" vertical="center"/>
    </xf>
    <xf numFmtId="0" fontId="1" fillId="0" borderId="105" xfId="0" applyFont="1" applyFill="1" applyAlignment="1">
      <alignment horizontal="center" vertical="center" wrapText="1"/>
    </xf>
    <xf numFmtId="0" fontId="1" fillId="0" borderId="82" xfId="0" applyFont="1" applyFill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" fillId="4" borderId="68" xfId="0" applyFont="1" applyFill="1" applyBorder="1" applyAlignment="1">
      <alignment horizontal="left" indent="1"/>
    </xf>
    <xf numFmtId="0" fontId="4" fillId="4" borderId="140" xfId="0" applyFont="1" applyFill="1" applyBorder="1" applyAlignment="1">
      <alignment horizontal="left" indent="1"/>
    </xf>
    <xf numFmtId="0" fontId="1" fillId="4" borderId="139" xfId="0" applyFont="1" applyFill="1" applyBorder="1" applyAlignment="1">
      <alignment horizontal="left" indent="1"/>
    </xf>
    <xf numFmtId="0" fontId="1" fillId="0" borderId="141" xfId="0" applyFont="1" applyFill="1" applyBorder="1" applyAlignment="1">
      <alignment horizontal="left" indent="1"/>
    </xf>
    <xf numFmtId="0" fontId="4" fillId="0" borderId="142" xfId="0" applyFont="1" applyFill="1" applyBorder="1" applyAlignment="1">
      <alignment horizontal="left" indent="1"/>
    </xf>
    <xf numFmtId="0" fontId="1" fillId="0" borderId="8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72" fontId="1" fillId="0" borderId="82" xfId="0" applyFont="1" applyFill="1" applyBorder="1" applyAlignment="1">
      <alignment horizontal="center" vertical="center"/>
    </xf>
    <xf numFmtId="0" fontId="1" fillId="0" borderId="105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05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2" fontId="1" fillId="0" borderId="8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horizontal="left" wrapText="1" indent="1"/>
    </xf>
    <xf numFmtId="0" fontId="4" fillId="0" borderId="39" xfId="0" applyFont="1" applyBorder="1" applyAlignment="1">
      <alignment horizontal="left" wrapText="1" indent="1"/>
    </xf>
    <xf numFmtId="0" fontId="4" fillId="0" borderId="68" xfId="0" applyFont="1" applyBorder="1" applyAlignment="1">
      <alignment horizontal="left" wrapText="1" indent="1"/>
    </xf>
    <xf numFmtId="0" fontId="0" fillId="0" borderId="144" xfId="0" applyBorder="1" applyAlignment="1">
      <alignment horizontal="left" wrapText="1" indent="1"/>
    </xf>
    <xf numFmtId="0" fontId="0" fillId="0" borderId="140" xfId="0" applyBorder="1" applyAlignment="1">
      <alignment horizontal="left" wrapText="1" indent="1"/>
    </xf>
    <xf numFmtId="0" fontId="4" fillId="0" borderId="89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 indent="1"/>
    </xf>
    <xf numFmtId="0" fontId="1" fillId="0" borderId="68" xfId="0" applyFont="1" applyFill="1" applyAlignment="1">
      <alignment horizontal="left" vertical="center" wrapText="1" indent="1"/>
    </xf>
    <xf numFmtId="0" fontId="0" fillId="0" borderId="144" xfId="0" applyFill="1" applyBorder="1" applyAlignment="1">
      <alignment/>
    </xf>
    <xf numFmtId="0" fontId="0" fillId="0" borderId="140" xfId="0" applyFill="1" applyBorder="1" applyAlignment="1">
      <alignment/>
    </xf>
    <xf numFmtId="0" fontId="12" fillId="4" borderId="68" xfId="0" applyFont="1" applyFill="1" applyAlignment="1">
      <alignment horizontal="left" vertical="center" wrapText="1" indent="1"/>
    </xf>
    <xf numFmtId="0" fontId="11" fillId="4" borderId="144" xfId="0" applyFont="1" applyFill="1" applyBorder="1" applyAlignment="1">
      <alignment/>
    </xf>
    <xf numFmtId="0" fontId="11" fillId="4" borderId="140" xfId="0" applyFont="1" applyFill="1" applyBorder="1" applyAlignment="1">
      <alignment/>
    </xf>
    <xf numFmtId="0" fontId="1" fillId="4" borderId="68" xfId="0" applyFont="1" applyFill="1" applyAlignment="1">
      <alignment horizontal="left" vertical="center" wrapText="1" indent="1"/>
    </xf>
    <xf numFmtId="0" fontId="0" fillId="4" borderId="144" xfId="0" applyFill="1" applyBorder="1" applyAlignment="1">
      <alignment/>
    </xf>
    <xf numFmtId="0" fontId="0" fillId="4" borderId="140" xfId="0" applyFill="1" applyBorder="1" applyAlignment="1">
      <alignment/>
    </xf>
    <xf numFmtId="0" fontId="1" fillId="3" borderId="68" xfId="0" applyFont="1" applyFill="1" applyAlignment="1">
      <alignment horizontal="left" vertical="center" wrapText="1" indent="1"/>
    </xf>
    <xf numFmtId="0" fontId="0" fillId="3" borderId="144" xfId="0" applyFill="1" applyBorder="1" applyAlignment="1">
      <alignment/>
    </xf>
    <xf numFmtId="0" fontId="0" fillId="3" borderId="140" xfId="0" applyFill="1" applyBorder="1" applyAlignment="1">
      <alignment/>
    </xf>
    <xf numFmtId="0" fontId="1" fillId="0" borderId="53" xfId="0" applyFont="1" applyFill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55" xfId="0" applyFont="1" applyFill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2" fillId="0" borderId="68" xfId="0" applyFont="1" applyFill="1" applyAlignment="1">
      <alignment horizontal="left" vertical="center" wrapText="1" indent="1"/>
    </xf>
    <xf numFmtId="0" fontId="11" fillId="0" borderId="144" xfId="0" applyFont="1" applyFill="1" applyBorder="1" applyAlignment="1">
      <alignment wrapText="1"/>
    </xf>
    <xf numFmtId="0" fontId="11" fillId="0" borderId="140" xfId="0" applyFont="1" applyFill="1" applyBorder="1" applyAlignment="1">
      <alignment wrapText="1"/>
    </xf>
    <xf numFmtId="0" fontId="0" fillId="0" borderId="144" xfId="0" applyFill="1" applyBorder="1" applyAlignment="1">
      <alignment wrapText="1"/>
    </xf>
    <xf numFmtId="0" fontId="0" fillId="0" borderId="140" xfId="0" applyFill="1" applyBorder="1" applyAlignment="1">
      <alignment wrapText="1"/>
    </xf>
    <xf numFmtId="0" fontId="1" fillId="0" borderId="29" xfId="0" applyFont="1" applyFill="1" applyBorder="1" applyAlignment="1">
      <alignment horizontal="left" wrapText="1" indent="1"/>
    </xf>
    <xf numFmtId="0" fontId="1" fillId="0" borderId="53" xfId="0" applyFont="1" applyFill="1" applyBorder="1" applyAlignment="1">
      <alignment wrapText="1"/>
    </xf>
    <xf numFmtId="0" fontId="1" fillId="0" borderId="147" xfId="0" applyFont="1" applyFill="1" applyBorder="1" applyAlignment="1">
      <alignment wrapText="1"/>
    </xf>
    <xf numFmtId="0" fontId="1" fillId="0" borderId="146" xfId="0" applyFont="1" applyFill="1" applyBorder="1" applyAlignment="1">
      <alignment wrapText="1"/>
    </xf>
    <xf numFmtId="0" fontId="1" fillId="0" borderId="68" xfId="0" applyFont="1" applyFill="1" applyBorder="1" applyAlignment="1">
      <alignment horizontal="left" wrapText="1" indent="1"/>
    </xf>
    <xf numFmtId="0" fontId="1" fillId="0" borderId="144" xfId="0" applyFont="1" applyFill="1" applyBorder="1" applyAlignment="1">
      <alignment horizontal="left" wrapText="1" indent="1"/>
    </xf>
    <xf numFmtId="0" fontId="1" fillId="0" borderId="140" xfId="0" applyFont="1" applyFill="1" applyBorder="1" applyAlignment="1">
      <alignment horizontal="left" wrapText="1" indent="1"/>
    </xf>
    <xf numFmtId="0" fontId="0" fillId="0" borderId="144" xfId="0" applyFill="1" applyBorder="1" applyAlignment="1">
      <alignment horizontal="left" wrapText="1" indent="1"/>
    </xf>
    <xf numFmtId="0" fontId="0" fillId="0" borderId="140" xfId="0" applyFill="1" applyBorder="1" applyAlignment="1">
      <alignment horizontal="left" wrapText="1" indent="1"/>
    </xf>
    <xf numFmtId="0" fontId="1" fillId="0" borderId="55" xfId="0" applyFont="1" applyFill="1" applyBorder="1" applyAlignment="1">
      <alignment wrapText="1"/>
    </xf>
    <xf numFmtId="0" fontId="4" fillId="0" borderId="114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0" fillId="0" borderId="51" xfId="0" applyFill="1" applyBorder="1" applyAlignment="1">
      <alignment horizontal="center" vertical="center"/>
    </xf>
    <xf numFmtId="0" fontId="1" fillId="0" borderId="55" xfId="0" applyFont="1" applyFill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68" xfId="0" applyFont="1" applyFill="1" applyAlignment="1">
      <alignment horizontal="left" vertical="center" indent="1"/>
    </xf>
    <xf numFmtId="0" fontId="0" fillId="0" borderId="144" xfId="0" applyFill="1" applyBorder="1" applyAlignment="1">
      <alignment horizontal="left" vertical="center" indent="1"/>
    </xf>
    <xf numFmtId="0" fontId="0" fillId="0" borderId="140" xfId="0" applyFill="1" applyBorder="1" applyAlignment="1">
      <alignment horizontal="left" vertical="center" indent="1"/>
    </xf>
    <xf numFmtId="0" fontId="1" fillId="0" borderId="94" xfId="0" applyFont="1" applyFill="1" applyBorder="1" applyAlignment="1">
      <alignment horizontal="left" vertical="center" indent="1"/>
    </xf>
    <xf numFmtId="0" fontId="0" fillId="0" borderId="91" xfId="0" applyFill="1" applyBorder="1" applyAlignment="1">
      <alignment horizontal="left" vertical="center" indent="1"/>
    </xf>
    <xf numFmtId="0" fontId="0" fillId="0" borderId="115" xfId="0" applyFill="1" applyBorder="1" applyAlignment="1">
      <alignment horizontal="left" vertical="center" indent="1"/>
    </xf>
    <xf numFmtId="0" fontId="1" fillId="4" borderId="68" xfId="0" applyFont="1" applyFill="1" applyAlignment="1">
      <alignment horizontal="left" vertical="center" indent="1"/>
    </xf>
    <xf numFmtId="0" fontId="0" fillId="4" borderId="144" xfId="0" applyFill="1" applyBorder="1" applyAlignment="1">
      <alignment horizontal="left" vertical="center" indent="1"/>
    </xf>
    <xf numFmtId="0" fontId="0" fillId="4" borderId="140" xfId="0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5" borderId="136" xfId="0" applyFont="1" applyFill="1" applyBorder="1" applyAlignment="1">
      <alignment horizontal="left" vertical="center" indent="1"/>
    </xf>
    <xf numFmtId="0" fontId="0" fillId="5" borderId="148" xfId="0" applyFill="1" applyBorder="1" applyAlignment="1">
      <alignment horizontal="left" vertical="center" indent="1"/>
    </xf>
    <xf numFmtId="0" fontId="0" fillId="5" borderId="149" xfId="0" applyFill="1" applyBorder="1" applyAlignment="1">
      <alignment horizontal="left" vertical="center" indent="1"/>
    </xf>
    <xf numFmtId="0" fontId="0" fillId="0" borderId="112" xfId="0" applyFill="1" applyBorder="1" applyAlignment="1">
      <alignment horizontal="left" vertical="center" indent="1"/>
    </xf>
    <xf numFmtId="0" fontId="1" fillId="0" borderId="68" xfId="0" applyFont="1" applyFill="1" applyBorder="1" applyAlignment="1">
      <alignment horizontal="left" vertical="center" indent="1"/>
    </xf>
    <xf numFmtId="0" fontId="1" fillId="0" borderId="105" xfId="0" applyFill="1" applyAlignment="1">
      <alignment horizontal="center" vertical="center"/>
    </xf>
    <xf numFmtId="0" fontId="1" fillId="0" borderId="53" xfId="0" applyFill="1" applyAlignment="1">
      <alignment/>
    </xf>
    <xf numFmtId="0" fontId="0" fillId="0" borderId="146" xfId="0" applyFill="1" applyBorder="1" applyAlignment="1">
      <alignment/>
    </xf>
    <xf numFmtId="0" fontId="0" fillId="0" borderId="147" xfId="0" applyFill="1" applyBorder="1" applyAlignment="1">
      <alignment/>
    </xf>
    <xf numFmtId="172" fontId="1" fillId="0" borderId="8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" fillId="0" borderId="105" xfId="0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72" fontId="1" fillId="0" borderId="8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55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1" fillId="0" borderId="68" xfId="0" applyFont="1" applyFill="1" applyBorder="1" applyAlignment="1">
      <alignment horizontal="left" vertical="center" wrapText="1" indent="1"/>
    </xf>
    <xf numFmtId="0" fontId="0" fillId="0" borderId="144" xfId="0" applyFill="1" applyBorder="1" applyAlignment="1">
      <alignment horizontal="left" vertical="center" wrapText="1" indent="1"/>
    </xf>
    <xf numFmtId="0" fontId="0" fillId="0" borderId="140" xfId="0" applyFill="1" applyBorder="1" applyAlignment="1">
      <alignment horizontal="left" vertical="center" wrapText="1" indent="1"/>
    </xf>
    <xf numFmtId="0" fontId="1" fillId="0" borderId="68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1" fillId="0" borderId="82" xfId="0" applyFill="1" applyBorder="1" applyAlignment="1">
      <alignment horizontal="center" vertical="center"/>
    </xf>
    <xf numFmtId="0" fontId="1" fillId="0" borderId="105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1" fillId="0" borderId="55" xfId="0" applyFill="1" applyAlignment="1">
      <alignment horizontal="center" vertical="center"/>
    </xf>
    <xf numFmtId="0" fontId="1" fillId="0" borderId="24" xfId="0" applyFill="1" applyBorder="1" applyAlignment="1">
      <alignment horizontal="center" vertical="center"/>
    </xf>
    <xf numFmtId="0" fontId="1" fillId="0" borderId="105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 indent="1"/>
    </xf>
    <xf numFmtId="0" fontId="4" fillId="0" borderId="17" xfId="0" applyFont="1" applyFill="1" applyBorder="1" applyAlignment="1">
      <alignment horizontal="left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dxfs count="4">
    <dxf>
      <font>
        <b/>
        <i val="0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7.28125" style="25" customWidth="1"/>
    <col min="2" max="2" width="43.8515625" style="25" bestFit="1" customWidth="1"/>
    <col min="3" max="3" width="15.00390625" style="8" customWidth="1"/>
    <col min="4" max="4" width="9.421875" style="25" bestFit="1" customWidth="1"/>
    <col min="5" max="5" width="11.28125" style="25" bestFit="1" customWidth="1"/>
    <col min="6" max="6" width="13.28125" style="25" bestFit="1" customWidth="1"/>
    <col min="7" max="7" width="12.140625" style="25" bestFit="1" customWidth="1"/>
    <col min="8" max="8" width="15.140625" style="8" customWidth="1"/>
    <col min="9" max="9" width="12.8515625" style="8" customWidth="1"/>
    <col min="10" max="11" width="13.28125" style="8" bestFit="1" customWidth="1"/>
    <col min="12" max="12" width="10.28125" style="25" customWidth="1"/>
    <col min="13" max="13" width="12.57421875" style="25" customWidth="1"/>
    <col min="14" max="14" width="17.00390625" style="25" bestFit="1" customWidth="1"/>
    <col min="15" max="15" width="28.8515625" style="25" customWidth="1"/>
    <col min="16" max="16" width="31.28125" style="25" customWidth="1"/>
    <col min="17" max="17" width="49.421875" style="25" customWidth="1"/>
    <col min="18" max="16384" width="8.8515625" style="25" customWidth="1"/>
  </cols>
  <sheetData>
    <row r="1" ht="15.75" thickBot="1"/>
    <row r="2" spans="2:17" ht="19.5" customHeight="1">
      <c r="B2" s="952" t="s">
        <v>81</v>
      </c>
      <c r="C2" s="956" t="s">
        <v>85</v>
      </c>
      <c r="D2" s="957"/>
      <c r="E2" s="957"/>
      <c r="F2" s="958"/>
      <c r="G2" s="67" t="s">
        <v>86</v>
      </c>
      <c r="H2" s="956" t="s">
        <v>87</v>
      </c>
      <c r="I2" s="957"/>
      <c r="J2" s="957"/>
      <c r="K2" s="958"/>
      <c r="L2" s="954" t="s">
        <v>88</v>
      </c>
      <c r="M2" s="950" t="s">
        <v>89</v>
      </c>
      <c r="N2" s="950" t="s">
        <v>118</v>
      </c>
      <c r="O2" s="947" t="s">
        <v>119</v>
      </c>
      <c r="P2" s="948"/>
      <c r="Q2" s="949"/>
    </row>
    <row r="3" spans="2:17" ht="41.25" customHeight="1" thickBot="1">
      <c r="B3" s="953"/>
      <c r="C3" s="550" t="s">
        <v>91</v>
      </c>
      <c r="D3" s="379" t="s">
        <v>92</v>
      </c>
      <c r="E3" s="379" t="s">
        <v>93</v>
      </c>
      <c r="F3" s="238" t="s">
        <v>94</v>
      </c>
      <c r="G3" s="68" t="s">
        <v>94</v>
      </c>
      <c r="H3" s="550" t="s">
        <v>91</v>
      </c>
      <c r="I3" s="382" t="s">
        <v>92</v>
      </c>
      <c r="J3" s="382" t="s">
        <v>93</v>
      </c>
      <c r="K3" s="383" t="s">
        <v>94</v>
      </c>
      <c r="L3" s="955"/>
      <c r="M3" s="951"/>
      <c r="N3" s="951"/>
      <c r="O3" s="112" t="s">
        <v>120</v>
      </c>
      <c r="P3" s="113" t="s">
        <v>121</v>
      </c>
      <c r="Q3" s="4" t="s">
        <v>79</v>
      </c>
    </row>
    <row r="4" spans="2:17" ht="15">
      <c r="B4" s="37"/>
      <c r="C4" s="554"/>
      <c r="D4" s="43"/>
      <c r="E4" s="43"/>
      <c r="F4" s="13"/>
      <c r="G4" s="13"/>
      <c r="H4" s="554"/>
      <c r="I4" s="44"/>
      <c r="J4" s="44"/>
      <c r="K4" s="45"/>
      <c r="L4" s="37"/>
      <c r="M4" s="46"/>
      <c r="N4" s="350"/>
      <c r="O4" s="285"/>
      <c r="P4" s="286"/>
      <c r="Q4" s="287"/>
    </row>
    <row r="5" spans="1:17" ht="15">
      <c r="A5" s="374"/>
      <c r="B5" s="351" t="s">
        <v>465</v>
      </c>
      <c r="C5" s="410">
        <v>39704</v>
      </c>
      <c r="D5" s="380">
        <v>2008</v>
      </c>
      <c r="E5" s="380">
        <v>257</v>
      </c>
      <c r="F5" s="381">
        <v>0.9298611111111111</v>
      </c>
      <c r="G5" s="564"/>
      <c r="H5" s="579"/>
      <c r="I5" s="47"/>
      <c r="J5" s="47"/>
      <c r="K5" s="48"/>
      <c r="L5" s="49"/>
      <c r="M5" s="50"/>
      <c r="N5" s="351"/>
      <c r="O5" s="288"/>
      <c r="P5" s="289"/>
      <c r="Q5" s="290"/>
    </row>
    <row r="6" spans="1:19" s="15" customFormat="1" ht="15">
      <c r="A6" s="374"/>
      <c r="B6" s="351" t="s">
        <v>309</v>
      </c>
      <c r="C6" s="410">
        <v>39704</v>
      </c>
      <c r="D6" s="380">
        <v>2008</v>
      </c>
      <c r="E6" s="380">
        <v>257</v>
      </c>
      <c r="F6" s="548">
        <v>0.9333333333333332</v>
      </c>
      <c r="G6" s="548">
        <v>0.001388888888888889</v>
      </c>
      <c r="H6" s="410">
        <v>39704</v>
      </c>
      <c r="I6" s="380">
        <v>2008</v>
      </c>
      <c r="J6" s="380">
        <v>257</v>
      </c>
      <c r="K6" s="548">
        <v>0.9347222222222222</v>
      </c>
      <c r="L6" s="220">
        <v>0</v>
      </c>
      <c r="M6" s="388">
        <v>0</v>
      </c>
      <c r="N6" s="566" t="s">
        <v>310</v>
      </c>
      <c r="O6" s="389"/>
      <c r="P6" s="289"/>
      <c r="Q6" s="290"/>
      <c r="R6" s="71"/>
      <c r="S6" s="71"/>
    </row>
    <row r="7" spans="1:19" s="15" customFormat="1" ht="15">
      <c r="A7" s="374">
        <v>1</v>
      </c>
      <c r="B7" s="351" t="s">
        <v>311</v>
      </c>
      <c r="C7" s="410">
        <v>39705</v>
      </c>
      <c r="D7" s="380">
        <v>2008</v>
      </c>
      <c r="E7" s="380">
        <v>258</v>
      </c>
      <c r="F7" s="548">
        <v>0.5861111111111111</v>
      </c>
      <c r="G7" s="548">
        <v>0.3333333333333333</v>
      </c>
      <c r="H7" s="410">
        <v>39705</v>
      </c>
      <c r="I7" s="380">
        <v>2008</v>
      </c>
      <c r="J7" s="380">
        <v>258</v>
      </c>
      <c r="K7" s="548">
        <v>0.9194444444444444</v>
      </c>
      <c r="L7" s="220">
        <v>3000</v>
      </c>
      <c r="M7" s="388">
        <v>86.4</v>
      </c>
      <c r="N7" s="566" t="s">
        <v>312</v>
      </c>
      <c r="O7" s="389"/>
      <c r="P7" s="289"/>
      <c r="Q7" s="290"/>
      <c r="R7" s="71"/>
      <c r="S7" s="71"/>
    </row>
    <row r="8" spans="1:19" s="15" customFormat="1" ht="15">
      <c r="A8" s="571"/>
      <c r="B8" s="444" t="s">
        <v>313</v>
      </c>
      <c r="C8" s="578">
        <v>39705</v>
      </c>
      <c r="D8" s="392">
        <v>2008</v>
      </c>
      <c r="E8" s="392">
        <v>258</v>
      </c>
      <c r="F8" s="572">
        <v>0.9541666666666666</v>
      </c>
      <c r="G8" s="572">
        <v>0.13541666666666666</v>
      </c>
      <c r="H8" s="578">
        <v>39706</v>
      </c>
      <c r="I8" s="392">
        <v>2008</v>
      </c>
      <c r="J8" s="392">
        <v>259</v>
      </c>
      <c r="K8" s="572">
        <v>0.08958333333333333</v>
      </c>
      <c r="L8" s="573">
        <v>0</v>
      </c>
      <c r="M8" s="394">
        <v>6.5</v>
      </c>
      <c r="N8" s="574" t="s">
        <v>312</v>
      </c>
      <c r="O8" s="575"/>
      <c r="P8" s="576"/>
      <c r="Q8" s="577"/>
      <c r="R8" s="71"/>
      <c r="S8" s="71"/>
    </row>
    <row r="9" spans="1:19" s="15" customFormat="1" ht="15">
      <c r="A9" s="374">
        <v>2</v>
      </c>
      <c r="B9" s="351" t="s">
        <v>314</v>
      </c>
      <c r="C9" s="410">
        <v>39705</v>
      </c>
      <c r="D9" s="380">
        <v>2008</v>
      </c>
      <c r="E9" s="380">
        <v>258</v>
      </c>
      <c r="F9" s="548">
        <v>0.9541666666666666</v>
      </c>
      <c r="G9" s="548">
        <v>0.13541666666666666</v>
      </c>
      <c r="H9" s="410">
        <v>39706</v>
      </c>
      <c r="I9" s="380">
        <v>2008</v>
      </c>
      <c r="J9" s="380">
        <v>259</v>
      </c>
      <c r="K9" s="548">
        <v>0.08958333333333333</v>
      </c>
      <c r="L9" s="220">
        <v>4000</v>
      </c>
      <c r="M9" s="388">
        <v>46.8</v>
      </c>
      <c r="N9" s="566" t="s">
        <v>315</v>
      </c>
      <c r="O9" s="389" t="s">
        <v>316</v>
      </c>
      <c r="P9" s="289" t="s">
        <v>317</v>
      </c>
      <c r="Q9" s="290"/>
      <c r="R9" s="71"/>
      <c r="S9" s="71"/>
    </row>
    <row r="10" spans="1:19" s="15" customFormat="1" ht="15">
      <c r="A10" s="374">
        <v>3</v>
      </c>
      <c r="B10" s="351" t="s">
        <v>318</v>
      </c>
      <c r="C10" s="410">
        <v>39706</v>
      </c>
      <c r="D10" s="380">
        <v>2008</v>
      </c>
      <c r="E10" s="380">
        <v>259</v>
      </c>
      <c r="F10" s="548">
        <v>0.08958333333333333</v>
      </c>
      <c r="G10" s="548">
        <v>0.3333333333333333</v>
      </c>
      <c r="H10" s="410">
        <v>39706</v>
      </c>
      <c r="I10" s="380">
        <v>2008</v>
      </c>
      <c r="J10" s="380">
        <v>259</v>
      </c>
      <c r="K10" s="548">
        <v>0.42291666666666666</v>
      </c>
      <c r="L10" s="220">
        <v>4000</v>
      </c>
      <c r="M10" s="388">
        <v>115.2</v>
      </c>
      <c r="N10" s="566" t="s">
        <v>315</v>
      </c>
      <c r="O10" s="389" t="s">
        <v>316</v>
      </c>
      <c r="P10" s="289" t="s">
        <v>317</v>
      </c>
      <c r="Q10" s="290"/>
      <c r="R10" s="71"/>
      <c r="S10" s="71"/>
    </row>
    <row r="11" spans="1:19" s="15" customFormat="1" ht="15">
      <c r="A11" s="571"/>
      <c r="B11" s="444" t="s">
        <v>319</v>
      </c>
      <c r="C11" s="578">
        <v>39706</v>
      </c>
      <c r="D11" s="392">
        <v>2008</v>
      </c>
      <c r="E11" s="392">
        <v>259</v>
      </c>
      <c r="F11" s="572">
        <v>0.08958333333333333</v>
      </c>
      <c r="G11" s="572">
        <v>0.3333333333333333</v>
      </c>
      <c r="H11" s="578">
        <v>39706</v>
      </c>
      <c r="I11" s="392">
        <v>2008</v>
      </c>
      <c r="J11" s="392">
        <v>259</v>
      </c>
      <c r="K11" s="572">
        <v>0.42291666666666666</v>
      </c>
      <c r="L11" s="573">
        <v>0</v>
      </c>
      <c r="M11" s="394">
        <v>16</v>
      </c>
      <c r="N11" s="574" t="s">
        <v>312</v>
      </c>
      <c r="O11" s="575"/>
      <c r="P11" s="576"/>
      <c r="Q11" s="577"/>
      <c r="R11" s="71"/>
      <c r="S11" s="71"/>
    </row>
    <row r="12" spans="1:19" s="15" customFormat="1" ht="15">
      <c r="A12" s="374">
        <v>4</v>
      </c>
      <c r="B12" s="351" t="s">
        <v>320</v>
      </c>
      <c r="C12" s="410">
        <v>39706</v>
      </c>
      <c r="D12" s="380">
        <v>2008</v>
      </c>
      <c r="E12" s="380">
        <v>259</v>
      </c>
      <c r="F12" s="548">
        <v>0.5861111111111111</v>
      </c>
      <c r="G12" s="548">
        <v>0.3333333333333333</v>
      </c>
      <c r="H12" s="410">
        <v>39706</v>
      </c>
      <c r="I12" s="380">
        <v>2008</v>
      </c>
      <c r="J12" s="380">
        <v>259</v>
      </c>
      <c r="K12" s="548">
        <v>0.9194444444444444</v>
      </c>
      <c r="L12" s="220">
        <v>3000</v>
      </c>
      <c r="M12" s="388">
        <v>86.4</v>
      </c>
      <c r="N12" s="566" t="s">
        <v>312</v>
      </c>
      <c r="O12" s="389"/>
      <c r="P12" s="289"/>
      <c r="Q12" s="290"/>
      <c r="R12" s="71"/>
      <c r="S12" s="71"/>
    </row>
    <row r="13" spans="1:19" s="15" customFormat="1" ht="15">
      <c r="A13" s="374">
        <v>5</v>
      </c>
      <c r="B13" s="351" t="s">
        <v>321</v>
      </c>
      <c r="C13" s="410">
        <v>39706</v>
      </c>
      <c r="D13" s="380">
        <v>2008</v>
      </c>
      <c r="E13" s="380">
        <v>259</v>
      </c>
      <c r="F13" s="548">
        <v>0.9541666666666666</v>
      </c>
      <c r="G13" s="548">
        <v>0.5381944444444444</v>
      </c>
      <c r="H13" s="410">
        <v>39707</v>
      </c>
      <c r="I13" s="380">
        <v>2008</v>
      </c>
      <c r="J13" s="380">
        <v>260</v>
      </c>
      <c r="K13" s="548">
        <v>0.4923611111111111</v>
      </c>
      <c r="L13" s="220">
        <v>4000</v>
      </c>
      <c r="M13" s="388">
        <v>186</v>
      </c>
      <c r="N13" s="566" t="s">
        <v>312</v>
      </c>
      <c r="O13" s="389"/>
      <c r="P13" s="289"/>
      <c r="Q13" s="290"/>
      <c r="R13" s="71"/>
      <c r="S13" s="71"/>
    </row>
    <row r="14" spans="1:19" s="15" customFormat="1" ht="15">
      <c r="A14" s="374">
        <v>6</v>
      </c>
      <c r="B14" s="351" t="s">
        <v>322</v>
      </c>
      <c r="C14" s="410">
        <v>39707</v>
      </c>
      <c r="D14" s="380">
        <v>2008</v>
      </c>
      <c r="E14" s="380">
        <v>260</v>
      </c>
      <c r="F14" s="548">
        <v>0.5756944444444444</v>
      </c>
      <c r="G14" s="548">
        <v>0.3229166666666667</v>
      </c>
      <c r="H14" s="410">
        <v>39707</v>
      </c>
      <c r="I14" s="380">
        <v>2008</v>
      </c>
      <c r="J14" s="380">
        <v>260</v>
      </c>
      <c r="K14" s="548">
        <v>0.8986111111111111</v>
      </c>
      <c r="L14" s="220">
        <v>3000</v>
      </c>
      <c r="M14" s="388">
        <v>83.7</v>
      </c>
      <c r="N14" s="566" t="s">
        <v>312</v>
      </c>
      <c r="O14" s="389"/>
      <c r="P14" s="289"/>
      <c r="Q14" s="290"/>
      <c r="R14" s="71"/>
      <c r="S14" s="71"/>
    </row>
    <row r="15" spans="1:19" s="15" customFormat="1" ht="15">
      <c r="A15" s="374">
        <v>7</v>
      </c>
      <c r="B15" s="351" t="s">
        <v>323</v>
      </c>
      <c r="C15" s="410">
        <v>39707</v>
      </c>
      <c r="D15" s="380">
        <v>2008</v>
      </c>
      <c r="E15" s="380">
        <v>260</v>
      </c>
      <c r="F15" s="548">
        <v>0.9201388888888888</v>
      </c>
      <c r="G15" s="548">
        <v>0.21180555555555555</v>
      </c>
      <c r="H15" s="410">
        <v>39708</v>
      </c>
      <c r="I15" s="380">
        <v>2008</v>
      </c>
      <c r="J15" s="380">
        <v>261</v>
      </c>
      <c r="K15" s="548">
        <v>0.13194444444444445</v>
      </c>
      <c r="L15" s="220">
        <v>440</v>
      </c>
      <c r="M15" s="388">
        <v>8.052</v>
      </c>
      <c r="N15" s="566" t="s">
        <v>312</v>
      </c>
      <c r="O15" s="389"/>
      <c r="P15" s="289"/>
      <c r="Q15" s="290"/>
      <c r="R15" s="71"/>
      <c r="S15" s="71"/>
    </row>
    <row r="16" spans="1:19" s="15" customFormat="1" ht="15">
      <c r="A16" s="374">
        <v>8</v>
      </c>
      <c r="B16" s="351" t="s">
        <v>324</v>
      </c>
      <c r="C16" s="410">
        <v>39708</v>
      </c>
      <c r="D16" s="380">
        <v>2008</v>
      </c>
      <c r="E16" s="380">
        <v>261</v>
      </c>
      <c r="F16" s="548">
        <v>0.13194444444444445</v>
      </c>
      <c r="G16" s="548">
        <v>0.20138888888888887</v>
      </c>
      <c r="H16" s="410">
        <v>39708</v>
      </c>
      <c r="I16" s="380">
        <v>2008</v>
      </c>
      <c r="J16" s="380">
        <v>261</v>
      </c>
      <c r="K16" s="548">
        <v>0.3333333333333333</v>
      </c>
      <c r="L16" s="220">
        <v>440</v>
      </c>
      <c r="M16" s="388">
        <v>7.656</v>
      </c>
      <c r="N16" s="566" t="s">
        <v>312</v>
      </c>
      <c r="O16" s="389"/>
      <c r="P16" s="289"/>
      <c r="Q16" s="290"/>
      <c r="R16" s="71"/>
      <c r="S16" s="71"/>
    </row>
    <row r="17" spans="1:19" s="15" customFormat="1" ht="15">
      <c r="A17" s="374">
        <v>9</v>
      </c>
      <c r="B17" s="351" t="s">
        <v>325</v>
      </c>
      <c r="C17" s="410">
        <v>39708</v>
      </c>
      <c r="D17" s="380">
        <v>2008</v>
      </c>
      <c r="E17" s="380">
        <v>261</v>
      </c>
      <c r="F17" s="548">
        <v>0.3333333333333333</v>
      </c>
      <c r="G17" s="548">
        <v>0.2638888888888889</v>
      </c>
      <c r="H17" s="410">
        <v>39708</v>
      </c>
      <c r="I17" s="380">
        <v>2008</v>
      </c>
      <c r="J17" s="380">
        <v>261</v>
      </c>
      <c r="K17" s="548">
        <v>0.5972222222222222</v>
      </c>
      <c r="L17" s="220">
        <v>440</v>
      </c>
      <c r="M17" s="388">
        <v>10.032</v>
      </c>
      <c r="N17" s="566" t="s">
        <v>312</v>
      </c>
      <c r="O17" s="389"/>
      <c r="P17" s="289"/>
      <c r="Q17" s="290"/>
      <c r="R17" s="71"/>
      <c r="S17" s="71"/>
    </row>
    <row r="18" spans="1:19" s="15" customFormat="1" ht="15">
      <c r="A18" s="374">
        <v>10</v>
      </c>
      <c r="B18" s="351" t="s">
        <v>326</v>
      </c>
      <c r="C18" s="410">
        <v>39708</v>
      </c>
      <c r="D18" s="380">
        <v>2008</v>
      </c>
      <c r="E18" s="380">
        <v>261</v>
      </c>
      <c r="F18" s="548">
        <v>0.5972222222222222</v>
      </c>
      <c r="G18" s="548">
        <v>0.06944444444444443</v>
      </c>
      <c r="H18" s="410">
        <v>39708</v>
      </c>
      <c r="I18" s="380">
        <v>2008</v>
      </c>
      <c r="J18" s="380">
        <v>261</v>
      </c>
      <c r="K18" s="548">
        <v>0.6666666666666666</v>
      </c>
      <c r="L18" s="220">
        <v>2200</v>
      </c>
      <c r="M18" s="388">
        <v>13.2</v>
      </c>
      <c r="N18" s="566" t="s">
        <v>312</v>
      </c>
      <c r="O18" s="389"/>
      <c r="P18" s="289"/>
      <c r="Q18" s="290"/>
      <c r="R18" s="71"/>
      <c r="S18" s="71"/>
    </row>
    <row r="19" spans="1:19" s="15" customFormat="1" ht="15">
      <c r="A19" s="374">
        <v>11</v>
      </c>
      <c r="B19" s="351" t="s">
        <v>327</v>
      </c>
      <c r="C19" s="410">
        <v>39708</v>
      </c>
      <c r="D19" s="380">
        <v>2008</v>
      </c>
      <c r="E19" s="380">
        <v>261</v>
      </c>
      <c r="F19" s="548">
        <v>0.6666666666666666</v>
      </c>
      <c r="G19" s="548">
        <v>0.07291666666666667</v>
      </c>
      <c r="H19" s="410">
        <v>39708</v>
      </c>
      <c r="I19" s="380">
        <v>2008</v>
      </c>
      <c r="J19" s="380">
        <v>261</v>
      </c>
      <c r="K19" s="548">
        <v>0.7395833333333334</v>
      </c>
      <c r="L19" s="220">
        <v>440</v>
      </c>
      <c r="M19" s="388">
        <v>2.772</v>
      </c>
      <c r="N19" s="566" t="s">
        <v>312</v>
      </c>
      <c r="O19" s="389"/>
      <c r="P19" s="289"/>
      <c r="Q19" s="290"/>
      <c r="R19" s="71"/>
      <c r="S19" s="71"/>
    </row>
    <row r="20" spans="1:19" s="15" customFormat="1" ht="15">
      <c r="A20" s="374">
        <v>12</v>
      </c>
      <c r="B20" s="351" t="s">
        <v>328</v>
      </c>
      <c r="C20" s="410">
        <v>39708</v>
      </c>
      <c r="D20" s="380">
        <v>2008</v>
      </c>
      <c r="E20" s="380">
        <v>261</v>
      </c>
      <c r="F20" s="548">
        <v>0.7395833333333334</v>
      </c>
      <c r="G20" s="548">
        <v>0.12152777777777778</v>
      </c>
      <c r="H20" s="410">
        <v>39708</v>
      </c>
      <c r="I20" s="380">
        <v>2008</v>
      </c>
      <c r="J20" s="380">
        <v>261</v>
      </c>
      <c r="K20" s="548">
        <v>0.8611111111111112</v>
      </c>
      <c r="L20" s="220">
        <v>440</v>
      </c>
      <c r="M20" s="388">
        <v>4.62</v>
      </c>
      <c r="N20" s="566" t="s">
        <v>312</v>
      </c>
      <c r="O20" s="389"/>
      <c r="P20" s="289"/>
      <c r="Q20" s="290"/>
      <c r="R20" s="71"/>
      <c r="S20" s="71"/>
    </row>
    <row r="21" spans="1:19" s="15" customFormat="1" ht="15">
      <c r="A21" s="374">
        <v>13</v>
      </c>
      <c r="B21" s="351" t="s">
        <v>329</v>
      </c>
      <c r="C21" s="410">
        <v>39708</v>
      </c>
      <c r="D21" s="380">
        <v>2008</v>
      </c>
      <c r="E21" s="380">
        <v>261</v>
      </c>
      <c r="F21" s="548">
        <v>0.8611111111111112</v>
      </c>
      <c r="G21" s="548">
        <v>0.2708333333333333</v>
      </c>
      <c r="H21" s="410">
        <v>39709</v>
      </c>
      <c r="I21" s="380">
        <v>2008</v>
      </c>
      <c r="J21" s="380">
        <v>262</v>
      </c>
      <c r="K21" s="548">
        <v>0.13194444444444445</v>
      </c>
      <c r="L21" s="220">
        <v>2000</v>
      </c>
      <c r="M21" s="388">
        <v>46.8</v>
      </c>
      <c r="N21" s="566" t="s">
        <v>315</v>
      </c>
      <c r="O21" s="389" t="s">
        <v>330</v>
      </c>
      <c r="P21" s="289" t="s">
        <v>317</v>
      </c>
      <c r="Q21" s="290"/>
      <c r="R21" s="71"/>
      <c r="S21" s="71"/>
    </row>
    <row r="22" spans="1:19" s="15" customFormat="1" ht="15">
      <c r="A22" s="571"/>
      <c r="B22" s="444" t="s">
        <v>331</v>
      </c>
      <c r="C22" s="578">
        <v>39708</v>
      </c>
      <c r="D22" s="392">
        <v>2008</v>
      </c>
      <c r="E22" s="392">
        <v>261</v>
      </c>
      <c r="F22" s="572">
        <v>0.8611111111111112</v>
      </c>
      <c r="G22" s="572">
        <v>0.2708333333333333</v>
      </c>
      <c r="H22" s="578">
        <v>39709</v>
      </c>
      <c r="I22" s="392">
        <v>2008</v>
      </c>
      <c r="J22" s="392">
        <v>262</v>
      </c>
      <c r="K22" s="572">
        <v>0.13194444444444445</v>
      </c>
      <c r="L22" s="573">
        <v>0</v>
      </c>
      <c r="M22" s="394">
        <v>5</v>
      </c>
      <c r="N22" s="574" t="s">
        <v>312</v>
      </c>
      <c r="O22" s="575"/>
      <c r="P22" s="576"/>
      <c r="Q22" s="577"/>
      <c r="R22" s="71"/>
      <c r="S22" s="71"/>
    </row>
    <row r="23" spans="1:19" s="15" customFormat="1" ht="15">
      <c r="A23" s="374">
        <v>14</v>
      </c>
      <c r="B23" s="351" t="s">
        <v>332</v>
      </c>
      <c r="C23" s="410">
        <v>39709</v>
      </c>
      <c r="D23" s="380">
        <v>2008</v>
      </c>
      <c r="E23" s="380">
        <v>262</v>
      </c>
      <c r="F23" s="548">
        <v>0.13194444444444445</v>
      </c>
      <c r="G23" s="548">
        <v>0.041666666666666664</v>
      </c>
      <c r="H23" s="410">
        <v>39709</v>
      </c>
      <c r="I23" s="380">
        <v>2008</v>
      </c>
      <c r="J23" s="380">
        <v>262</v>
      </c>
      <c r="K23" s="548">
        <v>0.17361111111111113</v>
      </c>
      <c r="L23" s="220">
        <v>440</v>
      </c>
      <c r="M23" s="388">
        <v>1.584</v>
      </c>
      <c r="N23" s="566" t="s">
        <v>312</v>
      </c>
      <c r="O23" s="389"/>
      <c r="P23" s="289"/>
      <c r="Q23" s="290"/>
      <c r="R23" s="71"/>
      <c r="S23" s="71"/>
    </row>
    <row r="24" spans="1:19" s="15" customFormat="1" ht="15">
      <c r="A24" s="374">
        <v>15</v>
      </c>
      <c r="B24" s="351" t="s">
        <v>333</v>
      </c>
      <c r="C24" s="410">
        <v>39709</v>
      </c>
      <c r="D24" s="380">
        <v>2008</v>
      </c>
      <c r="E24" s="380">
        <v>262</v>
      </c>
      <c r="F24" s="548">
        <v>0.26319444444444445</v>
      </c>
      <c r="G24" s="548">
        <v>0.16666666666666666</v>
      </c>
      <c r="H24" s="410">
        <v>39709</v>
      </c>
      <c r="I24" s="380">
        <v>2008</v>
      </c>
      <c r="J24" s="380">
        <v>262</v>
      </c>
      <c r="K24" s="548">
        <v>0.4298611111111111</v>
      </c>
      <c r="L24" s="220">
        <v>3000</v>
      </c>
      <c r="M24" s="388">
        <v>43.2</v>
      </c>
      <c r="N24" s="566" t="s">
        <v>312</v>
      </c>
      <c r="O24" s="389"/>
      <c r="P24" s="289"/>
      <c r="Q24" s="290"/>
      <c r="R24" s="71"/>
      <c r="S24" s="71"/>
    </row>
    <row r="25" spans="1:19" s="15" customFormat="1" ht="15">
      <c r="A25" s="374">
        <v>16</v>
      </c>
      <c r="B25" s="351" t="s">
        <v>334</v>
      </c>
      <c r="C25" s="410">
        <v>39709</v>
      </c>
      <c r="D25" s="380">
        <v>2008</v>
      </c>
      <c r="E25" s="380">
        <v>262</v>
      </c>
      <c r="F25" s="548">
        <v>0.6284722222222222</v>
      </c>
      <c r="G25" s="548">
        <v>0.23263888888888887</v>
      </c>
      <c r="H25" s="410">
        <v>39709</v>
      </c>
      <c r="I25" s="380">
        <v>2008</v>
      </c>
      <c r="J25" s="380">
        <v>262</v>
      </c>
      <c r="K25" s="548">
        <v>0.8611111111111112</v>
      </c>
      <c r="L25" s="220">
        <v>4000</v>
      </c>
      <c r="M25" s="388">
        <v>80.4</v>
      </c>
      <c r="N25" s="566" t="s">
        <v>315</v>
      </c>
      <c r="O25" s="389" t="s">
        <v>316</v>
      </c>
      <c r="P25" s="289" t="s">
        <v>317</v>
      </c>
      <c r="Q25" s="290"/>
      <c r="R25" s="71"/>
      <c r="S25" s="71"/>
    </row>
    <row r="26" spans="1:19" s="15" customFormat="1" ht="15">
      <c r="A26" s="571"/>
      <c r="B26" s="444" t="s">
        <v>335</v>
      </c>
      <c r="C26" s="578">
        <v>39709</v>
      </c>
      <c r="D26" s="392">
        <v>2008</v>
      </c>
      <c r="E26" s="392">
        <v>262</v>
      </c>
      <c r="F26" s="572">
        <v>0.6284722222222222</v>
      </c>
      <c r="G26" s="572">
        <v>0.23263888888888887</v>
      </c>
      <c r="H26" s="578">
        <v>39709</v>
      </c>
      <c r="I26" s="392">
        <v>2008</v>
      </c>
      <c r="J26" s="392">
        <v>262</v>
      </c>
      <c r="K26" s="572">
        <v>0.8611111111111112</v>
      </c>
      <c r="L26" s="573">
        <v>0</v>
      </c>
      <c r="M26" s="394">
        <v>11</v>
      </c>
      <c r="N26" s="574" t="s">
        <v>312</v>
      </c>
      <c r="O26" s="575"/>
      <c r="P26" s="576"/>
      <c r="Q26" s="577"/>
      <c r="R26" s="71"/>
      <c r="S26" s="71"/>
    </row>
    <row r="27" spans="1:19" s="15" customFormat="1" ht="15">
      <c r="A27" s="374">
        <v>17</v>
      </c>
      <c r="B27" s="351" t="s">
        <v>336</v>
      </c>
      <c r="C27" s="410">
        <v>39709</v>
      </c>
      <c r="D27" s="380">
        <v>2008</v>
      </c>
      <c r="E27" s="380">
        <v>262</v>
      </c>
      <c r="F27" s="548">
        <v>0.8611111111111112</v>
      </c>
      <c r="G27" s="548">
        <v>0.375</v>
      </c>
      <c r="H27" s="410">
        <v>39710</v>
      </c>
      <c r="I27" s="380">
        <v>2008</v>
      </c>
      <c r="J27" s="380">
        <v>263</v>
      </c>
      <c r="K27" s="548">
        <v>0.23611111111111113</v>
      </c>
      <c r="L27" s="220">
        <v>440</v>
      </c>
      <c r="M27" s="388">
        <v>14.256</v>
      </c>
      <c r="N27" s="566" t="s">
        <v>312</v>
      </c>
      <c r="O27" s="389"/>
      <c r="P27" s="289"/>
      <c r="Q27" s="290"/>
      <c r="R27" s="71"/>
      <c r="S27" s="71"/>
    </row>
    <row r="28" spans="1:19" s="15" customFormat="1" ht="15">
      <c r="A28" s="374">
        <v>18</v>
      </c>
      <c r="B28" s="351" t="s">
        <v>337</v>
      </c>
      <c r="C28" s="410">
        <v>39710</v>
      </c>
      <c r="D28" s="380">
        <v>2008</v>
      </c>
      <c r="E28" s="380">
        <v>263</v>
      </c>
      <c r="F28" s="548">
        <v>0.2875</v>
      </c>
      <c r="G28" s="548">
        <v>0.16666666666666666</v>
      </c>
      <c r="H28" s="410">
        <v>39710</v>
      </c>
      <c r="I28" s="380">
        <v>2008</v>
      </c>
      <c r="J28" s="380">
        <v>263</v>
      </c>
      <c r="K28" s="548">
        <v>0.45416666666666666</v>
      </c>
      <c r="L28" s="220">
        <v>3000</v>
      </c>
      <c r="M28" s="388">
        <v>43.2</v>
      </c>
      <c r="N28" s="566" t="s">
        <v>312</v>
      </c>
      <c r="O28" s="389"/>
      <c r="P28" s="289"/>
      <c r="Q28" s="290"/>
      <c r="R28" s="71"/>
      <c r="S28" s="71"/>
    </row>
    <row r="29" spans="1:19" s="15" customFormat="1" ht="15">
      <c r="A29" s="374">
        <v>19</v>
      </c>
      <c r="B29" s="351" t="s">
        <v>338</v>
      </c>
      <c r="C29" s="410">
        <v>39710</v>
      </c>
      <c r="D29" s="380">
        <v>2008</v>
      </c>
      <c r="E29" s="380">
        <v>263</v>
      </c>
      <c r="F29" s="548">
        <v>0.6284722222222222</v>
      </c>
      <c r="G29" s="548">
        <v>0.17361111111111113</v>
      </c>
      <c r="H29" s="410">
        <v>39710</v>
      </c>
      <c r="I29" s="380">
        <v>2008</v>
      </c>
      <c r="J29" s="380">
        <v>263</v>
      </c>
      <c r="K29" s="548">
        <v>0.8020833333333334</v>
      </c>
      <c r="L29" s="220">
        <v>4000</v>
      </c>
      <c r="M29" s="388">
        <v>60</v>
      </c>
      <c r="N29" s="566" t="s">
        <v>315</v>
      </c>
      <c r="O29" s="389" t="s">
        <v>316</v>
      </c>
      <c r="P29" s="289" t="s">
        <v>317</v>
      </c>
      <c r="Q29" s="290"/>
      <c r="R29" s="71"/>
      <c r="S29" s="71"/>
    </row>
    <row r="30" spans="1:19" s="15" customFormat="1" ht="15">
      <c r="A30" s="571"/>
      <c r="B30" s="444" t="s">
        <v>339</v>
      </c>
      <c r="C30" s="578">
        <v>39710</v>
      </c>
      <c r="D30" s="392">
        <v>2008</v>
      </c>
      <c r="E30" s="392">
        <v>263</v>
      </c>
      <c r="F30" s="572">
        <v>0.6284722222222222</v>
      </c>
      <c r="G30" s="572">
        <v>0.17361111111111113</v>
      </c>
      <c r="H30" s="578">
        <v>39710</v>
      </c>
      <c r="I30" s="392">
        <v>2008</v>
      </c>
      <c r="J30" s="392">
        <v>263</v>
      </c>
      <c r="K30" s="572">
        <v>0.8020833333333334</v>
      </c>
      <c r="L30" s="573">
        <v>0</v>
      </c>
      <c r="M30" s="394">
        <v>8</v>
      </c>
      <c r="N30" s="574" t="s">
        <v>312</v>
      </c>
      <c r="O30" s="575"/>
      <c r="P30" s="576"/>
      <c r="Q30" s="577"/>
      <c r="R30" s="71"/>
      <c r="S30" s="71"/>
    </row>
    <row r="31" spans="1:19" s="15" customFormat="1" ht="15">
      <c r="A31" s="374">
        <v>20</v>
      </c>
      <c r="B31" s="351" t="s">
        <v>340</v>
      </c>
      <c r="C31" s="410">
        <v>39710</v>
      </c>
      <c r="D31" s="380">
        <v>2008</v>
      </c>
      <c r="E31" s="380">
        <v>263</v>
      </c>
      <c r="F31" s="548">
        <v>0.8020833333333334</v>
      </c>
      <c r="G31" s="548">
        <v>0.4305555555555556</v>
      </c>
      <c r="H31" s="410">
        <v>39711</v>
      </c>
      <c r="I31" s="380">
        <v>2008</v>
      </c>
      <c r="J31" s="380">
        <v>264</v>
      </c>
      <c r="K31" s="548">
        <v>0.23263888888888887</v>
      </c>
      <c r="L31" s="220">
        <v>4000</v>
      </c>
      <c r="M31" s="388">
        <v>148.8</v>
      </c>
      <c r="N31" s="566" t="s">
        <v>312</v>
      </c>
      <c r="O31" s="389"/>
      <c r="P31" s="289"/>
      <c r="Q31" s="290"/>
      <c r="R31" s="71"/>
      <c r="S31" s="71"/>
    </row>
    <row r="32" spans="1:19" s="15" customFormat="1" ht="15">
      <c r="A32" s="374">
        <v>21</v>
      </c>
      <c r="B32" s="351" t="s">
        <v>341</v>
      </c>
      <c r="C32" s="410">
        <v>39711</v>
      </c>
      <c r="D32" s="380">
        <v>2008</v>
      </c>
      <c r="E32" s="380">
        <v>264</v>
      </c>
      <c r="F32" s="548">
        <v>0.3368055555555556</v>
      </c>
      <c r="G32" s="548">
        <v>0.052083333333333336</v>
      </c>
      <c r="H32" s="410">
        <v>39711</v>
      </c>
      <c r="I32" s="380">
        <v>2008</v>
      </c>
      <c r="J32" s="380">
        <v>264</v>
      </c>
      <c r="K32" s="548">
        <v>0.3888888888888889</v>
      </c>
      <c r="L32" s="220">
        <v>4000</v>
      </c>
      <c r="M32" s="388">
        <v>18</v>
      </c>
      <c r="N32" s="566" t="s">
        <v>312</v>
      </c>
      <c r="O32" s="389"/>
      <c r="P32" s="289"/>
      <c r="Q32" s="290"/>
      <c r="R32" s="71"/>
      <c r="S32" s="71"/>
    </row>
    <row r="33" spans="1:19" s="15" customFormat="1" ht="15">
      <c r="A33" s="374">
        <v>22</v>
      </c>
      <c r="B33" s="351" t="s">
        <v>342</v>
      </c>
      <c r="C33" s="410">
        <v>39711</v>
      </c>
      <c r="D33" s="380">
        <v>2008</v>
      </c>
      <c r="E33" s="380">
        <v>264</v>
      </c>
      <c r="F33" s="548">
        <v>0.47222222222222227</v>
      </c>
      <c r="G33" s="548">
        <v>0.061111111111111116</v>
      </c>
      <c r="H33" s="410">
        <v>39711</v>
      </c>
      <c r="I33" s="380">
        <v>2008</v>
      </c>
      <c r="J33" s="380">
        <v>264</v>
      </c>
      <c r="K33" s="548">
        <v>0.5333333333333333</v>
      </c>
      <c r="L33" s="220">
        <v>4000</v>
      </c>
      <c r="M33" s="388">
        <v>21.12</v>
      </c>
      <c r="N33" s="566" t="s">
        <v>312</v>
      </c>
      <c r="O33" s="389"/>
      <c r="P33" s="289"/>
      <c r="Q33" s="290"/>
      <c r="R33" s="71"/>
      <c r="S33" s="71"/>
    </row>
    <row r="34" spans="1:19" s="15" customFormat="1" ht="15">
      <c r="A34" s="374">
        <v>23</v>
      </c>
      <c r="B34" s="351" t="s">
        <v>343</v>
      </c>
      <c r="C34" s="410">
        <v>39711</v>
      </c>
      <c r="D34" s="380">
        <v>2008</v>
      </c>
      <c r="E34" s="380">
        <v>264</v>
      </c>
      <c r="F34" s="548">
        <v>0.5652777777777778</v>
      </c>
      <c r="G34" s="548">
        <v>0.3333333333333333</v>
      </c>
      <c r="H34" s="410">
        <v>39711</v>
      </c>
      <c r="I34" s="380">
        <v>2008</v>
      </c>
      <c r="J34" s="380">
        <v>264</v>
      </c>
      <c r="K34" s="548">
        <v>0.8986111111111111</v>
      </c>
      <c r="L34" s="220">
        <v>3000</v>
      </c>
      <c r="M34" s="388">
        <v>86.4</v>
      </c>
      <c r="N34" s="566" t="s">
        <v>312</v>
      </c>
      <c r="O34" s="389"/>
      <c r="P34" s="289"/>
      <c r="Q34" s="290"/>
      <c r="R34" s="71"/>
      <c r="S34" s="71"/>
    </row>
    <row r="35" spans="1:19" s="15" customFormat="1" ht="15">
      <c r="A35" s="374">
        <v>24</v>
      </c>
      <c r="B35" s="351" t="s">
        <v>344</v>
      </c>
      <c r="C35" s="410">
        <v>39712</v>
      </c>
      <c r="D35" s="380">
        <v>2008</v>
      </c>
      <c r="E35" s="380">
        <v>265</v>
      </c>
      <c r="F35" s="548">
        <v>0.03819444444444444</v>
      </c>
      <c r="G35" s="548">
        <v>0.052083333333333336</v>
      </c>
      <c r="H35" s="410">
        <v>39712</v>
      </c>
      <c r="I35" s="380">
        <v>2008</v>
      </c>
      <c r="J35" s="380">
        <v>265</v>
      </c>
      <c r="K35" s="548">
        <v>0.09027777777777778</v>
      </c>
      <c r="L35" s="220">
        <v>4000</v>
      </c>
      <c r="M35" s="388">
        <v>18</v>
      </c>
      <c r="N35" s="566" t="s">
        <v>312</v>
      </c>
      <c r="O35" s="389"/>
      <c r="P35" s="289"/>
      <c r="Q35" s="290"/>
      <c r="R35" s="71"/>
      <c r="S35" s="71"/>
    </row>
    <row r="36" spans="1:19" s="15" customFormat="1" ht="15">
      <c r="A36" s="374">
        <v>25</v>
      </c>
      <c r="B36" s="351" t="s">
        <v>345</v>
      </c>
      <c r="C36" s="410">
        <v>39712</v>
      </c>
      <c r="D36" s="380">
        <v>2008</v>
      </c>
      <c r="E36" s="380">
        <v>265</v>
      </c>
      <c r="F36" s="548">
        <v>0.09027777777777778</v>
      </c>
      <c r="G36" s="548">
        <v>0.38125</v>
      </c>
      <c r="H36" s="410">
        <v>39712</v>
      </c>
      <c r="I36" s="380">
        <v>2008</v>
      </c>
      <c r="J36" s="380">
        <v>265</v>
      </c>
      <c r="K36" s="548">
        <v>0.47152777777777777</v>
      </c>
      <c r="L36" s="220">
        <v>4000</v>
      </c>
      <c r="M36" s="388">
        <v>131.76</v>
      </c>
      <c r="N36" s="566" t="s">
        <v>312</v>
      </c>
      <c r="O36" s="389"/>
      <c r="P36" s="289"/>
      <c r="Q36" s="290"/>
      <c r="R36" s="71"/>
      <c r="S36" s="71"/>
    </row>
    <row r="37" spans="1:19" s="15" customFormat="1" ht="15">
      <c r="A37" s="374">
        <v>26</v>
      </c>
      <c r="B37" s="351" t="s">
        <v>346</v>
      </c>
      <c r="C37" s="410">
        <v>39712</v>
      </c>
      <c r="D37" s="380">
        <v>2008</v>
      </c>
      <c r="E37" s="380">
        <v>265</v>
      </c>
      <c r="F37" s="548">
        <v>0.5652777777777778</v>
      </c>
      <c r="G37" s="548">
        <v>0.3333333333333333</v>
      </c>
      <c r="H37" s="410">
        <v>39712</v>
      </c>
      <c r="I37" s="380">
        <v>2008</v>
      </c>
      <c r="J37" s="380">
        <v>265</v>
      </c>
      <c r="K37" s="548">
        <v>0.8986111111111111</v>
      </c>
      <c r="L37" s="220">
        <v>3000</v>
      </c>
      <c r="M37" s="388">
        <v>86.4</v>
      </c>
      <c r="N37" s="566" t="s">
        <v>312</v>
      </c>
      <c r="O37" s="389"/>
      <c r="P37" s="289"/>
      <c r="Q37" s="290"/>
      <c r="R37" s="71"/>
      <c r="S37" s="71"/>
    </row>
    <row r="38" spans="1:19" s="15" customFormat="1" ht="15">
      <c r="A38" s="374">
        <v>27</v>
      </c>
      <c r="B38" s="351" t="s">
        <v>347</v>
      </c>
      <c r="C38" s="410">
        <v>39713</v>
      </c>
      <c r="D38" s="380">
        <v>2008</v>
      </c>
      <c r="E38" s="380">
        <v>266</v>
      </c>
      <c r="F38" s="548">
        <v>0.05902777777777778</v>
      </c>
      <c r="G38" s="548">
        <v>0.041666666666666664</v>
      </c>
      <c r="H38" s="410">
        <v>39713</v>
      </c>
      <c r="I38" s="380">
        <v>2008</v>
      </c>
      <c r="J38" s="380">
        <v>266</v>
      </c>
      <c r="K38" s="548">
        <v>0.10069444444444443</v>
      </c>
      <c r="L38" s="220">
        <v>440</v>
      </c>
      <c r="M38" s="388">
        <v>1.584</v>
      </c>
      <c r="N38" s="566" t="s">
        <v>312</v>
      </c>
      <c r="O38" s="389"/>
      <c r="P38" s="289"/>
      <c r="Q38" s="290"/>
      <c r="R38" s="71"/>
      <c r="S38" s="71"/>
    </row>
    <row r="39" spans="1:19" s="15" customFormat="1" ht="15">
      <c r="A39" s="374">
        <v>28</v>
      </c>
      <c r="B39" s="351" t="s">
        <v>348</v>
      </c>
      <c r="C39" s="410">
        <v>39713</v>
      </c>
      <c r="D39" s="380">
        <v>2008</v>
      </c>
      <c r="E39" s="380">
        <v>266</v>
      </c>
      <c r="F39" s="548">
        <v>0.25277777777777777</v>
      </c>
      <c r="G39" s="548">
        <v>0.16666666666666666</v>
      </c>
      <c r="H39" s="410">
        <v>39713</v>
      </c>
      <c r="I39" s="380">
        <v>2008</v>
      </c>
      <c r="J39" s="380">
        <v>266</v>
      </c>
      <c r="K39" s="548">
        <v>0.41944444444444445</v>
      </c>
      <c r="L39" s="220">
        <v>3000</v>
      </c>
      <c r="M39" s="388">
        <v>43.2</v>
      </c>
      <c r="N39" s="566" t="s">
        <v>312</v>
      </c>
      <c r="O39" s="389"/>
      <c r="P39" s="289"/>
      <c r="Q39" s="290"/>
      <c r="R39" s="71"/>
      <c r="S39" s="71"/>
    </row>
    <row r="40" spans="1:19" s="15" customFormat="1" ht="15">
      <c r="A40" s="374">
        <v>29</v>
      </c>
      <c r="B40" s="351" t="s">
        <v>349</v>
      </c>
      <c r="C40" s="410">
        <v>39713</v>
      </c>
      <c r="D40" s="380">
        <v>2008</v>
      </c>
      <c r="E40" s="380">
        <v>266</v>
      </c>
      <c r="F40" s="548">
        <v>0.6215277777777778</v>
      </c>
      <c r="G40" s="548">
        <v>0.4930555555555556</v>
      </c>
      <c r="H40" s="410">
        <v>39714</v>
      </c>
      <c r="I40" s="380">
        <v>2008</v>
      </c>
      <c r="J40" s="380">
        <v>267</v>
      </c>
      <c r="K40" s="548">
        <v>0.11458333333333333</v>
      </c>
      <c r="L40" s="220">
        <v>4000</v>
      </c>
      <c r="M40" s="388">
        <v>170.4</v>
      </c>
      <c r="N40" s="566" t="s">
        <v>315</v>
      </c>
      <c r="O40" s="389" t="s">
        <v>350</v>
      </c>
      <c r="P40" s="289" t="s">
        <v>317</v>
      </c>
      <c r="Q40" s="290"/>
      <c r="R40" s="71"/>
      <c r="S40" s="71"/>
    </row>
    <row r="41" spans="1:19" s="15" customFormat="1" ht="15">
      <c r="A41" s="374">
        <v>30</v>
      </c>
      <c r="B41" s="351" t="s">
        <v>351</v>
      </c>
      <c r="C41" s="410">
        <v>39714</v>
      </c>
      <c r="D41" s="380">
        <v>2008</v>
      </c>
      <c r="E41" s="380">
        <v>267</v>
      </c>
      <c r="F41" s="548">
        <v>0.25277777777777777</v>
      </c>
      <c r="G41" s="548">
        <v>0.3333333333333333</v>
      </c>
      <c r="H41" s="410">
        <v>39714</v>
      </c>
      <c r="I41" s="380">
        <v>2008</v>
      </c>
      <c r="J41" s="380">
        <v>267</v>
      </c>
      <c r="K41" s="548">
        <v>0.5861111111111111</v>
      </c>
      <c r="L41" s="220">
        <v>3000</v>
      </c>
      <c r="M41" s="388">
        <v>86.4</v>
      </c>
      <c r="N41" s="566" t="s">
        <v>312</v>
      </c>
      <c r="O41" s="389"/>
      <c r="P41" s="289"/>
      <c r="Q41" s="290"/>
      <c r="R41" s="71"/>
      <c r="S41" s="71"/>
    </row>
    <row r="42" spans="1:19" s="15" customFormat="1" ht="15">
      <c r="A42" s="374">
        <v>31</v>
      </c>
      <c r="B42" s="351" t="s">
        <v>352</v>
      </c>
      <c r="C42" s="410">
        <v>39714</v>
      </c>
      <c r="D42" s="380">
        <v>2008</v>
      </c>
      <c r="E42" s="380">
        <v>267</v>
      </c>
      <c r="F42" s="548">
        <v>0.6486111111111111</v>
      </c>
      <c r="G42" s="548">
        <v>0.4138888888888889</v>
      </c>
      <c r="H42" s="410">
        <v>39715</v>
      </c>
      <c r="I42" s="380">
        <v>2008</v>
      </c>
      <c r="J42" s="380">
        <v>268</v>
      </c>
      <c r="K42" s="548">
        <v>0.0625</v>
      </c>
      <c r="L42" s="220">
        <v>2200</v>
      </c>
      <c r="M42" s="388">
        <v>78.672</v>
      </c>
      <c r="N42" s="566" t="s">
        <v>315</v>
      </c>
      <c r="O42" s="389" t="s">
        <v>316</v>
      </c>
      <c r="P42" s="289" t="s">
        <v>317</v>
      </c>
      <c r="Q42" s="290"/>
      <c r="R42" s="71"/>
      <c r="S42" s="71"/>
    </row>
    <row r="43" spans="1:19" s="15" customFormat="1" ht="15">
      <c r="A43" s="571"/>
      <c r="B43" s="444" t="s">
        <v>353</v>
      </c>
      <c r="C43" s="578">
        <v>39714</v>
      </c>
      <c r="D43" s="392">
        <v>2008</v>
      </c>
      <c r="E43" s="392">
        <v>267</v>
      </c>
      <c r="F43" s="572">
        <v>0.6486111111111111</v>
      </c>
      <c r="G43" s="572">
        <v>0.4138888888888889</v>
      </c>
      <c r="H43" s="578">
        <v>39715</v>
      </c>
      <c r="I43" s="392">
        <v>2008</v>
      </c>
      <c r="J43" s="392">
        <v>268</v>
      </c>
      <c r="K43" s="572">
        <v>0.0625</v>
      </c>
      <c r="L43" s="573">
        <v>0</v>
      </c>
      <c r="M43" s="394">
        <v>19.5</v>
      </c>
      <c r="N43" s="574" t="s">
        <v>312</v>
      </c>
      <c r="O43" s="575"/>
      <c r="P43" s="576"/>
      <c r="Q43" s="577"/>
      <c r="R43" s="71"/>
      <c r="S43" s="71"/>
    </row>
    <row r="44" spans="1:19" s="15" customFormat="1" ht="15">
      <c r="A44" s="374">
        <v>32</v>
      </c>
      <c r="B44" s="351" t="s">
        <v>354</v>
      </c>
      <c r="C44" s="410">
        <v>39715</v>
      </c>
      <c r="D44" s="380">
        <v>2008</v>
      </c>
      <c r="E44" s="380">
        <v>268</v>
      </c>
      <c r="F44" s="548">
        <v>0.0625</v>
      </c>
      <c r="G44" s="548">
        <v>0.1909722222222222</v>
      </c>
      <c r="H44" s="410">
        <v>39715</v>
      </c>
      <c r="I44" s="380">
        <v>2008</v>
      </c>
      <c r="J44" s="380">
        <v>268</v>
      </c>
      <c r="K44" s="548">
        <v>0.2534722222222222</v>
      </c>
      <c r="L44" s="220">
        <v>440</v>
      </c>
      <c r="M44" s="388">
        <v>7.26</v>
      </c>
      <c r="N44" s="566" t="s">
        <v>312</v>
      </c>
      <c r="O44" s="389"/>
      <c r="P44" s="289"/>
      <c r="Q44" s="290"/>
      <c r="R44" s="71"/>
      <c r="S44" s="71"/>
    </row>
    <row r="45" spans="1:19" s="15" customFormat="1" ht="15">
      <c r="A45" s="374">
        <v>33</v>
      </c>
      <c r="B45" s="351" t="s">
        <v>355</v>
      </c>
      <c r="C45" s="410">
        <v>39715</v>
      </c>
      <c r="D45" s="380">
        <v>2008</v>
      </c>
      <c r="E45" s="380">
        <v>268</v>
      </c>
      <c r="F45" s="548">
        <v>0.3048611111111111</v>
      </c>
      <c r="G45" s="548">
        <v>0.16666666666666666</v>
      </c>
      <c r="H45" s="410">
        <v>39715</v>
      </c>
      <c r="I45" s="380">
        <v>2008</v>
      </c>
      <c r="J45" s="380">
        <v>268</v>
      </c>
      <c r="K45" s="548">
        <v>0.47152777777777777</v>
      </c>
      <c r="L45" s="220">
        <v>3000</v>
      </c>
      <c r="M45" s="388">
        <v>43.2</v>
      </c>
      <c r="N45" s="566" t="s">
        <v>312</v>
      </c>
      <c r="O45" s="389"/>
      <c r="P45" s="289"/>
      <c r="Q45" s="290"/>
      <c r="R45" s="71"/>
      <c r="S45" s="71"/>
    </row>
    <row r="46" spans="1:19" s="15" customFormat="1" ht="15">
      <c r="A46" s="374">
        <v>34</v>
      </c>
      <c r="B46" s="351" t="s">
        <v>356</v>
      </c>
      <c r="C46" s="410">
        <v>39715</v>
      </c>
      <c r="D46" s="380">
        <v>2008</v>
      </c>
      <c r="E46" s="380">
        <v>268</v>
      </c>
      <c r="F46" s="548">
        <v>0.607638888888889</v>
      </c>
      <c r="G46" s="548">
        <v>0.09027777777777778</v>
      </c>
      <c r="H46" s="410">
        <v>39715</v>
      </c>
      <c r="I46" s="380">
        <v>2008</v>
      </c>
      <c r="J46" s="380">
        <v>268</v>
      </c>
      <c r="K46" s="548">
        <v>0.6979166666666666</v>
      </c>
      <c r="L46" s="220">
        <v>440</v>
      </c>
      <c r="M46" s="388">
        <v>3.432</v>
      </c>
      <c r="N46" s="566" t="s">
        <v>312</v>
      </c>
      <c r="O46" s="389"/>
      <c r="P46" s="289"/>
      <c r="Q46" s="290"/>
      <c r="R46" s="71"/>
      <c r="S46" s="71"/>
    </row>
    <row r="47" spans="1:19" s="15" customFormat="1" ht="15">
      <c r="A47" s="374">
        <v>35</v>
      </c>
      <c r="B47" s="351" t="s">
        <v>357</v>
      </c>
      <c r="C47" s="410">
        <v>39715</v>
      </c>
      <c r="D47" s="380">
        <v>2008</v>
      </c>
      <c r="E47" s="380">
        <v>268</v>
      </c>
      <c r="F47" s="548">
        <v>0.6979166666666666</v>
      </c>
      <c r="G47" s="548">
        <v>0.2708333333333333</v>
      </c>
      <c r="H47" s="410">
        <v>39715</v>
      </c>
      <c r="I47" s="380">
        <v>2008</v>
      </c>
      <c r="J47" s="380">
        <v>268</v>
      </c>
      <c r="K47" s="548">
        <v>0.96875</v>
      </c>
      <c r="L47" s="220">
        <v>440</v>
      </c>
      <c r="M47" s="388">
        <v>10.296</v>
      </c>
      <c r="N47" s="566" t="s">
        <v>312</v>
      </c>
      <c r="O47" s="389"/>
      <c r="P47" s="289"/>
      <c r="Q47" s="290"/>
      <c r="R47" s="71"/>
      <c r="S47" s="71"/>
    </row>
    <row r="48" spans="1:19" s="15" customFormat="1" ht="60">
      <c r="A48" s="374">
        <v>36</v>
      </c>
      <c r="B48" s="351" t="s">
        <v>358</v>
      </c>
      <c r="C48" s="410">
        <v>39715</v>
      </c>
      <c r="D48" s="380">
        <v>2008</v>
      </c>
      <c r="E48" s="380">
        <v>268</v>
      </c>
      <c r="F48" s="548">
        <v>0.96875</v>
      </c>
      <c r="G48" s="548">
        <v>0.17708333333333334</v>
      </c>
      <c r="H48" s="410">
        <v>39716</v>
      </c>
      <c r="I48" s="380">
        <v>2008</v>
      </c>
      <c r="J48" s="380">
        <v>269</v>
      </c>
      <c r="K48" s="548">
        <v>0.14583333333333334</v>
      </c>
      <c r="L48" s="220">
        <v>3600</v>
      </c>
      <c r="M48" s="388">
        <v>55.08</v>
      </c>
      <c r="N48" s="566" t="s">
        <v>315</v>
      </c>
      <c r="O48" s="389" t="s">
        <v>359</v>
      </c>
      <c r="P48" s="289" t="s">
        <v>317</v>
      </c>
      <c r="Q48" s="290" t="s">
        <v>360</v>
      </c>
      <c r="R48" s="71"/>
      <c r="S48" s="71"/>
    </row>
    <row r="49" spans="1:19" s="15" customFormat="1" ht="15">
      <c r="A49" s="571"/>
      <c r="B49" s="444" t="s">
        <v>361</v>
      </c>
      <c r="C49" s="578">
        <v>39715</v>
      </c>
      <c r="D49" s="392">
        <v>2008</v>
      </c>
      <c r="E49" s="392">
        <v>268</v>
      </c>
      <c r="F49" s="572">
        <v>0.96875</v>
      </c>
      <c r="G49" s="572">
        <v>0.17708333333333334</v>
      </c>
      <c r="H49" s="578">
        <v>39716</v>
      </c>
      <c r="I49" s="392">
        <v>2008</v>
      </c>
      <c r="J49" s="392">
        <v>269</v>
      </c>
      <c r="K49" s="572">
        <v>0.14583333333333334</v>
      </c>
      <c r="L49" s="573">
        <v>0</v>
      </c>
      <c r="M49" s="394">
        <v>6</v>
      </c>
      <c r="N49" s="574" t="s">
        <v>312</v>
      </c>
      <c r="O49" s="575"/>
      <c r="P49" s="576"/>
      <c r="Q49" s="577"/>
      <c r="R49" s="71"/>
      <c r="S49" s="71"/>
    </row>
    <row r="50" spans="1:19" s="15" customFormat="1" ht="15">
      <c r="A50" s="374">
        <v>37</v>
      </c>
      <c r="B50" s="351" t="s">
        <v>362</v>
      </c>
      <c r="C50" s="410">
        <v>39716</v>
      </c>
      <c r="D50" s="380">
        <v>2008</v>
      </c>
      <c r="E50" s="380">
        <v>269</v>
      </c>
      <c r="F50" s="548">
        <v>0.14583333333333334</v>
      </c>
      <c r="G50" s="548">
        <v>0.1875</v>
      </c>
      <c r="H50" s="410">
        <v>39716</v>
      </c>
      <c r="I50" s="380">
        <v>2008</v>
      </c>
      <c r="J50" s="380">
        <v>269</v>
      </c>
      <c r="K50" s="548">
        <v>0.3333333333333333</v>
      </c>
      <c r="L50" s="220">
        <v>440</v>
      </c>
      <c r="M50" s="388">
        <v>7.128</v>
      </c>
      <c r="N50" s="566" t="s">
        <v>312</v>
      </c>
      <c r="O50" s="389"/>
      <c r="P50" s="289"/>
      <c r="Q50" s="290"/>
      <c r="R50" s="71"/>
      <c r="S50" s="71"/>
    </row>
    <row r="51" spans="1:19" s="15" customFormat="1" ht="15">
      <c r="A51" s="374">
        <v>38</v>
      </c>
      <c r="B51" s="351" t="s">
        <v>363</v>
      </c>
      <c r="C51" s="410">
        <v>39716</v>
      </c>
      <c r="D51" s="380">
        <v>2008</v>
      </c>
      <c r="E51" s="380">
        <v>269</v>
      </c>
      <c r="F51" s="548">
        <v>0.3333333333333333</v>
      </c>
      <c r="G51" s="548">
        <v>0.16666666666666666</v>
      </c>
      <c r="H51" s="410">
        <v>39716</v>
      </c>
      <c r="I51" s="380">
        <v>2008</v>
      </c>
      <c r="J51" s="380">
        <v>269</v>
      </c>
      <c r="K51" s="548">
        <v>0.5</v>
      </c>
      <c r="L51" s="220">
        <v>4000</v>
      </c>
      <c r="M51" s="388">
        <v>57.6</v>
      </c>
      <c r="N51" s="566" t="s">
        <v>315</v>
      </c>
      <c r="O51" s="389" t="s">
        <v>316</v>
      </c>
      <c r="P51" s="289" t="s">
        <v>317</v>
      </c>
      <c r="Q51" s="290"/>
      <c r="R51" s="71"/>
      <c r="S51" s="71"/>
    </row>
    <row r="52" spans="1:19" s="15" customFormat="1" ht="15">
      <c r="A52" s="571"/>
      <c r="B52" s="444" t="s">
        <v>364</v>
      </c>
      <c r="C52" s="578">
        <v>39716</v>
      </c>
      <c r="D52" s="392">
        <v>2008</v>
      </c>
      <c r="E52" s="392">
        <v>269</v>
      </c>
      <c r="F52" s="572">
        <v>0.3333333333333333</v>
      </c>
      <c r="G52" s="572">
        <v>0.16666666666666666</v>
      </c>
      <c r="H52" s="578">
        <v>39716</v>
      </c>
      <c r="I52" s="392">
        <v>2008</v>
      </c>
      <c r="J52" s="392">
        <v>269</v>
      </c>
      <c r="K52" s="572">
        <v>0.5</v>
      </c>
      <c r="L52" s="573">
        <v>0</v>
      </c>
      <c r="M52" s="394">
        <v>8</v>
      </c>
      <c r="N52" s="574" t="s">
        <v>312</v>
      </c>
      <c r="O52" s="575"/>
      <c r="P52" s="576"/>
      <c r="Q52" s="577"/>
      <c r="R52" s="71"/>
      <c r="S52" s="71"/>
    </row>
    <row r="53" spans="1:19" s="15" customFormat="1" ht="15">
      <c r="A53" s="374">
        <v>39</v>
      </c>
      <c r="B53" s="351" t="s">
        <v>365</v>
      </c>
      <c r="C53" s="410">
        <v>39716</v>
      </c>
      <c r="D53" s="380">
        <v>2008</v>
      </c>
      <c r="E53" s="380">
        <v>269</v>
      </c>
      <c r="F53" s="548">
        <v>0.5548611111111111</v>
      </c>
      <c r="G53" s="548">
        <v>0.3333333333333333</v>
      </c>
      <c r="H53" s="410">
        <v>39716</v>
      </c>
      <c r="I53" s="380">
        <v>2008</v>
      </c>
      <c r="J53" s="380">
        <v>269</v>
      </c>
      <c r="K53" s="548">
        <v>0.8881944444444444</v>
      </c>
      <c r="L53" s="220">
        <v>3000</v>
      </c>
      <c r="M53" s="388">
        <v>86.4</v>
      </c>
      <c r="N53" s="566" t="s">
        <v>312</v>
      </c>
      <c r="O53" s="389"/>
      <c r="P53" s="289"/>
      <c r="Q53" s="290"/>
      <c r="R53" s="71"/>
      <c r="S53" s="71"/>
    </row>
    <row r="54" spans="1:19" s="15" customFormat="1" ht="15">
      <c r="A54" s="374">
        <v>40</v>
      </c>
      <c r="B54" s="351" t="s">
        <v>366</v>
      </c>
      <c r="C54" s="410">
        <v>39716</v>
      </c>
      <c r="D54" s="380">
        <v>2008</v>
      </c>
      <c r="E54" s="380">
        <v>269</v>
      </c>
      <c r="F54" s="548">
        <v>0.9722222222222222</v>
      </c>
      <c r="G54" s="548">
        <v>0.3645833333333333</v>
      </c>
      <c r="H54" s="410">
        <v>39717</v>
      </c>
      <c r="I54" s="380">
        <v>2008</v>
      </c>
      <c r="J54" s="380">
        <v>270</v>
      </c>
      <c r="K54" s="548">
        <v>0.3368055555555556</v>
      </c>
      <c r="L54" s="220">
        <v>4000</v>
      </c>
      <c r="M54" s="388">
        <v>126</v>
      </c>
      <c r="N54" s="566" t="s">
        <v>315</v>
      </c>
      <c r="O54" s="389" t="s">
        <v>316</v>
      </c>
      <c r="P54" s="289" t="s">
        <v>317</v>
      </c>
      <c r="Q54" s="290"/>
      <c r="R54" s="71"/>
      <c r="S54" s="71"/>
    </row>
    <row r="55" spans="1:19" s="15" customFormat="1" ht="15">
      <c r="A55" s="571"/>
      <c r="B55" s="444" t="s">
        <v>367</v>
      </c>
      <c r="C55" s="578">
        <v>39716</v>
      </c>
      <c r="D55" s="392">
        <v>2008</v>
      </c>
      <c r="E55" s="392">
        <v>269</v>
      </c>
      <c r="F55" s="572">
        <v>0.9722222222222222</v>
      </c>
      <c r="G55" s="572">
        <v>0.3645833333333333</v>
      </c>
      <c r="H55" s="578">
        <v>39717</v>
      </c>
      <c r="I55" s="392">
        <v>2008</v>
      </c>
      <c r="J55" s="392">
        <v>270</v>
      </c>
      <c r="K55" s="572">
        <v>0.3368055555555556</v>
      </c>
      <c r="L55" s="573">
        <v>0</v>
      </c>
      <c r="M55" s="394">
        <v>17.5</v>
      </c>
      <c r="N55" s="574" t="s">
        <v>312</v>
      </c>
      <c r="O55" s="575"/>
      <c r="P55" s="576"/>
      <c r="Q55" s="577"/>
      <c r="R55" s="71"/>
      <c r="S55" s="71"/>
    </row>
    <row r="56" spans="1:19" s="15" customFormat="1" ht="15">
      <c r="A56" s="374">
        <v>41</v>
      </c>
      <c r="B56" s="351" t="s">
        <v>368</v>
      </c>
      <c r="C56" s="410">
        <v>39717</v>
      </c>
      <c r="D56" s="380">
        <v>2008</v>
      </c>
      <c r="E56" s="380">
        <v>270</v>
      </c>
      <c r="F56" s="548">
        <v>0.3576388888888889</v>
      </c>
      <c r="G56" s="548">
        <v>0.1423611111111111</v>
      </c>
      <c r="H56" s="410">
        <v>39717</v>
      </c>
      <c r="I56" s="380">
        <v>2008</v>
      </c>
      <c r="J56" s="380">
        <v>270</v>
      </c>
      <c r="K56" s="548">
        <v>0.5</v>
      </c>
      <c r="L56" s="220">
        <v>4000</v>
      </c>
      <c r="M56" s="388">
        <v>49.2</v>
      </c>
      <c r="N56" s="566" t="s">
        <v>312</v>
      </c>
      <c r="O56" s="389"/>
      <c r="P56" s="289"/>
      <c r="Q56" s="290"/>
      <c r="R56" s="71"/>
      <c r="S56" s="71"/>
    </row>
    <row r="57" spans="1:19" s="15" customFormat="1" ht="15">
      <c r="A57" s="374">
        <v>42</v>
      </c>
      <c r="B57" s="351" t="s">
        <v>369</v>
      </c>
      <c r="C57" s="410">
        <v>39717</v>
      </c>
      <c r="D57" s="380">
        <v>2008</v>
      </c>
      <c r="E57" s="380">
        <v>270</v>
      </c>
      <c r="F57" s="548">
        <v>0.5548611111111111</v>
      </c>
      <c r="G57" s="548">
        <v>0.16666666666666666</v>
      </c>
      <c r="H57" s="410">
        <v>39717</v>
      </c>
      <c r="I57" s="380">
        <v>2008</v>
      </c>
      <c r="J57" s="380">
        <v>270</v>
      </c>
      <c r="K57" s="548">
        <v>0.7215277777777778</v>
      </c>
      <c r="L57" s="220">
        <v>3000</v>
      </c>
      <c r="M57" s="388">
        <v>43.2</v>
      </c>
      <c r="N57" s="566" t="s">
        <v>312</v>
      </c>
      <c r="O57" s="389"/>
      <c r="P57" s="289"/>
      <c r="Q57" s="290"/>
      <c r="R57" s="71"/>
      <c r="S57" s="71"/>
    </row>
    <row r="58" spans="1:19" s="15" customFormat="1" ht="15">
      <c r="A58" s="374">
        <v>43</v>
      </c>
      <c r="B58" s="351" t="s">
        <v>370</v>
      </c>
      <c r="C58" s="410">
        <v>39717</v>
      </c>
      <c r="D58" s="380">
        <v>2008</v>
      </c>
      <c r="E58" s="380">
        <v>270</v>
      </c>
      <c r="F58" s="548">
        <v>0.9201388888888888</v>
      </c>
      <c r="G58" s="548">
        <v>0.43402777777777773</v>
      </c>
      <c r="H58" s="410">
        <v>39718</v>
      </c>
      <c r="I58" s="380">
        <v>2008</v>
      </c>
      <c r="J58" s="380">
        <v>271</v>
      </c>
      <c r="K58" s="548">
        <v>0.3541666666666667</v>
      </c>
      <c r="L58" s="220">
        <v>4000</v>
      </c>
      <c r="M58" s="388">
        <v>150</v>
      </c>
      <c r="N58" s="566" t="s">
        <v>312</v>
      </c>
      <c r="O58" s="389"/>
      <c r="P58" s="289"/>
      <c r="Q58" s="290"/>
      <c r="R58" s="71"/>
      <c r="S58" s="71"/>
    </row>
    <row r="59" spans="1:19" s="15" customFormat="1" ht="15">
      <c r="A59" s="374">
        <v>44</v>
      </c>
      <c r="B59" s="351" t="s">
        <v>371</v>
      </c>
      <c r="C59" s="410">
        <v>39718</v>
      </c>
      <c r="D59" s="380">
        <v>2008</v>
      </c>
      <c r="E59" s="380">
        <v>271</v>
      </c>
      <c r="F59" s="548">
        <v>0.375</v>
      </c>
      <c r="G59" s="548">
        <v>0.1388888888888889</v>
      </c>
      <c r="H59" s="410">
        <v>39718</v>
      </c>
      <c r="I59" s="380">
        <v>2008</v>
      </c>
      <c r="J59" s="380">
        <v>271</v>
      </c>
      <c r="K59" s="548">
        <v>0.513888888888889</v>
      </c>
      <c r="L59" s="220">
        <v>440</v>
      </c>
      <c r="M59" s="388">
        <v>5.28</v>
      </c>
      <c r="N59" s="566" t="s">
        <v>312</v>
      </c>
      <c r="O59" s="389"/>
      <c r="P59" s="289"/>
      <c r="Q59" s="290"/>
      <c r="R59" s="71"/>
      <c r="S59" s="71"/>
    </row>
    <row r="60" spans="1:19" s="15" customFormat="1" ht="15">
      <c r="A60" s="374">
        <v>45</v>
      </c>
      <c r="B60" s="351" t="s">
        <v>372</v>
      </c>
      <c r="C60" s="410">
        <v>39718</v>
      </c>
      <c r="D60" s="380">
        <v>2008</v>
      </c>
      <c r="E60" s="380">
        <v>271</v>
      </c>
      <c r="F60" s="548">
        <v>0.5729166666666666</v>
      </c>
      <c r="G60" s="548">
        <v>0.3263888888888889</v>
      </c>
      <c r="H60" s="410">
        <v>39718</v>
      </c>
      <c r="I60" s="380">
        <v>2008</v>
      </c>
      <c r="J60" s="380">
        <v>271</v>
      </c>
      <c r="K60" s="548">
        <v>0.8993055555555555</v>
      </c>
      <c r="L60" s="220">
        <v>3000</v>
      </c>
      <c r="M60" s="388">
        <v>84.6</v>
      </c>
      <c r="N60" s="566" t="s">
        <v>312</v>
      </c>
      <c r="O60" s="389"/>
      <c r="P60" s="289"/>
      <c r="Q60" s="290"/>
      <c r="R60" s="71"/>
      <c r="S60" s="71"/>
    </row>
    <row r="61" spans="1:19" s="15" customFormat="1" ht="15">
      <c r="A61" s="374">
        <v>46</v>
      </c>
      <c r="B61" s="351" t="s">
        <v>373</v>
      </c>
      <c r="C61" s="410">
        <v>39718</v>
      </c>
      <c r="D61" s="380">
        <v>2008</v>
      </c>
      <c r="E61" s="380">
        <v>271</v>
      </c>
      <c r="F61" s="548">
        <v>0.9270833333333334</v>
      </c>
      <c r="G61" s="548">
        <v>0.041666666666666664</v>
      </c>
      <c r="H61" s="410">
        <v>39718</v>
      </c>
      <c r="I61" s="380">
        <v>2008</v>
      </c>
      <c r="J61" s="380">
        <v>271</v>
      </c>
      <c r="K61" s="548">
        <v>0.96875</v>
      </c>
      <c r="L61" s="220">
        <v>440</v>
      </c>
      <c r="M61" s="388">
        <v>1.584</v>
      </c>
      <c r="N61" s="566" t="s">
        <v>312</v>
      </c>
      <c r="O61" s="389"/>
      <c r="P61" s="289"/>
      <c r="Q61" s="290"/>
      <c r="R61" s="71"/>
      <c r="S61" s="71"/>
    </row>
    <row r="62" spans="1:19" s="15" customFormat="1" ht="15">
      <c r="A62" s="374">
        <v>47</v>
      </c>
      <c r="B62" s="351" t="s">
        <v>374</v>
      </c>
      <c r="C62" s="410">
        <v>39718</v>
      </c>
      <c r="D62" s="380">
        <v>2008</v>
      </c>
      <c r="E62" s="380">
        <v>271</v>
      </c>
      <c r="F62" s="548">
        <v>0.96875</v>
      </c>
      <c r="G62" s="548">
        <v>0.2881944444444445</v>
      </c>
      <c r="H62" s="410">
        <v>39719</v>
      </c>
      <c r="I62" s="380">
        <v>2008</v>
      </c>
      <c r="J62" s="380">
        <v>272</v>
      </c>
      <c r="K62" s="548">
        <v>0.2569444444444445</v>
      </c>
      <c r="L62" s="220">
        <v>440</v>
      </c>
      <c r="M62" s="388">
        <v>10.956</v>
      </c>
      <c r="N62" s="566" t="s">
        <v>312</v>
      </c>
      <c r="O62" s="389"/>
      <c r="P62" s="289"/>
      <c r="Q62" s="290"/>
      <c r="R62" s="71"/>
      <c r="S62" s="71"/>
    </row>
    <row r="63" spans="1:19" s="15" customFormat="1" ht="15">
      <c r="A63" s="374">
        <v>48</v>
      </c>
      <c r="B63" s="351" t="s">
        <v>375</v>
      </c>
      <c r="C63" s="410">
        <v>39719</v>
      </c>
      <c r="D63" s="380">
        <v>2008</v>
      </c>
      <c r="E63" s="380">
        <v>272</v>
      </c>
      <c r="F63" s="548">
        <v>0.2569444444444445</v>
      </c>
      <c r="G63" s="548">
        <v>0.08333333333333333</v>
      </c>
      <c r="H63" s="410">
        <v>39719</v>
      </c>
      <c r="I63" s="380">
        <v>2008</v>
      </c>
      <c r="J63" s="380">
        <v>272</v>
      </c>
      <c r="K63" s="548">
        <v>0.34027777777777773</v>
      </c>
      <c r="L63" s="220">
        <v>4000</v>
      </c>
      <c r="M63" s="388">
        <v>28.8</v>
      </c>
      <c r="N63" s="566" t="s">
        <v>312</v>
      </c>
      <c r="O63" s="389"/>
      <c r="P63" s="289"/>
      <c r="Q63" s="290"/>
      <c r="R63" s="71"/>
      <c r="S63" s="71"/>
    </row>
    <row r="64" spans="1:19" s="15" customFormat="1" ht="15">
      <c r="A64" s="374">
        <v>49</v>
      </c>
      <c r="B64" s="351" t="s">
        <v>376</v>
      </c>
      <c r="C64" s="410">
        <v>39719</v>
      </c>
      <c r="D64" s="380">
        <v>2008</v>
      </c>
      <c r="E64" s="380">
        <v>272</v>
      </c>
      <c r="F64" s="548">
        <v>0.545138888888889</v>
      </c>
      <c r="G64" s="548">
        <v>0.3333333333333333</v>
      </c>
      <c r="H64" s="410">
        <v>39719</v>
      </c>
      <c r="I64" s="380">
        <v>2008</v>
      </c>
      <c r="J64" s="380">
        <v>272</v>
      </c>
      <c r="K64" s="548">
        <v>0.8784722222222222</v>
      </c>
      <c r="L64" s="220">
        <v>3000</v>
      </c>
      <c r="M64" s="388">
        <v>86.4</v>
      </c>
      <c r="N64" s="566" t="s">
        <v>312</v>
      </c>
      <c r="O64" s="389"/>
      <c r="P64" s="289"/>
      <c r="Q64" s="290"/>
      <c r="R64" s="71"/>
      <c r="S64" s="71"/>
    </row>
    <row r="65" spans="1:19" s="15" customFormat="1" ht="15">
      <c r="A65" s="374">
        <v>50</v>
      </c>
      <c r="B65" s="351" t="s">
        <v>377</v>
      </c>
      <c r="C65" s="410">
        <v>39720</v>
      </c>
      <c r="D65" s="380">
        <v>2008</v>
      </c>
      <c r="E65" s="380">
        <v>273</v>
      </c>
      <c r="F65" s="548">
        <v>0.24305555555555555</v>
      </c>
      <c r="G65" s="548">
        <v>0.16666666666666666</v>
      </c>
      <c r="H65" s="410">
        <v>39720</v>
      </c>
      <c r="I65" s="380">
        <v>2008</v>
      </c>
      <c r="J65" s="380">
        <v>273</v>
      </c>
      <c r="K65" s="548">
        <v>0.40972222222222227</v>
      </c>
      <c r="L65" s="220">
        <v>3000</v>
      </c>
      <c r="M65" s="388">
        <v>43.2</v>
      </c>
      <c r="N65" s="566" t="s">
        <v>312</v>
      </c>
      <c r="O65" s="389"/>
      <c r="P65" s="289"/>
      <c r="Q65" s="290"/>
      <c r="R65" s="71"/>
      <c r="S65" s="71"/>
    </row>
    <row r="66" spans="1:19" s="15" customFormat="1" ht="15">
      <c r="A66" s="374">
        <v>51</v>
      </c>
      <c r="B66" s="351" t="s">
        <v>378</v>
      </c>
      <c r="C66" s="410">
        <v>39720</v>
      </c>
      <c r="D66" s="380">
        <v>2008</v>
      </c>
      <c r="E66" s="380">
        <v>273</v>
      </c>
      <c r="F66" s="548">
        <v>0.6875</v>
      </c>
      <c r="G66" s="548">
        <v>0.4861111111111111</v>
      </c>
      <c r="H66" s="410">
        <v>39721</v>
      </c>
      <c r="I66" s="380">
        <v>2008</v>
      </c>
      <c r="J66" s="380">
        <v>274</v>
      </c>
      <c r="K66" s="548">
        <v>0.17361111111111113</v>
      </c>
      <c r="L66" s="220">
        <v>4000</v>
      </c>
      <c r="M66" s="388">
        <v>168</v>
      </c>
      <c r="N66" s="566" t="s">
        <v>312</v>
      </c>
      <c r="O66" s="389"/>
      <c r="P66" s="289"/>
      <c r="Q66" s="290"/>
      <c r="R66" s="71"/>
      <c r="S66" s="71"/>
    </row>
    <row r="67" spans="1:19" s="15" customFormat="1" ht="15">
      <c r="A67" s="374">
        <v>52</v>
      </c>
      <c r="B67" s="351" t="s">
        <v>379</v>
      </c>
      <c r="C67" s="410">
        <v>39721</v>
      </c>
      <c r="D67" s="380">
        <v>2008</v>
      </c>
      <c r="E67" s="380">
        <v>274</v>
      </c>
      <c r="F67" s="548">
        <v>0.24305555555555555</v>
      </c>
      <c r="G67" s="548">
        <v>0.3333333333333333</v>
      </c>
      <c r="H67" s="410">
        <v>39721</v>
      </c>
      <c r="I67" s="380">
        <v>2008</v>
      </c>
      <c r="J67" s="380">
        <v>274</v>
      </c>
      <c r="K67" s="548">
        <v>0.576388888888889</v>
      </c>
      <c r="L67" s="220">
        <v>3000</v>
      </c>
      <c r="M67" s="388">
        <v>86.4</v>
      </c>
      <c r="N67" s="566" t="s">
        <v>312</v>
      </c>
      <c r="O67" s="389"/>
      <c r="P67" s="289"/>
      <c r="Q67" s="290"/>
      <c r="R67" s="71"/>
      <c r="S67" s="71"/>
    </row>
    <row r="68" spans="1:19" s="15" customFormat="1" ht="15">
      <c r="A68" s="374">
        <v>53</v>
      </c>
      <c r="B68" s="351" t="s">
        <v>380</v>
      </c>
      <c r="C68" s="410">
        <v>39721</v>
      </c>
      <c r="D68" s="380">
        <v>2008</v>
      </c>
      <c r="E68" s="380">
        <v>274</v>
      </c>
      <c r="F68" s="548">
        <v>0.6041666666666666</v>
      </c>
      <c r="G68" s="548">
        <v>0.020833333333333332</v>
      </c>
      <c r="H68" s="410">
        <v>39721</v>
      </c>
      <c r="I68" s="380">
        <v>2008</v>
      </c>
      <c r="J68" s="380">
        <v>274</v>
      </c>
      <c r="K68" s="548">
        <v>0.625</v>
      </c>
      <c r="L68" s="220">
        <v>4000</v>
      </c>
      <c r="M68" s="388">
        <v>7.2</v>
      </c>
      <c r="N68" s="566" t="s">
        <v>312</v>
      </c>
      <c r="O68" s="389"/>
      <c r="P68" s="289"/>
      <c r="Q68" s="290"/>
      <c r="R68" s="71"/>
      <c r="S68" s="71"/>
    </row>
    <row r="69" spans="1:19" s="15" customFormat="1" ht="15">
      <c r="A69" s="374">
        <v>54</v>
      </c>
      <c r="B69" s="351" t="s">
        <v>381</v>
      </c>
      <c r="C69" s="410">
        <v>39721</v>
      </c>
      <c r="D69" s="380">
        <v>2008</v>
      </c>
      <c r="E69" s="380">
        <v>274</v>
      </c>
      <c r="F69" s="548">
        <v>0.6770833333333334</v>
      </c>
      <c r="G69" s="548">
        <v>0.49652777777777773</v>
      </c>
      <c r="H69" s="410">
        <v>39722</v>
      </c>
      <c r="I69" s="380">
        <v>2008</v>
      </c>
      <c r="J69" s="380">
        <v>275</v>
      </c>
      <c r="K69" s="548">
        <v>0.17361111111111113</v>
      </c>
      <c r="L69" s="220">
        <v>4000</v>
      </c>
      <c r="M69" s="388">
        <v>171.6</v>
      </c>
      <c r="N69" s="566" t="s">
        <v>312</v>
      </c>
      <c r="O69" s="389"/>
      <c r="P69" s="289"/>
      <c r="Q69" s="290"/>
      <c r="R69" s="71"/>
      <c r="S69" s="71"/>
    </row>
    <row r="70" spans="1:19" s="15" customFormat="1" ht="15">
      <c r="A70" s="374">
        <v>55</v>
      </c>
      <c r="B70" s="351" t="s">
        <v>382</v>
      </c>
      <c r="C70" s="410">
        <v>39722</v>
      </c>
      <c r="D70" s="380">
        <v>2008</v>
      </c>
      <c r="E70" s="380">
        <v>275</v>
      </c>
      <c r="F70" s="548">
        <v>0.24305555555555555</v>
      </c>
      <c r="G70" s="548">
        <v>0.3333333333333333</v>
      </c>
      <c r="H70" s="410">
        <v>39722</v>
      </c>
      <c r="I70" s="380">
        <v>2008</v>
      </c>
      <c r="J70" s="380">
        <v>275</v>
      </c>
      <c r="K70" s="548">
        <v>0.576388888888889</v>
      </c>
      <c r="L70" s="220">
        <v>3000</v>
      </c>
      <c r="M70" s="388">
        <v>86.4</v>
      </c>
      <c r="N70" s="566" t="s">
        <v>312</v>
      </c>
      <c r="O70" s="389"/>
      <c r="P70" s="289"/>
      <c r="Q70" s="290"/>
      <c r="R70" s="71"/>
      <c r="S70" s="71"/>
    </row>
    <row r="71" spans="1:19" s="15" customFormat="1" ht="15">
      <c r="A71" s="374">
        <v>56</v>
      </c>
      <c r="B71" s="351" t="s">
        <v>383</v>
      </c>
      <c r="C71" s="410">
        <v>39722</v>
      </c>
      <c r="D71" s="380">
        <v>2008</v>
      </c>
      <c r="E71" s="380">
        <v>275</v>
      </c>
      <c r="F71" s="548">
        <v>0.717361111111111</v>
      </c>
      <c r="G71" s="548">
        <v>0.3326388888888889</v>
      </c>
      <c r="H71" s="410">
        <v>39723</v>
      </c>
      <c r="I71" s="380">
        <v>2008</v>
      </c>
      <c r="J71" s="380">
        <v>276</v>
      </c>
      <c r="K71" s="548">
        <v>0.05</v>
      </c>
      <c r="L71" s="220">
        <v>364</v>
      </c>
      <c r="M71" s="388">
        <v>10.461</v>
      </c>
      <c r="N71" s="566" t="s">
        <v>315</v>
      </c>
      <c r="O71" s="389" t="s">
        <v>316</v>
      </c>
      <c r="P71" s="289" t="s">
        <v>317</v>
      </c>
      <c r="Q71" s="290"/>
      <c r="R71" s="71"/>
      <c r="S71" s="71"/>
    </row>
    <row r="72" spans="1:19" s="15" customFormat="1" ht="15">
      <c r="A72" s="374">
        <v>57</v>
      </c>
      <c r="B72" s="351" t="s">
        <v>384</v>
      </c>
      <c r="C72" s="410">
        <v>39723</v>
      </c>
      <c r="D72" s="380">
        <v>2008</v>
      </c>
      <c r="E72" s="380">
        <v>276</v>
      </c>
      <c r="F72" s="548">
        <v>0.05</v>
      </c>
      <c r="G72" s="548">
        <v>0.08333333333333333</v>
      </c>
      <c r="H72" s="410">
        <v>39723</v>
      </c>
      <c r="I72" s="380">
        <v>2008</v>
      </c>
      <c r="J72" s="380">
        <v>276</v>
      </c>
      <c r="K72" s="548">
        <v>0.13333333333333333</v>
      </c>
      <c r="L72" s="220">
        <v>2200</v>
      </c>
      <c r="M72" s="388">
        <v>15.84</v>
      </c>
      <c r="N72" s="566" t="s">
        <v>312</v>
      </c>
      <c r="O72" s="389"/>
      <c r="P72" s="289"/>
      <c r="Q72" s="290"/>
      <c r="R72" s="71"/>
      <c r="S72" s="71"/>
    </row>
    <row r="73" spans="1:19" s="15" customFormat="1" ht="15">
      <c r="A73" s="374">
        <v>58</v>
      </c>
      <c r="B73" s="351" t="s">
        <v>385</v>
      </c>
      <c r="C73" s="410">
        <v>39723</v>
      </c>
      <c r="D73" s="380">
        <v>2008</v>
      </c>
      <c r="E73" s="380">
        <v>276</v>
      </c>
      <c r="F73" s="548">
        <v>0.2111111111111111</v>
      </c>
      <c r="G73" s="548">
        <v>0.3333333333333333</v>
      </c>
      <c r="H73" s="410">
        <v>39723</v>
      </c>
      <c r="I73" s="380">
        <v>2008</v>
      </c>
      <c r="J73" s="380">
        <v>276</v>
      </c>
      <c r="K73" s="548">
        <v>0.5444444444444444</v>
      </c>
      <c r="L73" s="220">
        <v>1500</v>
      </c>
      <c r="M73" s="388">
        <v>43.2</v>
      </c>
      <c r="N73" s="566" t="s">
        <v>312</v>
      </c>
      <c r="O73" s="389"/>
      <c r="P73" s="289"/>
      <c r="Q73" s="290"/>
      <c r="R73" s="71"/>
      <c r="S73" s="71"/>
    </row>
    <row r="74" spans="1:19" s="15" customFormat="1" ht="15">
      <c r="A74" s="374">
        <v>59</v>
      </c>
      <c r="B74" s="351" t="s">
        <v>386</v>
      </c>
      <c r="C74" s="410">
        <v>39723</v>
      </c>
      <c r="D74" s="380">
        <v>2008</v>
      </c>
      <c r="E74" s="380">
        <v>276</v>
      </c>
      <c r="F74" s="548">
        <v>0.6770833333333334</v>
      </c>
      <c r="G74" s="548">
        <v>0.1361111111111111</v>
      </c>
      <c r="H74" s="410">
        <v>39723</v>
      </c>
      <c r="I74" s="380">
        <v>2008</v>
      </c>
      <c r="J74" s="380">
        <v>276</v>
      </c>
      <c r="K74" s="548">
        <v>0.8131944444444444</v>
      </c>
      <c r="L74" s="220">
        <v>2200</v>
      </c>
      <c r="M74" s="388">
        <v>25.872</v>
      </c>
      <c r="N74" s="566" t="s">
        <v>315</v>
      </c>
      <c r="O74" s="389" t="s">
        <v>387</v>
      </c>
      <c r="P74" s="289" t="s">
        <v>388</v>
      </c>
      <c r="Q74" s="290"/>
      <c r="R74" s="71"/>
      <c r="S74" s="71"/>
    </row>
    <row r="75" spans="1:19" s="15" customFormat="1" ht="15">
      <c r="A75" s="571"/>
      <c r="B75" s="444" t="s">
        <v>389</v>
      </c>
      <c r="C75" s="578">
        <v>39723</v>
      </c>
      <c r="D75" s="392">
        <v>2008</v>
      </c>
      <c r="E75" s="392">
        <v>276</v>
      </c>
      <c r="F75" s="572">
        <v>0.6770833333333334</v>
      </c>
      <c r="G75" s="572">
        <v>0.1361111111111111</v>
      </c>
      <c r="H75" s="578">
        <v>39723</v>
      </c>
      <c r="I75" s="392">
        <v>2008</v>
      </c>
      <c r="J75" s="392">
        <v>276</v>
      </c>
      <c r="K75" s="572">
        <v>0.8131944444444444</v>
      </c>
      <c r="L75" s="573">
        <v>0</v>
      </c>
      <c r="M75" s="394">
        <v>2</v>
      </c>
      <c r="N75" s="574" t="s">
        <v>312</v>
      </c>
      <c r="O75" s="575"/>
      <c r="P75" s="576"/>
      <c r="Q75" s="577"/>
      <c r="R75" s="71"/>
      <c r="S75" s="71"/>
    </row>
    <row r="76" spans="1:19" s="15" customFormat="1" ht="15">
      <c r="A76" s="374">
        <v>60</v>
      </c>
      <c r="B76" s="351" t="s">
        <v>390</v>
      </c>
      <c r="C76" s="410">
        <v>39723</v>
      </c>
      <c r="D76" s="380">
        <v>2008</v>
      </c>
      <c r="E76" s="380">
        <v>276</v>
      </c>
      <c r="F76" s="548">
        <v>0.8131944444444444</v>
      </c>
      <c r="G76" s="548">
        <v>0.2423611111111111</v>
      </c>
      <c r="H76" s="410">
        <v>39724</v>
      </c>
      <c r="I76" s="380">
        <v>2008</v>
      </c>
      <c r="J76" s="380">
        <v>277</v>
      </c>
      <c r="K76" s="548">
        <v>0.05555555555555555</v>
      </c>
      <c r="L76" s="220">
        <v>4000</v>
      </c>
      <c r="M76" s="388">
        <v>83.76</v>
      </c>
      <c r="N76" s="566" t="s">
        <v>312</v>
      </c>
      <c r="O76" s="389"/>
      <c r="P76" s="289"/>
      <c r="Q76" s="290"/>
      <c r="R76" s="71"/>
      <c r="S76" s="71"/>
    </row>
    <row r="77" spans="1:19" s="15" customFormat="1" ht="15">
      <c r="A77" s="374">
        <v>61</v>
      </c>
      <c r="B77" s="351" t="s">
        <v>391</v>
      </c>
      <c r="C77" s="410">
        <v>39724</v>
      </c>
      <c r="D77" s="380">
        <v>2008</v>
      </c>
      <c r="E77" s="380">
        <v>277</v>
      </c>
      <c r="F77" s="548">
        <v>0.05555555555555555</v>
      </c>
      <c r="G77" s="548">
        <v>0.1076388888888889</v>
      </c>
      <c r="H77" s="410">
        <v>39724</v>
      </c>
      <c r="I77" s="380">
        <v>2008</v>
      </c>
      <c r="J77" s="380">
        <v>277</v>
      </c>
      <c r="K77" s="548">
        <v>0.16319444444444445</v>
      </c>
      <c r="L77" s="220">
        <v>4000</v>
      </c>
      <c r="M77" s="388">
        <v>37.2</v>
      </c>
      <c r="N77" s="566" t="s">
        <v>315</v>
      </c>
      <c r="O77" s="389" t="s">
        <v>316</v>
      </c>
      <c r="P77" s="289" t="s">
        <v>317</v>
      </c>
      <c r="Q77" s="290"/>
      <c r="R77" s="71"/>
      <c r="S77" s="71"/>
    </row>
    <row r="78" spans="1:19" s="15" customFormat="1" ht="15">
      <c r="A78" s="374">
        <v>62</v>
      </c>
      <c r="B78" s="351" t="s">
        <v>392</v>
      </c>
      <c r="C78" s="410">
        <v>39724</v>
      </c>
      <c r="D78" s="380">
        <v>2008</v>
      </c>
      <c r="E78" s="380">
        <v>277</v>
      </c>
      <c r="F78" s="548">
        <v>0.23263888888888887</v>
      </c>
      <c r="G78" s="548">
        <v>0.3333333333333333</v>
      </c>
      <c r="H78" s="410">
        <v>39724</v>
      </c>
      <c r="I78" s="380">
        <v>2008</v>
      </c>
      <c r="J78" s="380">
        <v>277</v>
      </c>
      <c r="K78" s="548">
        <v>0.5659722222222222</v>
      </c>
      <c r="L78" s="220">
        <v>3000</v>
      </c>
      <c r="M78" s="388">
        <v>86.4</v>
      </c>
      <c r="N78" s="566" t="s">
        <v>312</v>
      </c>
      <c r="O78" s="389"/>
      <c r="P78" s="289"/>
      <c r="Q78" s="290"/>
      <c r="R78" s="71"/>
      <c r="S78" s="71"/>
    </row>
    <row r="79" spans="1:19" s="15" customFormat="1" ht="15">
      <c r="A79" s="374">
        <v>63</v>
      </c>
      <c r="B79" s="351" t="s">
        <v>393</v>
      </c>
      <c r="C79" s="410">
        <v>39724</v>
      </c>
      <c r="D79" s="380">
        <v>2008</v>
      </c>
      <c r="E79" s="380">
        <v>277</v>
      </c>
      <c r="F79" s="548">
        <v>0.59375</v>
      </c>
      <c r="G79" s="548">
        <v>0.36944444444444446</v>
      </c>
      <c r="H79" s="410">
        <v>39724</v>
      </c>
      <c r="I79" s="380">
        <v>2008</v>
      </c>
      <c r="J79" s="380">
        <v>277</v>
      </c>
      <c r="K79" s="548">
        <v>0.9631944444444445</v>
      </c>
      <c r="L79" s="220">
        <v>4000</v>
      </c>
      <c r="M79" s="388">
        <v>127.68</v>
      </c>
      <c r="N79" s="566" t="s">
        <v>312</v>
      </c>
      <c r="O79" s="389"/>
      <c r="P79" s="289"/>
      <c r="Q79" s="290"/>
      <c r="R79" s="71"/>
      <c r="S79" s="71"/>
    </row>
    <row r="80" spans="1:19" s="15" customFormat="1" ht="15">
      <c r="A80" s="374">
        <v>64</v>
      </c>
      <c r="B80" s="351" t="s">
        <v>394</v>
      </c>
      <c r="C80" s="410">
        <v>39724</v>
      </c>
      <c r="D80" s="380">
        <v>2008</v>
      </c>
      <c r="E80" s="380">
        <v>277</v>
      </c>
      <c r="F80" s="548">
        <v>0.9631944444444445</v>
      </c>
      <c r="G80" s="548">
        <v>0.09583333333333333</v>
      </c>
      <c r="H80" s="410">
        <v>39725</v>
      </c>
      <c r="I80" s="380">
        <v>2008</v>
      </c>
      <c r="J80" s="380">
        <v>278</v>
      </c>
      <c r="K80" s="548">
        <v>0.05902777777777778</v>
      </c>
      <c r="L80" s="220">
        <v>4000</v>
      </c>
      <c r="M80" s="388">
        <v>33.12</v>
      </c>
      <c r="N80" s="566" t="s">
        <v>312</v>
      </c>
      <c r="O80" s="389"/>
      <c r="P80" s="289"/>
      <c r="Q80" s="290"/>
      <c r="R80" s="71"/>
      <c r="S80" s="71"/>
    </row>
    <row r="81" spans="1:19" s="15" customFormat="1" ht="15">
      <c r="A81" s="374">
        <v>65</v>
      </c>
      <c r="B81" s="351" t="s">
        <v>395</v>
      </c>
      <c r="C81" s="410">
        <v>39725</v>
      </c>
      <c r="D81" s="380">
        <v>2008</v>
      </c>
      <c r="E81" s="380">
        <v>278</v>
      </c>
      <c r="F81" s="548">
        <v>0.05902777777777778</v>
      </c>
      <c r="G81" s="548">
        <v>0.020833333333333332</v>
      </c>
      <c r="H81" s="410">
        <v>39725</v>
      </c>
      <c r="I81" s="380">
        <v>2008</v>
      </c>
      <c r="J81" s="380">
        <v>278</v>
      </c>
      <c r="K81" s="548">
        <v>0.0798611111111111</v>
      </c>
      <c r="L81" s="220">
        <v>4000</v>
      </c>
      <c r="M81" s="388">
        <v>7.2</v>
      </c>
      <c r="N81" s="566" t="s">
        <v>312</v>
      </c>
      <c r="O81" s="389"/>
      <c r="P81" s="289"/>
      <c r="Q81" s="290"/>
      <c r="R81" s="71"/>
      <c r="S81" s="71"/>
    </row>
    <row r="82" spans="1:19" s="15" customFormat="1" ht="15">
      <c r="A82" s="374">
        <v>66</v>
      </c>
      <c r="B82" s="351" t="s">
        <v>396</v>
      </c>
      <c r="C82" s="410">
        <v>39725</v>
      </c>
      <c r="D82" s="380">
        <v>2008</v>
      </c>
      <c r="E82" s="380">
        <v>278</v>
      </c>
      <c r="F82" s="548">
        <v>0.23263888888888887</v>
      </c>
      <c r="G82" s="548">
        <v>0.3333333333333333</v>
      </c>
      <c r="H82" s="410">
        <v>39725</v>
      </c>
      <c r="I82" s="380">
        <v>2008</v>
      </c>
      <c r="J82" s="380">
        <v>278</v>
      </c>
      <c r="K82" s="548">
        <v>0.5659722222222222</v>
      </c>
      <c r="L82" s="220">
        <v>3000</v>
      </c>
      <c r="M82" s="388">
        <v>86.4</v>
      </c>
      <c r="N82" s="566" t="s">
        <v>312</v>
      </c>
      <c r="O82" s="389"/>
      <c r="P82" s="289"/>
      <c r="Q82" s="290"/>
      <c r="R82" s="71"/>
      <c r="S82" s="71"/>
    </row>
    <row r="83" spans="1:19" s="15" customFormat="1" ht="15">
      <c r="A83" s="374">
        <v>67</v>
      </c>
      <c r="B83" s="351" t="s">
        <v>397</v>
      </c>
      <c r="C83" s="410">
        <v>39725</v>
      </c>
      <c r="D83" s="380">
        <v>2008</v>
      </c>
      <c r="E83" s="380">
        <v>278</v>
      </c>
      <c r="F83" s="548">
        <v>0.59375</v>
      </c>
      <c r="G83" s="548">
        <v>0.16666666666666666</v>
      </c>
      <c r="H83" s="410">
        <v>39725</v>
      </c>
      <c r="I83" s="380">
        <v>2008</v>
      </c>
      <c r="J83" s="380">
        <v>278</v>
      </c>
      <c r="K83" s="548">
        <v>0.7604166666666666</v>
      </c>
      <c r="L83" s="220">
        <v>4000</v>
      </c>
      <c r="M83" s="388">
        <v>57.6</v>
      </c>
      <c r="N83" s="566" t="s">
        <v>315</v>
      </c>
      <c r="O83" s="389" t="s">
        <v>316</v>
      </c>
      <c r="P83" s="289" t="s">
        <v>398</v>
      </c>
      <c r="Q83" s="290"/>
      <c r="R83" s="71"/>
      <c r="S83" s="71"/>
    </row>
    <row r="84" spans="1:19" s="15" customFormat="1" ht="15">
      <c r="A84" s="374">
        <v>68</v>
      </c>
      <c r="B84" s="351" t="s">
        <v>399</v>
      </c>
      <c r="C84" s="410">
        <v>39725</v>
      </c>
      <c r="D84" s="380">
        <v>2008</v>
      </c>
      <c r="E84" s="380">
        <v>278</v>
      </c>
      <c r="F84" s="548">
        <v>0.7604166666666666</v>
      </c>
      <c r="G84" s="548">
        <v>0.12291666666666667</v>
      </c>
      <c r="H84" s="410">
        <v>39725</v>
      </c>
      <c r="I84" s="380">
        <v>2008</v>
      </c>
      <c r="J84" s="380">
        <v>278</v>
      </c>
      <c r="K84" s="548">
        <v>0.8833333333333333</v>
      </c>
      <c r="L84" s="220">
        <v>4000</v>
      </c>
      <c r="M84" s="388">
        <v>42.48</v>
      </c>
      <c r="N84" s="566" t="s">
        <v>312</v>
      </c>
      <c r="O84" s="389"/>
      <c r="P84" s="289"/>
      <c r="Q84" s="290"/>
      <c r="R84" s="71"/>
      <c r="S84" s="71"/>
    </row>
    <row r="85" spans="1:19" s="15" customFormat="1" ht="15">
      <c r="A85" s="374">
        <v>69</v>
      </c>
      <c r="B85" s="351" t="s">
        <v>400</v>
      </c>
      <c r="C85" s="410">
        <v>39725</v>
      </c>
      <c r="D85" s="380">
        <v>2008</v>
      </c>
      <c r="E85" s="380">
        <v>278</v>
      </c>
      <c r="F85" s="548">
        <v>0.9875</v>
      </c>
      <c r="G85" s="548">
        <v>0.052083333333333336</v>
      </c>
      <c r="H85" s="410">
        <v>39726</v>
      </c>
      <c r="I85" s="380">
        <v>2008</v>
      </c>
      <c r="J85" s="380">
        <v>279</v>
      </c>
      <c r="K85" s="548">
        <v>0.03958333333333333</v>
      </c>
      <c r="L85" s="220">
        <v>4000</v>
      </c>
      <c r="M85" s="388">
        <v>18</v>
      </c>
      <c r="N85" s="566" t="s">
        <v>312</v>
      </c>
      <c r="O85" s="389"/>
      <c r="P85" s="289"/>
      <c r="Q85" s="290"/>
      <c r="R85" s="71"/>
      <c r="S85" s="71"/>
    </row>
    <row r="86" spans="1:19" s="15" customFormat="1" ht="15">
      <c r="A86" s="374">
        <v>70</v>
      </c>
      <c r="B86" s="351" t="s">
        <v>401</v>
      </c>
      <c r="C86" s="410">
        <v>39726</v>
      </c>
      <c r="D86" s="380">
        <v>2008</v>
      </c>
      <c r="E86" s="380">
        <v>279</v>
      </c>
      <c r="F86" s="548">
        <v>0.23263888888888887</v>
      </c>
      <c r="G86" s="548">
        <v>0.22916666666666666</v>
      </c>
      <c r="H86" s="410">
        <v>39726</v>
      </c>
      <c r="I86" s="380">
        <v>2008</v>
      </c>
      <c r="J86" s="380">
        <v>279</v>
      </c>
      <c r="K86" s="548">
        <v>0.4618055555555556</v>
      </c>
      <c r="L86" s="220">
        <v>3000</v>
      </c>
      <c r="M86" s="388">
        <v>59.4</v>
      </c>
      <c r="N86" s="566" t="s">
        <v>312</v>
      </c>
      <c r="O86" s="389"/>
      <c r="P86" s="289"/>
      <c r="Q86" s="290"/>
      <c r="R86" s="71"/>
      <c r="S86" s="71"/>
    </row>
    <row r="87" spans="1:19" s="15" customFormat="1" ht="15">
      <c r="A87" s="374">
        <v>71</v>
      </c>
      <c r="B87" s="351" t="s">
        <v>402</v>
      </c>
      <c r="C87" s="410">
        <v>39726</v>
      </c>
      <c r="D87" s="380">
        <v>2008</v>
      </c>
      <c r="E87" s="380">
        <v>279</v>
      </c>
      <c r="F87" s="548">
        <v>0.59375</v>
      </c>
      <c r="G87" s="548">
        <v>0.3888888888888889</v>
      </c>
      <c r="H87" s="410">
        <v>39726</v>
      </c>
      <c r="I87" s="380">
        <v>2008</v>
      </c>
      <c r="J87" s="380">
        <v>279</v>
      </c>
      <c r="K87" s="548">
        <v>0.9826388888888888</v>
      </c>
      <c r="L87" s="220">
        <v>4000</v>
      </c>
      <c r="M87" s="388">
        <v>134.4</v>
      </c>
      <c r="N87" s="566" t="s">
        <v>312</v>
      </c>
      <c r="O87" s="389"/>
      <c r="P87" s="289"/>
      <c r="Q87" s="290"/>
      <c r="R87" s="71"/>
      <c r="S87" s="71"/>
    </row>
    <row r="88" spans="1:19" s="15" customFormat="1" ht="15">
      <c r="A88" s="374">
        <v>72</v>
      </c>
      <c r="B88" s="351" t="s">
        <v>403</v>
      </c>
      <c r="C88" s="410">
        <v>39727</v>
      </c>
      <c r="D88" s="380">
        <v>2008</v>
      </c>
      <c r="E88" s="380">
        <v>280</v>
      </c>
      <c r="F88" s="548">
        <v>0.06597222222222222</v>
      </c>
      <c r="G88" s="548">
        <v>0.375</v>
      </c>
      <c r="H88" s="410">
        <v>39727</v>
      </c>
      <c r="I88" s="380">
        <v>2008</v>
      </c>
      <c r="J88" s="380">
        <v>280</v>
      </c>
      <c r="K88" s="548">
        <v>0.44097222222222227</v>
      </c>
      <c r="L88" s="220">
        <v>4000</v>
      </c>
      <c r="M88" s="388">
        <v>129.6</v>
      </c>
      <c r="N88" s="566" t="s">
        <v>315</v>
      </c>
      <c r="O88" s="389" t="s">
        <v>316</v>
      </c>
      <c r="P88" s="289" t="s">
        <v>404</v>
      </c>
      <c r="Q88" s="290"/>
      <c r="R88" s="71"/>
      <c r="S88" s="71"/>
    </row>
    <row r="89" spans="1:19" s="15" customFormat="1" ht="15">
      <c r="A89" s="571"/>
      <c r="B89" s="444" t="s">
        <v>405</v>
      </c>
      <c r="C89" s="578">
        <v>39727</v>
      </c>
      <c r="D89" s="392">
        <v>2008</v>
      </c>
      <c r="E89" s="392">
        <v>280</v>
      </c>
      <c r="F89" s="572">
        <v>0.06597222222222222</v>
      </c>
      <c r="G89" s="572">
        <v>0.375</v>
      </c>
      <c r="H89" s="578">
        <v>39727</v>
      </c>
      <c r="I89" s="392">
        <v>2008</v>
      </c>
      <c r="J89" s="392">
        <v>280</v>
      </c>
      <c r="K89" s="572">
        <v>0.44097222222222227</v>
      </c>
      <c r="L89" s="573">
        <v>0</v>
      </c>
      <c r="M89" s="394">
        <v>18</v>
      </c>
      <c r="N89" s="574" t="s">
        <v>312</v>
      </c>
      <c r="O89" s="575"/>
      <c r="P89" s="576"/>
      <c r="Q89" s="577"/>
      <c r="R89" s="71"/>
      <c r="S89" s="71"/>
    </row>
    <row r="90" spans="1:19" s="15" customFormat="1" ht="15">
      <c r="A90" s="374">
        <v>73</v>
      </c>
      <c r="B90" s="351" t="s">
        <v>406</v>
      </c>
      <c r="C90" s="410">
        <v>39727</v>
      </c>
      <c r="D90" s="380">
        <v>2008</v>
      </c>
      <c r="E90" s="380">
        <v>280</v>
      </c>
      <c r="F90" s="548">
        <v>0.545138888888889</v>
      </c>
      <c r="G90" s="548">
        <v>0.3333333333333333</v>
      </c>
      <c r="H90" s="410">
        <v>39727</v>
      </c>
      <c r="I90" s="380">
        <v>2008</v>
      </c>
      <c r="J90" s="380">
        <v>280</v>
      </c>
      <c r="K90" s="548">
        <v>0.8784722222222222</v>
      </c>
      <c r="L90" s="220">
        <v>3000</v>
      </c>
      <c r="M90" s="388">
        <v>86.4</v>
      </c>
      <c r="N90" s="566" t="s">
        <v>312</v>
      </c>
      <c r="O90" s="389"/>
      <c r="P90" s="289"/>
      <c r="Q90" s="290"/>
      <c r="R90" s="71"/>
      <c r="S90" s="71"/>
    </row>
    <row r="91" spans="1:19" s="15" customFormat="1" ht="15">
      <c r="A91" s="374">
        <v>74</v>
      </c>
      <c r="B91" s="351" t="s">
        <v>407</v>
      </c>
      <c r="C91" s="410">
        <v>39727</v>
      </c>
      <c r="D91" s="380">
        <v>2008</v>
      </c>
      <c r="E91" s="380">
        <v>280</v>
      </c>
      <c r="F91" s="548">
        <v>0.9027777777777778</v>
      </c>
      <c r="G91" s="548">
        <v>0.3958333333333333</v>
      </c>
      <c r="H91" s="410">
        <v>39728</v>
      </c>
      <c r="I91" s="380">
        <v>2008</v>
      </c>
      <c r="J91" s="380">
        <v>281</v>
      </c>
      <c r="K91" s="548">
        <v>0.2986111111111111</v>
      </c>
      <c r="L91" s="220">
        <v>4000</v>
      </c>
      <c r="M91" s="388">
        <v>136.8</v>
      </c>
      <c r="N91" s="566" t="s">
        <v>312</v>
      </c>
      <c r="O91" s="389"/>
      <c r="P91" s="289"/>
      <c r="Q91" s="290"/>
      <c r="R91" s="71"/>
      <c r="S91" s="71"/>
    </row>
    <row r="92" spans="1:19" s="15" customFormat="1" ht="15">
      <c r="A92" s="374">
        <v>75</v>
      </c>
      <c r="B92" s="351" t="s">
        <v>408</v>
      </c>
      <c r="C92" s="410">
        <v>39728</v>
      </c>
      <c r="D92" s="380">
        <v>2008</v>
      </c>
      <c r="E92" s="380">
        <v>281</v>
      </c>
      <c r="F92" s="548">
        <v>0.2986111111111111</v>
      </c>
      <c r="G92" s="548">
        <v>0.17013888888888887</v>
      </c>
      <c r="H92" s="410">
        <v>39728</v>
      </c>
      <c r="I92" s="380">
        <v>2008</v>
      </c>
      <c r="J92" s="380">
        <v>281</v>
      </c>
      <c r="K92" s="548">
        <v>0.46875</v>
      </c>
      <c r="L92" s="220">
        <v>4000</v>
      </c>
      <c r="M92" s="388">
        <v>58.8</v>
      </c>
      <c r="N92" s="566" t="s">
        <v>315</v>
      </c>
      <c r="O92" s="389" t="s">
        <v>316</v>
      </c>
      <c r="P92" s="289" t="s">
        <v>317</v>
      </c>
      <c r="Q92" s="290"/>
      <c r="R92" s="71"/>
      <c r="S92" s="71"/>
    </row>
    <row r="93" spans="1:19" s="15" customFormat="1" ht="15">
      <c r="A93" s="571"/>
      <c r="B93" s="444" t="s">
        <v>409</v>
      </c>
      <c r="C93" s="578">
        <v>39728</v>
      </c>
      <c r="D93" s="392">
        <v>2008</v>
      </c>
      <c r="E93" s="392">
        <v>281</v>
      </c>
      <c r="F93" s="572">
        <v>0.2986111111111111</v>
      </c>
      <c r="G93" s="572">
        <v>0.17013888888888887</v>
      </c>
      <c r="H93" s="578">
        <v>39728</v>
      </c>
      <c r="I93" s="392">
        <v>2008</v>
      </c>
      <c r="J93" s="392">
        <v>281</v>
      </c>
      <c r="K93" s="572">
        <v>0.46875</v>
      </c>
      <c r="L93" s="573">
        <v>0</v>
      </c>
      <c r="M93" s="394">
        <v>8</v>
      </c>
      <c r="N93" s="574" t="s">
        <v>312</v>
      </c>
      <c r="O93" s="575"/>
      <c r="P93" s="576"/>
      <c r="Q93" s="577"/>
      <c r="R93" s="71"/>
      <c r="S93" s="71"/>
    </row>
    <row r="94" spans="1:19" s="15" customFormat="1" ht="15">
      <c r="A94" s="374">
        <v>76</v>
      </c>
      <c r="B94" s="351" t="s">
        <v>410</v>
      </c>
      <c r="C94" s="410">
        <v>39728</v>
      </c>
      <c r="D94" s="380">
        <v>2008</v>
      </c>
      <c r="E94" s="380">
        <v>281</v>
      </c>
      <c r="F94" s="548">
        <v>0.5347222222222222</v>
      </c>
      <c r="G94" s="548">
        <v>0.3333333333333333</v>
      </c>
      <c r="H94" s="410">
        <v>39728</v>
      </c>
      <c r="I94" s="380">
        <v>2008</v>
      </c>
      <c r="J94" s="380">
        <v>281</v>
      </c>
      <c r="K94" s="548">
        <v>0.8680555555555555</v>
      </c>
      <c r="L94" s="220">
        <v>3000</v>
      </c>
      <c r="M94" s="388">
        <v>86.4</v>
      </c>
      <c r="N94" s="566" t="s">
        <v>312</v>
      </c>
      <c r="O94" s="389"/>
      <c r="P94" s="289"/>
      <c r="Q94" s="290"/>
      <c r="R94" s="71"/>
      <c r="S94" s="71"/>
    </row>
    <row r="95" spans="1:19" s="15" customFormat="1" ht="15">
      <c r="A95" s="374">
        <v>77</v>
      </c>
      <c r="B95" s="351" t="s">
        <v>411</v>
      </c>
      <c r="C95" s="410">
        <v>39728</v>
      </c>
      <c r="D95" s="380">
        <v>2008</v>
      </c>
      <c r="E95" s="380">
        <v>281</v>
      </c>
      <c r="F95" s="548">
        <v>0.9166666666666666</v>
      </c>
      <c r="G95" s="548">
        <v>0.052083333333333336</v>
      </c>
      <c r="H95" s="410">
        <v>39728</v>
      </c>
      <c r="I95" s="380">
        <v>2008</v>
      </c>
      <c r="J95" s="380">
        <v>281</v>
      </c>
      <c r="K95" s="548">
        <v>0.96875</v>
      </c>
      <c r="L95" s="220">
        <v>4000</v>
      </c>
      <c r="M95" s="388">
        <v>18</v>
      </c>
      <c r="N95" s="566" t="s">
        <v>312</v>
      </c>
      <c r="O95" s="389"/>
      <c r="P95" s="289"/>
      <c r="Q95" s="290"/>
      <c r="R95" s="71"/>
      <c r="S95" s="71"/>
    </row>
    <row r="96" spans="1:19" s="15" customFormat="1" ht="15">
      <c r="A96" s="374">
        <v>78</v>
      </c>
      <c r="B96" s="351" t="s">
        <v>412</v>
      </c>
      <c r="C96" s="410">
        <v>39729</v>
      </c>
      <c r="D96" s="380">
        <v>2008</v>
      </c>
      <c r="E96" s="380">
        <v>282</v>
      </c>
      <c r="F96" s="548">
        <v>0.25</v>
      </c>
      <c r="G96" s="548">
        <v>0.21875</v>
      </c>
      <c r="H96" s="410">
        <v>39729</v>
      </c>
      <c r="I96" s="380">
        <v>2008</v>
      </c>
      <c r="J96" s="380">
        <v>282</v>
      </c>
      <c r="K96" s="548">
        <v>0.46875</v>
      </c>
      <c r="L96" s="220">
        <v>4000</v>
      </c>
      <c r="M96" s="388">
        <v>75.6</v>
      </c>
      <c r="N96" s="566" t="s">
        <v>315</v>
      </c>
      <c r="O96" s="389" t="s">
        <v>316</v>
      </c>
      <c r="P96" s="289" t="s">
        <v>317</v>
      </c>
      <c r="Q96" s="290"/>
      <c r="R96" s="71"/>
      <c r="S96" s="71"/>
    </row>
    <row r="97" spans="1:19" s="15" customFormat="1" ht="15">
      <c r="A97" s="571"/>
      <c r="B97" s="444" t="s">
        <v>413</v>
      </c>
      <c r="C97" s="578">
        <v>39729</v>
      </c>
      <c r="D97" s="392">
        <v>2008</v>
      </c>
      <c r="E97" s="392">
        <v>282</v>
      </c>
      <c r="F97" s="572">
        <v>0.25</v>
      </c>
      <c r="G97" s="572">
        <v>0.21875</v>
      </c>
      <c r="H97" s="578">
        <v>39729</v>
      </c>
      <c r="I97" s="392">
        <v>2008</v>
      </c>
      <c r="J97" s="392">
        <v>282</v>
      </c>
      <c r="K97" s="572">
        <v>0.46875</v>
      </c>
      <c r="L97" s="573">
        <v>0</v>
      </c>
      <c r="M97" s="394">
        <v>10.5</v>
      </c>
      <c r="N97" s="574" t="s">
        <v>312</v>
      </c>
      <c r="O97" s="575"/>
      <c r="P97" s="576"/>
      <c r="Q97" s="577"/>
      <c r="R97" s="71"/>
      <c r="S97" s="71"/>
    </row>
    <row r="98" spans="1:19" s="15" customFormat="1" ht="15">
      <c r="A98" s="374">
        <v>79</v>
      </c>
      <c r="B98" s="351" t="s">
        <v>414</v>
      </c>
      <c r="C98" s="410">
        <v>39729</v>
      </c>
      <c r="D98" s="380">
        <v>2008</v>
      </c>
      <c r="E98" s="380">
        <v>282</v>
      </c>
      <c r="F98" s="548">
        <v>0.5347222222222222</v>
      </c>
      <c r="G98" s="548">
        <v>0.3333333333333333</v>
      </c>
      <c r="H98" s="410">
        <v>39729</v>
      </c>
      <c r="I98" s="380">
        <v>2008</v>
      </c>
      <c r="J98" s="380">
        <v>282</v>
      </c>
      <c r="K98" s="548">
        <v>0.8680555555555555</v>
      </c>
      <c r="L98" s="220">
        <v>3000</v>
      </c>
      <c r="M98" s="388">
        <v>86.4</v>
      </c>
      <c r="N98" s="566" t="s">
        <v>312</v>
      </c>
      <c r="O98" s="389"/>
      <c r="P98" s="289"/>
      <c r="Q98" s="290"/>
      <c r="R98" s="71"/>
      <c r="S98" s="71"/>
    </row>
    <row r="99" spans="1:19" s="15" customFormat="1" ht="15">
      <c r="A99" s="374">
        <v>80</v>
      </c>
      <c r="B99" s="351" t="s">
        <v>415</v>
      </c>
      <c r="C99" s="410">
        <v>39729</v>
      </c>
      <c r="D99" s="380">
        <v>2008</v>
      </c>
      <c r="E99" s="380">
        <v>282</v>
      </c>
      <c r="F99" s="548">
        <v>0.8993055555555555</v>
      </c>
      <c r="G99" s="548">
        <v>0.052083333333333336</v>
      </c>
      <c r="H99" s="410">
        <v>39729</v>
      </c>
      <c r="I99" s="380">
        <v>2008</v>
      </c>
      <c r="J99" s="380">
        <v>282</v>
      </c>
      <c r="K99" s="548">
        <v>0.9513888888888888</v>
      </c>
      <c r="L99" s="220">
        <v>4000</v>
      </c>
      <c r="M99" s="388">
        <v>18</v>
      </c>
      <c r="N99" s="566" t="s">
        <v>312</v>
      </c>
      <c r="O99" s="389"/>
      <c r="P99" s="289"/>
      <c r="Q99" s="290"/>
      <c r="R99" s="71"/>
      <c r="S99" s="71"/>
    </row>
    <row r="100" spans="1:19" s="15" customFormat="1" ht="15">
      <c r="A100" s="374">
        <v>81</v>
      </c>
      <c r="B100" s="351" t="s">
        <v>416</v>
      </c>
      <c r="C100" s="410">
        <v>39730</v>
      </c>
      <c r="D100" s="380">
        <v>2008</v>
      </c>
      <c r="E100" s="380">
        <v>283</v>
      </c>
      <c r="F100" s="548">
        <v>0.09375</v>
      </c>
      <c r="G100" s="548">
        <v>0.11458333333333333</v>
      </c>
      <c r="H100" s="410">
        <v>39730</v>
      </c>
      <c r="I100" s="380">
        <v>2008</v>
      </c>
      <c r="J100" s="380">
        <v>283</v>
      </c>
      <c r="K100" s="548">
        <v>0.20833333333333334</v>
      </c>
      <c r="L100" s="220">
        <v>4000</v>
      </c>
      <c r="M100" s="388">
        <v>39.6</v>
      </c>
      <c r="N100" s="566" t="s">
        <v>312</v>
      </c>
      <c r="O100" s="389"/>
      <c r="P100" s="289"/>
      <c r="Q100" s="290"/>
      <c r="R100" s="71"/>
      <c r="S100" s="71"/>
    </row>
    <row r="101" spans="1:19" s="15" customFormat="1" ht="15">
      <c r="A101" s="374">
        <v>82</v>
      </c>
      <c r="B101" s="351" t="s">
        <v>417</v>
      </c>
      <c r="C101" s="410">
        <v>39730</v>
      </c>
      <c r="D101" s="380">
        <v>2008</v>
      </c>
      <c r="E101" s="380">
        <v>283</v>
      </c>
      <c r="F101" s="548">
        <v>0.20833333333333334</v>
      </c>
      <c r="G101" s="548">
        <v>0.0625</v>
      </c>
      <c r="H101" s="410">
        <v>39730</v>
      </c>
      <c r="I101" s="380">
        <v>2008</v>
      </c>
      <c r="J101" s="380">
        <v>283</v>
      </c>
      <c r="K101" s="548">
        <v>0.2708333333333333</v>
      </c>
      <c r="L101" s="220">
        <v>4000</v>
      </c>
      <c r="M101" s="388">
        <v>21.6</v>
      </c>
      <c r="N101" s="566" t="s">
        <v>312</v>
      </c>
      <c r="O101" s="389"/>
      <c r="P101" s="289"/>
      <c r="Q101" s="290"/>
      <c r="R101" s="71"/>
      <c r="S101" s="71"/>
    </row>
    <row r="102" spans="1:19" s="15" customFormat="1" ht="30">
      <c r="A102" s="374">
        <v>83</v>
      </c>
      <c r="B102" s="351" t="s">
        <v>418</v>
      </c>
      <c r="C102" s="410">
        <v>39730</v>
      </c>
      <c r="D102" s="380">
        <v>2008</v>
      </c>
      <c r="E102" s="380">
        <v>283</v>
      </c>
      <c r="F102" s="548">
        <v>0.5879629629629629</v>
      </c>
      <c r="G102" s="548">
        <v>0.125</v>
      </c>
      <c r="H102" s="410">
        <v>39730</v>
      </c>
      <c r="I102" s="380">
        <v>2008</v>
      </c>
      <c r="J102" s="380">
        <v>283</v>
      </c>
      <c r="K102" s="548">
        <v>0.7129629629629629</v>
      </c>
      <c r="L102" s="220">
        <v>3400</v>
      </c>
      <c r="M102" s="388">
        <v>36.72</v>
      </c>
      <c r="N102" s="566" t="s">
        <v>315</v>
      </c>
      <c r="O102" s="389" t="s">
        <v>330</v>
      </c>
      <c r="P102" s="289" t="s">
        <v>317</v>
      </c>
      <c r="Q102" s="290" t="s">
        <v>419</v>
      </c>
      <c r="R102" s="71"/>
      <c r="S102" s="71"/>
    </row>
    <row r="103" spans="1:19" s="15" customFormat="1" ht="15">
      <c r="A103" s="571"/>
      <c r="B103" s="444" t="s">
        <v>420</v>
      </c>
      <c r="C103" s="578">
        <v>39730</v>
      </c>
      <c r="D103" s="392">
        <v>2008</v>
      </c>
      <c r="E103" s="392">
        <v>283</v>
      </c>
      <c r="F103" s="572">
        <v>0.5879629629629629</v>
      </c>
      <c r="G103" s="572">
        <v>0.125</v>
      </c>
      <c r="H103" s="578">
        <v>39730</v>
      </c>
      <c r="I103" s="392">
        <v>2008</v>
      </c>
      <c r="J103" s="392">
        <v>283</v>
      </c>
      <c r="K103" s="572">
        <v>0.7129629629629629</v>
      </c>
      <c r="L103" s="573">
        <v>0</v>
      </c>
      <c r="M103" s="394">
        <v>6</v>
      </c>
      <c r="N103" s="574" t="s">
        <v>312</v>
      </c>
      <c r="O103" s="575"/>
      <c r="P103" s="576"/>
      <c r="Q103" s="577"/>
      <c r="R103" s="71"/>
      <c r="S103" s="71"/>
    </row>
    <row r="104" spans="1:19" s="15" customFormat="1" ht="15">
      <c r="A104" s="374">
        <v>84</v>
      </c>
      <c r="B104" s="351" t="s">
        <v>421</v>
      </c>
      <c r="C104" s="410">
        <v>39730</v>
      </c>
      <c r="D104" s="380">
        <v>2008</v>
      </c>
      <c r="E104" s="380">
        <v>283</v>
      </c>
      <c r="F104" s="548">
        <v>0.8067129629629629</v>
      </c>
      <c r="G104" s="548">
        <v>0.019444444444444445</v>
      </c>
      <c r="H104" s="410">
        <v>39730</v>
      </c>
      <c r="I104" s="380">
        <v>2008</v>
      </c>
      <c r="J104" s="380">
        <v>283</v>
      </c>
      <c r="K104" s="548">
        <v>0.8261574074074075</v>
      </c>
      <c r="L104" s="220">
        <v>4000</v>
      </c>
      <c r="M104" s="388">
        <v>6.72</v>
      </c>
      <c r="N104" s="566" t="s">
        <v>312</v>
      </c>
      <c r="O104" s="389"/>
      <c r="P104" s="289"/>
      <c r="Q104" s="290"/>
      <c r="R104" s="71"/>
      <c r="S104" s="71"/>
    </row>
    <row r="105" spans="1:19" s="15" customFormat="1" ht="15">
      <c r="A105" s="374">
        <v>85</v>
      </c>
      <c r="B105" s="351" t="s">
        <v>422</v>
      </c>
      <c r="C105" s="410">
        <v>39730</v>
      </c>
      <c r="D105" s="380">
        <v>2008</v>
      </c>
      <c r="E105" s="380">
        <v>283</v>
      </c>
      <c r="F105" s="548">
        <v>0.8261574074074075</v>
      </c>
      <c r="G105" s="548">
        <v>0.03194444444444445</v>
      </c>
      <c r="H105" s="410">
        <v>39730</v>
      </c>
      <c r="I105" s="380">
        <v>2008</v>
      </c>
      <c r="J105" s="380">
        <v>283</v>
      </c>
      <c r="K105" s="548">
        <v>0.8581018518518518</v>
      </c>
      <c r="L105" s="220">
        <v>3600</v>
      </c>
      <c r="M105" s="388">
        <v>9.936</v>
      </c>
      <c r="N105" s="566" t="s">
        <v>315</v>
      </c>
      <c r="O105" s="389" t="s">
        <v>330</v>
      </c>
      <c r="P105" s="289" t="s">
        <v>317</v>
      </c>
      <c r="Q105" s="290" t="s">
        <v>423</v>
      </c>
      <c r="R105" s="71"/>
      <c r="S105" s="71"/>
    </row>
    <row r="106" spans="1:19" s="15" customFormat="1" ht="15">
      <c r="A106" s="571"/>
      <c r="B106" s="444" t="s">
        <v>424</v>
      </c>
      <c r="C106" s="578">
        <v>39730</v>
      </c>
      <c r="D106" s="392">
        <v>2008</v>
      </c>
      <c r="E106" s="392">
        <v>283</v>
      </c>
      <c r="F106" s="572">
        <v>0.8261574074074075</v>
      </c>
      <c r="G106" s="572">
        <v>0.17847222222222223</v>
      </c>
      <c r="H106" s="578">
        <v>39731</v>
      </c>
      <c r="I106" s="392">
        <v>2008</v>
      </c>
      <c r="J106" s="392">
        <v>284</v>
      </c>
      <c r="K106" s="572">
        <v>0.00462962962962963</v>
      </c>
      <c r="L106" s="573">
        <v>0</v>
      </c>
      <c r="M106" s="394">
        <v>6</v>
      </c>
      <c r="N106" s="574" t="s">
        <v>312</v>
      </c>
      <c r="O106" s="575"/>
      <c r="P106" s="576"/>
      <c r="Q106" s="577"/>
      <c r="R106" s="71"/>
      <c r="S106" s="71"/>
    </row>
    <row r="107" spans="1:19" s="15" customFormat="1" ht="15">
      <c r="A107" s="374">
        <v>86</v>
      </c>
      <c r="B107" s="351" t="s">
        <v>425</v>
      </c>
      <c r="C107" s="410">
        <v>39730</v>
      </c>
      <c r="D107" s="380">
        <v>2008</v>
      </c>
      <c r="E107" s="380">
        <v>283</v>
      </c>
      <c r="F107" s="548">
        <v>0.8581018518518518</v>
      </c>
      <c r="G107" s="548">
        <v>0.015277777777777777</v>
      </c>
      <c r="H107" s="410">
        <v>39730</v>
      </c>
      <c r="I107" s="380">
        <v>2008</v>
      </c>
      <c r="J107" s="380">
        <v>283</v>
      </c>
      <c r="K107" s="548">
        <v>0.8733796296296297</v>
      </c>
      <c r="L107" s="220">
        <v>3600</v>
      </c>
      <c r="M107" s="388">
        <v>4.752</v>
      </c>
      <c r="N107" s="566" t="s">
        <v>312</v>
      </c>
      <c r="O107" s="389"/>
      <c r="P107" s="289"/>
      <c r="Q107" s="290"/>
      <c r="R107" s="71"/>
      <c r="S107" s="71"/>
    </row>
    <row r="108" spans="1:19" s="15" customFormat="1" ht="30">
      <c r="A108" s="374">
        <v>87</v>
      </c>
      <c r="B108" s="351" t="s">
        <v>426</v>
      </c>
      <c r="C108" s="410">
        <v>39730</v>
      </c>
      <c r="D108" s="380">
        <v>2008</v>
      </c>
      <c r="E108" s="380">
        <v>283</v>
      </c>
      <c r="F108" s="548">
        <v>0.8733796296296297</v>
      </c>
      <c r="G108" s="548">
        <v>0.13125</v>
      </c>
      <c r="H108" s="410">
        <v>39731</v>
      </c>
      <c r="I108" s="380">
        <v>2008</v>
      </c>
      <c r="J108" s="380">
        <v>284</v>
      </c>
      <c r="K108" s="548">
        <v>0.00462962962962963</v>
      </c>
      <c r="L108" s="220">
        <v>3600</v>
      </c>
      <c r="M108" s="388">
        <v>40.824</v>
      </c>
      <c r="N108" s="566" t="s">
        <v>315</v>
      </c>
      <c r="O108" s="389" t="s">
        <v>427</v>
      </c>
      <c r="P108" s="289" t="s">
        <v>317</v>
      </c>
      <c r="Q108" s="290" t="s">
        <v>428</v>
      </c>
      <c r="R108" s="71"/>
      <c r="S108" s="71"/>
    </row>
    <row r="109" spans="1:19" s="15" customFormat="1" ht="15">
      <c r="A109" s="374">
        <v>88</v>
      </c>
      <c r="B109" s="351" t="s">
        <v>429</v>
      </c>
      <c r="C109" s="410">
        <v>39731</v>
      </c>
      <c r="D109" s="380">
        <v>2008</v>
      </c>
      <c r="E109" s="380">
        <v>284</v>
      </c>
      <c r="F109" s="548">
        <v>0.00462962962962963</v>
      </c>
      <c r="G109" s="548">
        <v>0.08333333333333333</v>
      </c>
      <c r="H109" s="410">
        <v>39731</v>
      </c>
      <c r="I109" s="380">
        <v>2008</v>
      </c>
      <c r="J109" s="380">
        <v>284</v>
      </c>
      <c r="K109" s="548">
        <v>0.08796296296296297</v>
      </c>
      <c r="L109" s="220">
        <v>4000</v>
      </c>
      <c r="M109" s="388">
        <v>28.8</v>
      </c>
      <c r="N109" s="566" t="s">
        <v>312</v>
      </c>
      <c r="O109" s="389"/>
      <c r="P109" s="289"/>
      <c r="Q109" s="290"/>
      <c r="R109" s="71"/>
      <c r="S109" s="71"/>
    </row>
    <row r="110" spans="1:19" s="15" customFormat="1" ht="15">
      <c r="A110" s="374">
        <v>89</v>
      </c>
      <c r="B110" s="351" t="s">
        <v>430</v>
      </c>
      <c r="C110" s="410">
        <v>39731</v>
      </c>
      <c r="D110" s="380">
        <v>2008</v>
      </c>
      <c r="E110" s="380">
        <v>284</v>
      </c>
      <c r="F110" s="548">
        <v>0.08796296296296297</v>
      </c>
      <c r="G110" s="548">
        <v>0.1826388888888889</v>
      </c>
      <c r="H110" s="410">
        <v>39731</v>
      </c>
      <c r="I110" s="380">
        <v>2008</v>
      </c>
      <c r="J110" s="380">
        <v>284</v>
      </c>
      <c r="K110" s="548">
        <v>0.27060185185185187</v>
      </c>
      <c r="L110" s="220">
        <v>4000</v>
      </c>
      <c r="M110" s="388">
        <v>63.12</v>
      </c>
      <c r="N110" s="566" t="s">
        <v>312</v>
      </c>
      <c r="O110" s="389"/>
      <c r="P110" s="289"/>
      <c r="Q110" s="290"/>
      <c r="R110" s="71"/>
      <c r="S110" s="71"/>
    </row>
    <row r="111" spans="1:19" s="15" customFormat="1" ht="15">
      <c r="A111" s="374">
        <v>90</v>
      </c>
      <c r="B111" s="351" t="s">
        <v>431</v>
      </c>
      <c r="C111" s="410">
        <v>39731</v>
      </c>
      <c r="D111" s="380">
        <v>2008</v>
      </c>
      <c r="E111" s="380">
        <v>284</v>
      </c>
      <c r="F111" s="548">
        <v>0.5347222222222222</v>
      </c>
      <c r="G111" s="548">
        <v>0.3333333333333333</v>
      </c>
      <c r="H111" s="410">
        <v>39731</v>
      </c>
      <c r="I111" s="380">
        <v>2008</v>
      </c>
      <c r="J111" s="380">
        <v>284</v>
      </c>
      <c r="K111" s="548">
        <v>0.8680555555555555</v>
      </c>
      <c r="L111" s="220">
        <v>3000</v>
      </c>
      <c r="M111" s="388">
        <v>86.4</v>
      </c>
      <c r="N111" s="566" t="s">
        <v>312</v>
      </c>
      <c r="O111" s="389"/>
      <c r="P111" s="289"/>
      <c r="Q111" s="290"/>
      <c r="R111" s="71"/>
      <c r="S111" s="71"/>
    </row>
    <row r="112" spans="1:19" s="15" customFormat="1" ht="15">
      <c r="A112" s="374">
        <v>91</v>
      </c>
      <c r="B112" s="351" t="s">
        <v>432</v>
      </c>
      <c r="C112" s="410">
        <v>39732</v>
      </c>
      <c r="D112" s="380">
        <v>2008</v>
      </c>
      <c r="E112" s="380">
        <v>285</v>
      </c>
      <c r="F112" s="548">
        <v>0.06944444444444443</v>
      </c>
      <c r="G112" s="548">
        <v>0.16666666666666666</v>
      </c>
      <c r="H112" s="410">
        <v>39732</v>
      </c>
      <c r="I112" s="380">
        <v>2008</v>
      </c>
      <c r="J112" s="380">
        <v>285</v>
      </c>
      <c r="K112" s="548">
        <v>0.23611111111111113</v>
      </c>
      <c r="L112" s="220">
        <v>4000</v>
      </c>
      <c r="M112" s="388">
        <v>57.6</v>
      </c>
      <c r="N112" s="566" t="s">
        <v>315</v>
      </c>
      <c r="O112" s="389" t="s">
        <v>316</v>
      </c>
      <c r="P112" s="289" t="s">
        <v>317</v>
      </c>
      <c r="Q112" s="290"/>
      <c r="R112" s="71"/>
      <c r="S112" s="71"/>
    </row>
    <row r="113" spans="1:19" s="15" customFormat="1" ht="15">
      <c r="A113" s="571"/>
      <c r="B113" s="444" t="s">
        <v>433</v>
      </c>
      <c r="C113" s="578">
        <v>39732</v>
      </c>
      <c r="D113" s="392">
        <v>2008</v>
      </c>
      <c r="E113" s="392">
        <v>285</v>
      </c>
      <c r="F113" s="572">
        <v>0.06944444444444443</v>
      </c>
      <c r="G113" s="572">
        <v>0.16666666666666666</v>
      </c>
      <c r="H113" s="578">
        <v>39732</v>
      </c>
      <c r="I113" s="392">
        <v>2008</v>
      </c>
      <c r="J113" s="392">
        <v>285</v>
      </c>
      <c r="K113" s="572">
        <v>0.23611111111111113</v>
      </c>
      <c r="L113" s="573">
        <v>0</v>
      </c>
      <c r="M113" s="394">
        <v>8</v>
      </c>
      <c r="N113" s="574" t="s">
        <v>312</v>
      </c>
      <c r="O113" s="575"/>
      <c r="P113" s="576"/>
      <c r="Q113" s="577"/>
      <c r="R113" s="71"/>
      <c r="S113" s="71"/>
    </row>
    <row r="114" spans="1:19" s="15" customFormat="1" ht="15">
      <c r="A114" s="374">
        <v>92</v>
      </c>
      <c r="B114" s="351" t="s">
        <v>434</v>
      </c>
      <c r="C114" s="410">
        <v>39732</v>
      </c>
      <c r="D114" s="380">
        <v>2008</v>
      </c>
      <c r="E114" s="380">
        <v>285</v>
      </c>
      <c r="F114" s="548">
        <v>0.23611111111111113</v>
      </c>
      <c r="G114" s="548">
        <v>0.2222222222222222</v>
      </c>
      <c r="H114" s="410">
        <v>39732</v>
      </c>
      <c r="I114" s="380">
        <v>2008</v>
      </c>
      <c r="J114" s="380">
        <v>285</v>
      </c>
      <c r="K114" s="548">
        <v>0.4583333333333333</v>
      </c>
      <c r="L114" s="220">
        <v>4000</v>
      </c>
      <c r="M114" s="388">
        <v>76.8</v>
      </c>
      <c r="N114" s="566" t="s">
        <v>312</v>
      </c>
      <c r="O114" s="389"/>
      <c r="P114" s="289"/>
      <c r="Q114" s="290"/>
      <c r="R114" s="71"/>
      <c r="S114" s="71"/>
    </row>
    <row r="115" spans="1:19" s="15" customFormat="1" ht="15">
      <c r="A115" s="374">
        <v>93</v>
      </c>
      <c r="B115" s="351" t="s">
        <v>435</v>
      </c>
      <c r="C115" s="410">
        <v>39732</v>
      </c>
      <c r="D115" s="380">
        <v>2008</v>
      </c>
      <c r="E115" s="380">
        <v>285</v>
      </c>
      <c r="F115" s="548">
        <v>0.5243055555555556</v>
      </c>
      <c r="G115" s="548">
        <v>0.3333333333333333</v>
      </c>
      <c r="H115" s="410">
        <v>39732</v>
      </c>
      <c r="I115" s="380">
        <v>2008</v>
      </c>
      <c r="J115" s="380">
        <v>285</v>
      </c>
      <c r="K115" s="548">
        <v>0.8576388888888888</v>
      </c>
      <c r="L115" s="220">
        <v>3000</v>
      </c>
      <c r="M115" s="388">
        <v>86.4</v>
      </c>
      <c r="N115" s="566" t="s">
        <v>312</v>
      </c>
      <c r="O115" s="389"/>
      <c r="P115" s="289"/>
      <c r="Q115" s="290"/>
      <c r="R115" s="71"/>
      <c r="S115" s="71"/>
    </row>
    <row r="116" spans="1:19" s="15" customFormat="1" ht="15">
      <c r="A116" s="374">
        <v>94</v>
      </c>
      <c r="B116" s="351" t="s">
        <v>436</v>
      </c>
      <c r="C116" s="410">
        <v>39732</v>
      </c>
      <c r="D116" s="380">
        <v>2008</v>
      </c>
      <c r="E116" s="380">
        <v>285</v>
      </c>
      <c r="F116" s="548">
        <v>0.8819444444444445</v>
      </c>
      <c r="G116" s="548">
        <v>0.052083333333333336</v>
      </c>
      <c r="H116" s="410">
        <v>39732</v>
      </c>
      <c r="I116" s="380">
        <v>2008</v>
      </c>
      <c r="J116" s="380">
        <v>285</v>
      </c>
      <c r="K116" s="548">
        <v>0.9340277777777778</v>
      </c>
      <c r="L116" s="220">
        <v>4000</v>
      </c>
      <c r="M116" s="388">
        <v>18</v>
      </c>
      <c r="N116" s="566" t="s">
        <v>312</v>
      </c>
      <c r="O116" s="389"/>
      <c r="P116" s="289"/>
      <c r="Q116" s="290"/>
      <c r="R116" s="71"/>
      <c r="S116" s="71"/>
    </row>
    <row r="117" spans="1:19" s="15" customFormat="1" ht="15">
      <c r="A117" s="374">
        <v>95</v>
      </c>
      <c r="B117" s="351" t="s">
        <v>437</v>
      </c>
      <c r="C117" s="410">
        <v>39732</v>
      </c>
      <c r="D117" s="380">
        <v>2008</v>
      </c>
      <c r="E117" s="380">
        <v>285</v>
      </c>
      <c r="F117" s="548">
        <v>0.9340277777777778</v>
      </c>
      <c r="G117" s="548">
        <v>0.5104166666666666</v>
      </c>
      <c r="H117" s="410">
        <v>39733</v>
      </c>
      <c r="I117" s="380">
        <v>2008</v>
      </c>
      <c r="J117" s="380">
        <v>286</v>
      </c>
      <c r="K117" s="548">
        <v>0.4444444444444444</v>
      </c>
      <c r="L117" s="220">
        <v>4000</v>
      </c>
      <c r="M117" s="388">
        <v>176.4</v>
      </c>
      <c r="N117" s="566" t="s">
        <v>312</v>
      </c>
      <c r="O117" s="389"/>
      <c r="P117" s="289"/>
      <c r="Q117" s="290"/>
      <c r="R117" s="71"/>
      <c r="S117" s="71"/>
    </row>
    <row r="118" spans="1:19" s="15" customFormat="1" ht="15">
      <c r="A118" s="374">
        <v>96</v>
      </c>
      <c r="B118" s="351" t="s">
        <v>438</v>
      </c>
      <c r="C118" s="410">
        <v>39733</v>
      </c>
      <c r="D118" s="380">
        <v>2008</v>
      </c>
      <c r="E118" s="380">
        <v>286</v>
      </c>
      <c r="F118" s="548">
        <v>0.46527777777777773</v>
      </c>
      <c r="G118" s="548">
        <v>0.08333333333333333</v>
      </c>
      <c r="H118" s="410">
        <v>39733</v>
      </c>
      <c r="I118" s="380">
        <v>2008</v>
      </c>
      <c r="J118" s="380">
        <v>286</v>
      </c>
      <c r="K118" s="548">
        <v>0.548611111111111</v>
      </c>
      <c r="L118" s="220">
        <v>4000</v>
      </c>
      <c r="M118" s="388">
        <v>28.8</v>
      </c>
      <c r="N118" s="566" t="s">
        <v>312</v>
      </c>
      <c r="O118" s="389"/>
      <c r="P118" s="289"/>
      <c r="Q118" s="290"/>
      <c r="R118" s="71"/>
      <c r="S118" s="71"/>
    </row>
    <row r="119" spans="1:19" s="15" customFormat="1" ht="15">
      <c r="A119" s="374">
        <v>97</v>
      </c>
      <c r="B119" s="351" t="s">
        <v>439</v>
      </c>
      <c r="C119" s="410">
        <v>39733</v>
      </c>
      <c r="D119" s="380">
        <v>2008</v>
      </c>
      <c r="E119" s="380">
        <v>286</v>
      </c>
      <c r="F119" s="548">
        <v>0.548611111111111</v>
      </c>
      <c r="G119" s="548">
        <v>0.052083333333333336</v>
      </c>
      <c r="H119" s="410">
        <v>39733</v>
      </c>
      <c r="I119" s="380">
        <v>2008</v>
      </c>
      <c r="J119" s="380">
        <v>286</v>
      </c>
      <c r="K119" s="548">
        <v>0.6006944444444444</v>
      </c>
      <c r="L119" s="220">
        <v>4000</v>
      </c>
      <c r="M119" s="388">
        <v>18</v>
      </c>
      <c r="N119" s="566" t="s">
        <v>312</v>
      </c>
      <c r="O119" s="389"/>
      <c r="P119" s="289"/>
      <c r="Q119" s="290"/>
      <c r="R119" s="71"/>
      <c r="S119" s="71"/>
    </row>
    <row r="120" spans="1:19" s="15" customFormat="1" ht="15">
      <c r="A120" s="374">
        <v>98</v>
      </c>
      <c r="B120" s="351" t="s">
        <v>440</v>
      </c>
      <c r="C120" s="410">
        <v>39733</v>
      </c>
      <c r="D120" s="380">
        <v>2008</v>
      </c>
      <c r="E120" s="380">
        <v>286</v>
      </c>
      <c r="F120" s="548">
        <v>0.6006944444444444</v>
      </c>
      <c r="G120" s="548">
        <v>0.041666666666666664</v>
      </c>
      <c r="H120" s="410">
        <v>39733</v>
      </c>
      <c r="I120" s="380">
        <v>2008</v>
      </c>
      <c r="J120" s="380">
        <v>286</v>
      </c>
      <c r="K120" s="548">
        <v>0.642361111111111</v>
      </c>
      <c r="L120" s="220">
        <v>4000</v>
      </c>
      <c r="M120" s="388">
        <v>14.4</v>
      </c>
      <c r="N120" s="566" t="s">
        <v>312</v>
      </c>
      <c r="O120" s="389"/>
      <c r="P120" s="289"/>
      <c r="Q120" s="290"/>
      <c r="R120" s="71"/>
      <c r="S120" s="71"/>
    </row>
    <row r="121" spans="1:19" s="15" customFormat="1" ht="15">
      <c r="A121" s="374">
        <v>99</v>
      </c>
      <c r="B121" s="351" t="s">
        <v>441</v>
      </c>
      <c r="C121" s="410">
        <v>39733</v>
      </c>
      <c r="D121" s="380">
        <v>2008</v>
      </c>
      <c r="E121" s="380">
        <v>286</v>
      </c>
      <c r="F121" s="548">
        <v>0.642361111111111</v>
      </c>
      <c r="G121" s="548">
        <v>0.0763888888888889</v>
      </c>
      <c r="H121" s="410">
        <v>39733</v>
      </c>
      <c r="I121" s="380">
        <v>2008</v>
      </c>
      <c r="J121" s="380">
        <v>286</v>
      </c>
      <c r="K121" s="548">
        <v>0.71875</v>
      </c>
      <c r="L121" s="220">
        <v>4000</v>
      </c>
      <c r="M121" s="388">
        <v>26.4</v>
      </c>
      <c r="N121" s="566" t="s">
        <v>312</v>
      </c>
      <c r="O121" s="389"/>
      <c r="P121" s="289"/>
      <c r="Q121" s="290"/>
      <c r="R121" s="71"/>
      <c r="S121" s="71"/>
    </row>
    <row r="122" spans="1:19" s="15" customFormat="1" ht="15">
      <c r="A122" s="374">
        <v>100</v>
      </c>
      <c r="B122" s="351" t="s">
        <v>442</v>
      </c>
      <c r="C122" s="410">
        <v>39733</v>
      </c>
      <c r="D122" s="380">
        <v>2008</v>
      </c>
      <c r="E122" s="380">
        <v>286</v>
      </c>
      <c r="F122" s="548">
        <v>0.7854166666666668</v>
      </c>
      <c r="G122" s="548">
        <v>0.3333333333333333</v>
      </c>
      <c r="H122" s="410">
        <v>39734</v>
      </c>
      <c r="I122" s="380">
        <v>2008</v>
      </c>
      <c r="J122" s="380">
        <v>287</v>
      </c>
      <c r="K122" s="548">
        <v>0.11875</v>
      </c>
      <c r="L122" s="220">
        <v>3000</v>
      </c>
      <c r="M122" s="388">
        <v>86.4</v>
      </c>
      <c r="N122" s="566" t="s">
        <v>312</v>
      </c>
      <c r="O122" s="389"/>
      <c r="P122" s="289"/>
      <c r="Q122" s="290"/>
      <c r="R122" s="71"/>
      <c r="S122" s="71"/>
    </row>
    <row r="123" spans="1:19" s="15" customFormat="1" ht="15">
      <c r="A123" s="374">
        <v>101</v>
      </c>
      <c r="B123" s="351" t="s">
        <v>443</v>
      </c>
      <c r="C123" s="410">
        <v>39734</v>
      </c>
      <c r="D123" s="380">
        <v>2008</v>
      </c>
      <c r="E123" s="380">
        <v>287</v>
      </c>
      <c r="F123" s="548">
        <v>0.3125</v>
      </c>
      <c r="G123" s="548">
        <v>0.052083333333333336</v>
      </c>
      <c r="H123" s="410">
        <v>39734</v>
      </c>
      <c r="I123" s="380">
        <v>2008</v>
      </c>
      <c r="J123" s="380">
        <v>287</v>
      </c>
      <c r="K123" s="548">
        <v>0.3645833333333333</v>
      </c>
      <c r="L123" s="220">
        <v>4000</v>
      </c>
      <c r="M123" s="388">
        <v>18</v>
      </c>
      <c r="N123" s="566" t="s">
        <v>312</v>
      </c>
      <c r="O123" s="389"/>
      <c r="P123" s="289"/>
      <c r="Q123" s="290"/>
      <c r="R123" s="71"/>
      <c r="S123" s="71"/>
    </row>
    <row r="124" spans="1:19" s="15" customFormat="1" ht="15">
      <c r="A124" s="374">
        <v>102</v>
      </c>
      <c r="B124" s="351" t="s">
        <v>444</v>
      </c>
      <c r="C124" s="410">
        <v>39734</v>
      </c>
      <c r="D124" s="380">
        <v>2008</v>
      </c>
      <c r="E124" s="380">
        <v>287</v>
      </c>
      <c r="F124" s="548">
        <v>0.525</v>
      </c>
      <c r="G124" s="548">
        <v>0.3333333333333333</v>
      </c>
      <c r="H124" s="410">
        <v>39734</v>
      </c>
      <c r="I124" s="380">
        <v>2008</v>
      </c>
      <c r="J124" s="380">
        <v>287</v>
      </c>
      <c r="K124" s="548">
        <v>0.8583333333333334</v>
      </c>
      <c r="L124" s="220">
        <v>3000</v>
      </c>
      <c r="M124" s="388">
        <v>86.4</v>
      </c>
      <c r="N124" s="566" t="s">
        <v>312</v>
      </c>
      <c r="O124" s="389"/>
      <c r="P124" s="289"/>
      <c r="Q124" s="290"/>
      <c r="R124" s="71"/>
      <c r="S124" s="71"/>
    </row>
    <row r="125" spans="1:19" s="15" customFormat="1" ht="15">
      <c r="A125" s="374">
        <v>103</v>
      </c>
      <c r="B125" s="351" t="s">
        <v>445</v>
      </c>
      <c r="C125" s="410">
        <v>39734</v>
      </c>
      <c r="D125" s="380">
        <v>2008</v>
      </c>
      <c r="E125" s="380">
        <v>287</v>
      </c>
      <c r="F125" s="548">
        <v>0.9861111111111112</v>
      </c>
      <c r="G125" s="548">
        <v>0.4131944444444444</v>
      </c>
      <c r="H125" s="410">
        <v>39735</v>
      </c>
      <c r="I125" s="380">
        <v>2008</v>
      </c>
      <c r="J125" s="380">
        <v>288</v>
      </c>
      <c r="K125" s="548">
        <v>0.3993055555555556</v>
      </c>
      <c r="L125" s="220">
        <v>4000</v>
      </c>
      <c r="M125" s="388">
        <v>142.8</v>
      </c>
      <c r="N125" s="566" t="s">
        <v>315</v>
      </c>
      <c r="O125" s="389" t="s">
        <v>316</v>
      </c>
      <c r="P125" s="289" t="s">
        <v>317</v>
      </c>
      <c r="Q125" s="290"/>
      <c r="R125" s="71"/>
      <c r="S125" s="71"/>
    </row>
    <row r="126" spans="1:19" s="15" customFormat="1" ht="15">
      <c r="A126" s="571"/>
      <c r="B126" s="444" t="s">
        <v>446</v>
      </c>
      <c r="C126" s="578">
        <v>39734</v>
      </c>
      <c r="D126" s="392">
        <v>2008</v>
      </c>
      <c r="E126" s="392">
        <v>287</v>
      </c>
      <c r="F126" s="572">
        <v>0.9861111111111112</v>
      </c>
      <c r="G126" s="572">
        <v>0.4131944444444444</v>
      </c>
      <c r="H126" s="578">
        <v>39735</v>
      </c>
      <c r="I126" s="392">
        <v>2008</v>
      </c>
      <c r="J126" s="392">
        <v>288</v>
      </c>
      <c r="K126" s="572">
        <v>0.3993055555555556</v>
      </c>
      <c r="L126" s="573">
        <v>0</v>
      </c>
      <c r="M126" s="394">
        <v>19.5</v>
      </c>
      <c r="N126" s="574" t="s">
        <v>312</v>
      </c>
      <c r="O126" s="575"/>
      <c r="P126" s="576"/>
      <c r="Q126" s="577"/>
      <c r="R126" s="71"/>
      <c r="S126" s="71"/>
    </row>
    <row r="127" spans="1:19" s="15" customFormat="1" ht="15">
      <c r="A127" s="374">
        <v>104</v>
      </c>
      <c r="B127" s="351" t="s">
        <v>447</v>
      </c>
      <c r="C127" s="410">
        <v>39735</v>
      </c>
      <c r="D127" s="380">
        <v>2008</v>
      </c>
      <c r="E127" s="380">
        <v>288</v>
      </c>
      <c r="F127" s="548">
        <v>0.525</v>
      </c>
      <c r="G127" s="548">
        <v>0.3333333333333333</v>
      </c>
      <c r="H127" s="410">
        <v>39735</v>
      </c>
      <c r="I127" s="380">
        <v>2008</v>
      </c>
      <c r="J127" s="380">
        <v>288</v>
      </c>
      <c r="K127" s="548">
        <v>0.8583333333333334</v>
      </c>
      <c r="L127" s="220">
        <v>3000</v>
      </c>
      <c r="M127" s="388">
        <v>86.4</v>
      </c>
      <c r="N127" s="566" t="s">
        <v>312</v>
      </c>
      <c r="O127" s="389"/>
      <c r="P127" s="289"/>
      <c r="Q127" s="290"/>
      <c r="R127" s="71"/>
      <c r="S127" s="71"/>
    </row>
    <row r="128" spans="1:19" s="15" customFormat="1" ht="15">
      <c r="A128" s="374">
        <v>105</v>
      </c>
      <c r="B128" s="351" t="s">
        <v>448</v>
      </c>
      <c r="C128" s="410">
        <v>39735</v>
      </c>
      <c r="D128" s="380">
        <v>2008</v>
      </c>
      <c r="E128" s="380">
        <v>288</v>
      </c>
      <c r="F128" s="548">
        <v>0.8819444444444445</v>
      </c>
      <c r="G128" s="548">
        <v>0.052083333333333336</v>
      </c>
      <c r="H128" s="410">
        <v>39735</v>
      </c>
      <c r="I128" s="380">
        <v>2008</v>
      </c>
      <c r="J128" s="380">
        <v>288</v>
      </c>
      <c r="K128" s="548">
        <v>0.9340277777777778</v>
      </c>
      <c r="L128" s="220">
        <v>4000</v>
      </c>
      <c r="M128" s="388">
        <v>18</v>
      </c>
      <c r="N128" s="566" t="s">
        <v>312</v>
      </c>
      <c r="O128" s="389"/>
      <c r="P128" s="289"/>
      <c r="Q128" s="290"/>
      <c r="R128" s="71"/>
      <c r="S128" s="71"/>
    </row>
    <row r="129" spans="1:19" s="15" customFormat="1" ht="15">
      <c r="A129" s="374">
        <v>106</v>
      </c>
      <c r="B129" s="351" t="s">
        <v>449</v>
      </c>
      <c r="C129" s="410">
        <v>39735</v>
      </c>
      <c r="D129" s="380">
        <v>2008</v>
      </c>
      <c r="E129" s="380">
        <v>288</v>
      </c>
      <c r="F129" s="548">
        <v>0.9340277777777778</v>
      </c>
      <c r="G129" s="548">
        <v>0.517361111111111</v>
      </c>
      <c r="H129" s="410">
        <v>39736</v>
      </c>
      <c r="I129" s="380">
        <v>2008</v>
      </c>
      <c r="J129" s="380">
        <v>289</v>
      </c>
      <c r="K129" s="548">
        <v>0.4513888888888889</v>
      </c>
      <c r="L129" s="220">
        <v>2200</v>
      </c>
      <c r="M129" s="388">
        <v>98.34</v>
      </c>
      <c r="N129" s="566" t="s">
        <v>312</v>
      </c>
      <c r="O129" s="389"/>
      <c r="P129" s="289"/>
      <c r="Q129" s="290"/>
      <c r="R129" s="71"/>
      <c r="S129" s="71"/>
    </row>
    <row r="130" spans="1:19" s="15" customFormat="1" ht="15">
      <c r="A130" s="374">
        <v>107</v>
      </c>
      <c r="B130" s="351" t="s">
        <v>450</v>
      </c>
      <c r="C130" s="410">
        <v>39736</v>
      </c>
      <c r="D130" s="380">
        <v>2008</v>
      </c>
      <c r="E130" s="380">
        <v>289</v>
      </c>
      <c r="F130" s="548">
        <v>0.5145833333333333</v>
      </c>
      <c r="G130" s="548">
        <v>0.3333333333333333</v>
      </c>
      <c r="H130" s="410">
        <v>39736</v>
      </c>
      <c r="I130" s="380">
        <v>2008</v>
      </c>
      <c r="J130" s="380">
        <v>289</v>
      </c>
      <c r="K130" s="548">
        <v>0.8479166666666668</v>
      </c>
      <c r="L130" s="220">
        <v>3000</v>
      </c>
      <c r="M130" s="388">
        <v>86.4</v>
      </c>
      <c r="N130" s="566" t="s">
        <v>312</v>
      </c>
      <c r="O130" s="389"/>
      <c r="P130" s="289"/>
      <c r="Q130" s="290"/>
      <c r="R130" s="71"/>
      <c r="S130" s="71"/>
    </row>
    <row r="131" spans="1:19" s="15" customFormat="1" ht="15">
      <c r="A131" s="374">
        <v>108</v>
      </c>
      <c r="B131" s="351" t="s">
        <v>451</v>
      </c>
      <c r="C131" s="410">
        <v>39736</v>
      </c>
      <c r="D131" s="380">
        <v>2008</v>
      </c>
      <c r="E131" s="380">
        <v>289</v>
      </c>
      <c r="F131" s="548">
        <v>0.8715277777777778</v>
      </c>
      <c r="G131" s="548">
        <v>0.24305555555555555</v>
      </c>
      <c r="H131" s="410">
        <v>39737</v>
      </c>
      <c r="I131" s="380">
        <v>2008</v>
      </c>
      <c r="J131" s="380">
        <v>290</v>
      </c>
      <c r="K131" s="548">
        <v>0.11458333333333333</v>
      </c>
      <c r="L131" s="220">
        <v>4000</v>
      </c>
      <c r="M131" s="388">
        <v>84</v>
      </c>
      <c r="N131" s="566" t="s">
        <v>315</v>
      </c>
      <c r="O131" s="389" t="s">
        <v>316</v>
      </c>
      <c r="P131" s="289" t="s">
        <v>317</v>
      </c>
      <c r="Q131" s="290"/>
      <c r="R131" s="71"/>
      <c r="S131" s="71"/>
    </row>
    <row r="132" spans="1:19" s="15" customFormat="1" ht="15">
      <c r="A132" s="571"/>
      <c r="B132" s="444" t="s">
        <v>452</v>
      </c>
      <c r="C132" s="578">
        <v>39736</v>
      </c>
      <c r="D132" s="392">
        <v>2008</v>
      </c>
      <c r="E132" s="392">
        <v>289</v>
      </c>
      <c r="F132" s="572">
        <v>0.8715277777777778</v>
      </c>
      <c r="G132" s="572">
        <v>0.24305555555555555</v>
      </c>
      <c r="H132" s="578">
        <v>39737</v>
      </c>
      <c r="I132" s="392">
        <v>2008</v>
      </c>
      <c r="J132" s="392">
        <v>290</v>
      </c>
      <c r="K132" s="572">
        <v>0.11458333333333333</v>
      </c>
      <c r="L132" s="573">
        <v>0</v>
      </c>
      <c r="M132" s="394">
        <v>11.5</v>
      </c>
      <c r="N132" s="574" t="s">
        <v>312</v>
      </c>
      <c r="O132" s="575"/>
      <c r="P132" s="576"/>
      <c r="Q132" s="577"/>
      <c r="R132" s="71"/>
      <c r="S132" s="71"/>
    </row>
    <row r="133" spans="1:19" s="15" customFormat="1" ht="15">
      <c r="A133" s="374">
        <v>109</v>
      </c>
      <c r="B133" s="351" t="s">
        <v>453</v>
      </c>
      <c r="C133" s="410">
        <v>39737</v>
      </c>
      <c r="D133" s="380">
        <v>2008</v>
      </c>
      <c r="E133" s="380">
        <v>290</v>
      </c>
      <c r="F133" s="548">
        <v>0.11458333333333333</v>
      </c>
      <c r="G133" s="548">
        <v>0.19444444444444445</v>
      </c>
      <c r="H133" s="410">
        <v>39737</v>
      </c>
      <c r="I133" s="380">
        <v>2008</v>
      </c>
      <c r="J133" s="380">
        <v>290</v>
      </c>
      <c r="K133" s="548">
        <v>0.3090277777777778</v>
      </c>
      <c r="L133" s="220">
        <v>4000</v>
      </c>
      <c r="M133" s="388">
        <v>67.2</v>
      </c>
      <c r="N133" s="566" t="s">
        <v>312</v>
      </c>
      <c r="O133" s="389"/>
      <c r="P133" s="289"/>
      <c r="Q133" s="290"/>
      <c r="R133" s="71"/>
      <c r="S133" s="71"/>
    </row>
    <row r="134" spans="1:19" s="15" customFormat="1" ht="15">
      <c r="A134" s="374">
        <v>110</v>
      </c>
      <c r="B134" s="351" t="s">
        <v>454</v>
      </c>
      <c r="C134" s="410">
        <v>39737</v>
      </c>
      <c r="D134" s="380">
        <v>2008</v>
      </c>
      <c r="E134" s="380">
        <v>290</v>
      </c>
      <c r="F134" s="548">
        <v>0.34722222222222227</v>
      </c>
      <c r="G134" s="548">
        <v>0.20486111111111113</v>
      </c>
      <c r="H134" s="410">
        <v>39737</v>
      </c>
      <c r="I134" s="380">
        <v>2008</v>
      </c>
      <c r="J134" s="380">
        <v>290</v>
      </c>
      <c r="K134" s="548">
        <v>0.5520833333333334</v>
      </c>
      <c r="L134" s="220">
        <v>4000</v>
      </c>
      <c r="M134" s="388">
        <v>70.8</v>
      </c>
      <c r="N134" s="566" t="s">
        <v>312</v>
      </c>
      <c r="O134" s="389"/>
      <c r="P134" s="289"/>
      <c r="Q134" s="290"/>
      <c r="R134" s="71"/>
      <c r="S134" s="71"/>
    </row>
    <row r="135" spans="1:19" s="15" customFormat="1" ht="15">
      <c r="A135" s="374">
        <v>111</v>
      </c>
      <c r="B135" s="351" t="s">
        <v>455</v>
      </c>
      <c r="C135" s="410">
        <v>39737</v>
      </c>
      <c r="D135" s="380">
        <v>2008</v>
      </c>
      <c r="E135" s="380">
        <v>290</v>
      </c>
      <c r="F135" s="548">
        <v>0.5520833333333334</v>
      </c>
      <c r="G135" s="548">
        <v>0.125</v>
      </c>
      <c r="H135" s="410">
        <v>39737</v>
      </c>
      <c r="I135" s="380">
        <v>2008</v>
      </c>
      <c r="J135" s="380">
        <v>290</v>
      </c>
      <c r="K135" s="548">
        <v>0.6770833333333334</v>
      </c>
      <c r="L135" s="220">
        <v>2200</v>
      </c>
      <c r="M135" s="388">
        <v>23.76</v>
      </c>
      <c r="N135" s="566" t="s">
        <v>312</v>
      </c>
      <c r="O135" s="389"/>
      <c r="P135" s="289"/>
      <c r="Q135" s="290"/>
      <c r="R135" s="71"/>
      <c r="S135" s="71"/>
    </row>
    <row r="136" spans="1:19" s="15" customFormat="1" ht="15">
      <c r="A136" s="374">
        <v>112</v>
      </c>
      <c r="B136" s="351" t="s">
        <v>456</v>
      </c>
      <c r="C136" s="410">
        <v>39737</v>
      </c>
      <c r="D136" s="380">
        <v>2008</v>
      </c>
      <c r="E136" s="380">
        <v>290</v>
      </c>
      <c r="F136" s="548">
        <v>0.6770833333333334</v>
      </c>
      <c r="G136" s="548">
        <v>0.2708333333333333</v>
      </c>
      <c r="H136" s="410">
        <v>39737</v>
      </c>
      <c r="I136" s="380">
        <v>2008</v>
      </c>
      <c r="J136" s="380">
        <v>290</v>
      </c>
      <c r="K136" s="548">
        <v>0.9479166666666666</v>
      </c>
      <c r="L136" s="220">
        <v>4000</v>
      </c>
      <c r="M136" s="388">
        <v>93.6</v>
      </c>
      <c r="N136" s="566" t="s">
        <v>315</v>
      </c>
      <c r="O136" s="389" t="s">
        <v>316</v>
      </c>
      <c r="P136" s="289" t="s">
        <v>317</v>
      </c>
      <c r="Q136" s="290"/>
      <c r="R136" s="71"/>
      <c r="S136" s="71"/>
    </row>
    <row r="137" spans="1:19" s="15" customFormat="1" ht="15">
      <c r="A137" s="571"/>
      <c r="B137" s="444" t="s">
        <v>457</v>
      </c>
      <c r="C137" s="578">
        <v>39737</v>
      </c>
      <c r="D137" s="392">
        <v>2008</v>
      </c>
      <c r="E137" s="392">
        <v>290</v>
      </c>
      <c r="F137" s="572">
        <v>0.6770833333333334</v>
      </c>
      <c r="G137" s="572">
        <v>0.2708333333333333</v>
      </c>
      <c r="H137" s="578">
        <v>39737</v>
      </c>
      <c r="I137" s="392">
        <v>2008</v>
      </c>
      <c r="J137" s="392">
        <v>290</v>
      </c>
      <c r="K137" s="572">
        <v>0.9479166666666666</v>
      </c>
      <c r="L137" s="573">
        <v>0</v>
      </c>
      <c r="M137" s="394">
        <v>13</v>
      </c>
      <c r="N137" s="574" t="s">
        <v>312</v>
      </c>
      <c r="O137" s="575"/>
      <c r="P137" s="576"/>
      <c r="Q137" s="577"/>
      <c r="R137" s="71"/>
      <c r="S137" s="71"/>
    </row>
    <row r="138" spans="1:19" s="15" customFormat="1" ht="15">
      <c r="A138" s="374">
        <v>113</v>
      </c>
      <c r="B138" s="351" t="s">
        <v>458</v>
      </c>
      <c r="C138" s="410">
        <v>39738</v>
      </c>
      <c r="D138" s="380">
        <v>2008</v>
      </c>
      <c r="E138" s="380">
        <v>291</v>
      </c>
      <c r="F138" s="548">
        <v>0.17361111111111113</v>
      </c>
      <c r="G138" s="548">
        <v>0.2916666666666667</v>
      </c>
      <c r="H138" s="410">
        <v>39738</v>
      </c>
      <c r="I138" s="380">
        <v>2008</v>
      </c>
      <c r="J138" s="380">
        <v>291</v>
      </c>
      <c r="K138" s="548">
        <v>0.46527777777777773</v>
      </c>
      <c r="L138" s="220">
        <v>4000</v>
      </c>
      <c r="M138" s="388">
        <v>100.8</v>
      </c>
      <c r="N138" s="566" t="s">
        <v>312</v>
      </c>
      <c r="O138" s="389"/>
      <c r="P138" s="289"/>
      <c r="Q138" s="290"/>
      <c r="R138" s="71"/>
      <c r="S138" s="71"/>
    </row>
    <row r="139" spans="1:19" s="15" customFormat="1" ht="15">
      <c r="A139" s="374">
        <v>114</v>
      </c>
      <c r="B139" s="351" t="s">
        <v>459</v>
      </c>
      <c r="C139" s="410">
        <v>39738</v>
      </c>
      <c r="D139" s="380">
        <v>2008</v>
      </c>
      <c r="E139" s="380">
        <v>291</v>
      </c>
      <c r="F139" s="548">
        <v>0.75</v>
      </c>
      <c r="G139" s="548">
        <v>0.2916666666666667</v>
      </c>
      <c r="H139" s="410">
        <v>39739</v>
      </c>
      <c r="I139" s="380">
        <v>2008</v>
      </c>
      <c r="J139" s="380">
        <v>292</v>
      </c>
      <c r="K139" s="548">
        <v>0.041666666666666664</v>
      </c>
      <c r="L139" s="220">
        <v>4000</v>
      </c>
      <c r="M139" s="388">
        <v>100.8</v>
      </c>
      <c r="N139" s="566" t="s">
        <v>315</v>
      </c>
      <c r="O139" s="389" t="s">
        <v>316</v>
      </c>
      <c r="P139" s="289" t="s">
        <v>317</v>
      </c>
      <c r="Q139" s="290"/>
      <c r="R139" s="71"/>
      <c r="S139" s="71"/>
    </row>
    <row r="140" spans="1:19" s="15" customFormat="1" ht="15">
      <c r="A140" s="571"/>
      <c r="B140" s="444" t="s">
        <v>460</v>
      </c>
      <c r="C140" s="578">
        <v>39738</v>
      </c>
      <c r="D140" s="392">
        <v>2008</v>
      </c>
      <c r="E140" s="392">
        <v>291</v>
      </c>
      <c r="F140" s="572">
        <v>0.75</v>
      </c>
      <c r="G140" s="572">
        <v>0.2916666666666667</v>
      </c>
      <c r="H140" s="578">
        <v>39739</v>
      </c>
      <c r="I140" s="392">
        <v>2008</v>
      </c>
      <c r="J140" s="392">
        <v>292</v>
      </c>
      <c r="K140" s="572">
        <v>0.041666666666666664</v>
      </c>
      <c r="L140" s="573">
        <v>0</v>
      </c>
      <c r="M140" s="394">
        <v>14</v>
      </c>
      <c r="N140" s="574" t="s">
        <v>312</v>
      </c>
      <c r="O140" s="575"/>
      <c r="P140" s="576"/>
      <c r="Q140" s="577"/>
      <c r="R140" s="71"/>
      <c r="S140" s="71"/>
    </row>
    <row r="141" spans="1:19" s="15" customFormat="1" ht="15">
      <c r="A141" s="374">
        <v>115</v>
      </c>
      <c r="B141" s="351" t="s">
        <v>461</v>
      </c>
      <c r="C141" s="410">
        <v>39739</v>
      </c>
      <c r="D141" s="380">
        <v>2008</v>
      </c>
      <c r="E141" s="380">
        <v>292</v>
      </c>
      <c r="F141" s="548">
        <v>0.0625</v>
      </c>
      <c r="G141" s="548">
        <v>0.35833333333333334</v>
      </c>
      <c r="H141" s="410">
        <v>39739</v>
      </c>
      <c r="I141" s="380">
        <v>2008</v>
      </c>
      <c r="J141" s="380">
        <v>292</v>
      </c>
      <c r="K141" s="548">
        <v>0.42083333333333334</v>
      </c>
      <c r="L141" s="220">
        <v>4000</v>
      </c>
      <c r="M141" s="388">
        <v>123.84</v>
      </c>
      <c r="N141" s="566" t="s">
        <v>315</v>
      </c>
      <c r="O141" s="389" t="s">
        <v>316</v>
      </c>
      <c r="P141" s="289" t="s">
        <v>317</v>
      </c>
      <c r="Q141" s="290"/>
      <c r="R141" s="71"/>
      <c r="S141" s="71"/>
    </row>
    <row r="142" spans="1:19" s="15" customFormat="1" ht="15">
      <c r="A142" s="571"/>
      <c r="B142" s="444" t="s">
        <v>462</v>
      </c>
      <c r="C142" s="578">
        <v>39739</v>
      </c>
      <c r="D142" s="392">
        <v>2008</v>
      </c>
      <c r="E142" s="392">
        <v>292</v>
      </c>
      <c r="F142" s="572">
        <v>0.0625</v>
      </c>
      <c r="G142" s="572">
        <v>0.35833333333333334</v>
      </c>
      <c r="H142" s="578">
        <v>39739</v>
      </c>
      <c r="I142" s="392">
        <v>2008</v>
      </c>
      <c r="J142" s="392">
        <v>292</v>
      </c>
      <c r="K142" s="572">
        <v>0.42083333333333334</v>
      </c>
      <c r="L142" s="573">
        <v>0</v>
      </c>
      <c r="M142" s="394">
        <v>17</v>
      </c>
      <c r="N142" s="574" t="s">
        <v>312</v>
      </c>
      <c r="O142" s="575"/>
      <c r="P142" s="576"/>
      <c r="Q142" s="577"/>
      <c r="R142" s="71"/>
      <c r="S142" s="71"/>
    </row>
    <row r="143" spans="1:19" s="15" customFormat="1" ht="15.75" thickBot="1">
      <c r="A143" s="374">
        <v>116</v>
      </c>
      <c r="B143" s="351" t="s">
        <v>463</v>
      </c>
      <c r="C143" s="410">
        <v>39739</v>
      </c>
      <c r="D143" s="380">
        <v>2008</v>
      </c>
      <c r="E143" s="380">
        <v>292</v>
      </c>
      <c r="F143" s="548">
        <v>0.5145833333333333</v>
      </c>
      <c r="G143" s="555">
        <v>0.3333333333333333</v>
      </c>
      <c r="H143" s="411">
        <v>39739</v>
      </c>
      <c r="I143" s="384">
        <v>2008</v>
      </c>
      <c r="J143" s="384">
        <v>292</v>
      </c>
      <c r="K143" s="555">
        <v>0.8479166666666668</v>
      </c>
      <c r="L143" s="556">
        <v>3000</v>
      </c>
      <c r="M143" s="557">
        <v>86.4</v>
      </c>
      <c r="N143" s="567" t="s">
        <v>312</v>
      </c>
      <c r="O143" s="568"/>
      <c r="P143" s="569"/>
      <c r="Q143" s="570"/>
      <c r="R143" s="71"/>
      <c r="S143" s="71"/>
    </row>
    <row r="144" spans="1:16" ht="15.75" thickBot="1">
      <c r="A144" s="374"/>
      <c r="B144" s="443" t="s">
        <v>466</v>
      </c>
      <c r="C144" s="411">
        <v>39739</v>
      </c>
      <c r="D144" s="384">
        <v>2008</v>
      </c>
      <c r="E144" s="384">
        <v>292</v>
      </c>
      <c r="F144" s="385">
        <v>0.8479166666666668</v>
      </c>
      <c r="G144" s="51"/>
      <c r="H144" s="52"/>
      <c r="I144" s="52"/>
      <c r="J144" s="52"/>
      <c r="K144" s="52"/>
      <c r="L144" s="53"/>
      <c r="M144" s="54"/>
      <c r="N144" s="53"/>
      <c r="O144" s="53"/>
      <c r="P144" s="53"/>
    </row>
    <row r="145" spans="2:16" ht="15">
      <c r="B145" s="16"/>
      <c r="C145" s="551"/>
      <c r="D145" s="16"/>
      <c r="E145" s="16"/>
      <c r="F145" s="55"/>
      <c r="G145" s="51"/>
      <c r="H145" s="52"/>
      <c r="I145" s="52"/>
      <c r="J145" s="52"/>
      <c r="K145" s="52"/>
      <c r="L145" s="53"/>
      <c r="M145" s="54"/>
      <c r="N145" s="53"/>
      <c r="O145" s="53"/>
      <c r="P145" s="53"/>
    </row>
    <row r="146" ht="15">
      <c r="G146" s="26"/>
    </row>
    <row r="147" spans="1:8" ht="15">
      <c r="A147" s="25">
        <f>COUNTA(A5:A144)</f>
        <v>116</v>
      </c>
      <c r="B147" s="25" t="s">
        <v>0</v>
      </c>
      <c r="F147" s="25" t="s">
        <v>95</v>
      </c>
      <c r="G147" s="56" t="s">
        <v>94</v>
      </c>
      <c r="H147" s="552"/>
    </row>
    <row r="149" spans="1:15" ht="15.75">
      <c r="A149" s="25">
        <f>MAX(A5:A144)</f>
        <v>116</v>
      </c>
      <c r="E149" s="57" t="s">
        <v>1</v>
      </c>
      <c r="F149" s="332">
        <f>DAY(G149)</f>
        <v>31</v>
      </c>
      <c r="G149" s="333">
        <f>SUM(G7:G143)</f>
        <v>31.342361111111103</v>
      </c>
      <c r="H149" s="553"/>
      <c r="L149" s="15" t="s">
        <v>124</v>
      </c>
      <c r="M149" s="334">
        <f>SUM(M7:M143)</f>
        <v>7261.448999999999</v>
      </c>
      <c r="N149" s="25" t="s">
        <v>125</v>
      </c>
      <c r="O149" s="60"/>
    </row>
    <row r="150" spans="5:15" ht="15">
      <c r="E150" s="15" t="s">
        <v>2</v>
      </c>
      <c r="F150" s="58"/>
      <c r="G150" s="26"/>
      <c r="L150" s="15" t="s">
        <v>3</v>
      </c>
      <c r="M150" s="60"/>
      <c r="O150" s="60"/>
    </row>
    <row r="151" spans="7:13" ht="15">
      <c r="G151" s="26"/>
      <c r="M151" s="60"/>
    </row>
    <row r="152" spans="5:15" ht="15.75">
      <c r="E152" s="57" t="s">
        <v>1</v>
      </c>
      <c r="F152" s="332">
        <f>DAY(G152)</f>
        <v>26</v>
      </c>
      <c r="G152" s="333">
        <f>G149-G8-G11-G22-G26-G30-G43-G49-G52-G55-G75-G89-G93-G97-G103-G106-G113-G126-G132-G137-G140-G142</f>
        <v>26.127083333333324</v>
      </c>
      <c r="H152" s="553"/>
      <c r="L152" s="15" t="s">
        <v>124</v>
      </c>
      <c r="M152" s="334">
        <f>M149-M8-M11-M22-M26-M30-M43-M49-M52-M55-M75-M89-M93-M97-M103-M106-M113-M126-M132-M137-M140-M142</f>
        <v>7030.448999999999</v>
      </c>
      <c r="N152" s="25" t="s">
        <v>125</v>
      </c>
      <c r="O152" s="60"/>
    </row>
    <row r="153" spans="5:13" ht="15">
      <c r="E153" s="15" t="s">
        <v>4</v>
      </c>
      <c r="F153" s="15"/>
      <c r="G153" s="26"/>
      <c r="L153" s="15" t="s">
        <v>5</v>
      </c>
      <c r="M153" s="60"/>
    </row>
    <row r="154" spans="7:13" ht="15">
      <c r="G154" s="26"/>
      <c r="M154" s="60"/>
    </row>
    <row r="155" spans="1:14" ht="15">
      <c r="A155" s="25">
        <f>'Deep Space Cals'!A78</f>
        <v>33</v>
      </c>
      <c r="B155" s="15" t="s">
        <v>6</v>
      </c>
      <c r="C155" s="61"/>
      <c r="F155" s="58">
        <f>DAY(G155)</f>
        <v>9</v>
      </c>
      <c r="G155" s="26">
        <f>'Deep Space Cals'!F92</f>
        <v>9.564583333333331</v>
      </c>
      <c r="M155" s="60">
        <f>'Deep Space Cals'!E95</f>
        <v>2466.4200000000014</v>
      </c>
      <c r="N155" s="25" t="s">
        <v>125</v>
      </c>
    </row>
    <row r="156" spans="2:13" ht="15">
      <c r="B156" s="15"/>
      <c r="C156" s="61"/>
      <c r="G156" s="26"/>
      <c r="M156" s="60"/>
    </row>
    <row r="157" spans="1:14" ht="15">
      <c r="A157" s="25">
        <f>Saturn!A13</f>
        <v>2</v>
      </c>
      <c r="B157" s="15" t="s">
        <v>210</v>
      </c>
      <c r="C157" s="61"/>
      <c r="F157" s="58">
        <f>DAY(G157)</f>
        <v>0</v>
      </c>
      <c r="G157" s="26">
        <f>Saturn!G13</f>
        <v>0.7354166666666667</v>
      </c>
      <c r="M157" s="60">
        <f>Saturn!M13</f>
        <v>254.16000000000003</v>
      </c>
      <c r="N157" s="25" t="s">
        <v>125</v>
      </c>
    </row>
    <row r="158" spans="2:13" ht="15">
      <c r="B158" s="15"/>
      <c r="C158" s="61"/>
      <c r="G158" s="26"/>
      <c r="M158" s="60"/>
    </row>
    <row r="159" spans="1:14" ht="15">
      <c r="A159" s="25">
        <f>'Icy Satellites'!A28</f>
        <v>17</v>
      </c>
      <c r="B159" s="15" t="s">
        <v>211</v>
      </c>
      <c r="C159" s="61"/>
      <c r="F159" s="58">
        <f>DAY(G159)</f>
        <v>1</v>
      </c>
      <c r="G159" s="26">
        <f>'Icy Satellites'!G28</f>
        <v>1.804861111111111</v>
      </c>
      <c r="M159" s="60">
        <f>'Icy Satellites'!M28</f>
        <v>526.2240000000002</v>
      </c>
      <c r="N159" s="25" t="s">
        <v>125</v>
      </c>
    </row>
    <row r="160" spans="2:13" ht="15">
      <c r="B160" s="15"/>
      <c r="C160" s="61"/>
      <c r="G160" s="26"/>
      <c r="M160" s="60"/>
    </row>
    <row r="161" spans="1:14" ht="15">
      <c r="A161" s="25">
        <f>Titan!A18</f>
        <v>7</v>
      </c>
      <c r="B161" s="15" t="s">
        <v>212</v>
      </c>
      <c r="C161" s="61"/>
      <c r="F161" s="58">
        <f>DAY(G161)</f>
        <v>0</v>
      </c>
      <c r="G161" s="26">
        <f>Titan!G18</f>
        <v>0.3645833333333333</v>
      </c>
      <c r="M161" s="60">
        <f>Titan!M18</f>
        <v>126</v>
      </c>
      <c r="N161" s="25" t="s">
        <v>125</v>
      </c>
    </row>
    <row r="162" spans="2:13" ht="15">
      <c r="B162" s="15"/>
      <c r="C162" s="61"/>
      <c r="G162" s="26"/>
      <c r="M162" s="60"/>
    </row>
    <row r="163" spans="1:14" ht="15">
      <c r="A163" s="25">
        <f>Rings!A68</f>
        <v>57</v>
      </c>
      <c r="B163" s="15" t="s">
        <v>213</v>
      </c>
      <c r="C163" s="61"/>
      <c r="F163" s="58">
        <f>DAY(G163)</f>
        <v>13</v>
      </c>
      <c r="G163" s="26">
        <f>Rings!G68</f>
        <v>13.657638888888886</v>
      </c>
      <c r="M163" s="60">
        <f>Rings!M68</f>
        <v>3657.645000000001</v>
      </c>
      <c r="N163" s="25" t="s">
        <v>125</v>
      </c>
    </row>
    <row r="164" spans="2:13" ht="15">
      <c r="B164" s="15"/>
      <c r="C164" s="61"/>
      <c r="G164" s="26"/>
      <c r="M164" s="60"/>
    </row>
    <row r="165" spans="2:13" ht="15">
      <c r="B165" s="15"/>
      <c r="C165" s="61"/>
      <c r="G165" s="26"/>
      <c r="M165" s="60"/>
    </row>
    <row r="166" spans="1:15" ht="15.75">
      <c r="A166" s="25">
        <f>+A155+A157+A159+A161+A163</f>
        <v>116</v>
      </c>
      <c r="B166" s="15" t="s">
        <v>7</v>
      </c>
      <c r="C166" s="61"/>
      <c r="E166" s="26"/>
      <c r="F166" s="332">
        <f>DAY(G166)</f>
        <v>26</v>
      </c>
      <c r="G166" s="333">
        <f>G155+G157+G159+G161+G163</f>
        <v>26.12708333333333</v>
      </c>
      <c r="H166" s="553"/>
      <c r="L166" s="60"/>
      <c r="M166" s="334">
        <f>M155+M157+M159+M161+M163</f>
        <v>7030.449000000002</v>
      </c>
      <c r="N166" s="25" t="s">
        <v>125</v>
      </c>
      <c r="O166" s="60"/>
    </row>
    <row r="167" spans="2:13" ht="15">
      <c r="B167" s="15"/>
      <c r="C167" s="61"/>
      <c r="G167" s="26"/>
      <c r="M167" s="60"/>
    </row>
    <row r="168" spans="2:13" ht="15">
      <c r="B168" s="15"/>
      <c r="C168" s="61"/>
      <c r="G168" s="26"/>
      <c r="K168" s="61"/>
      <c r="L168" s="15" t="s">
        <v>8</v>
      </c>
      <c r="M168" s="60">
        <f>M155/M152</f>
        <v>0.350819698713411</v>
      </c>
    </row>
    <row r="169" spans="2:13" ht="15">
      <c r="B169" s="15"/>
      <c r="C169" s="61"/>
      <c r="G169" s="26"/>
      <c r="K169" s="61"/>
      <c r="L169" s="15"/>
      <c r="M169" s="60"/>
    </row>
    <row r="170" spans="2:13" ht="15">
      <c r="B170" s="15"/>
      <c r="C170" s="61"/>
      <c r="G170" s="26"/>
      <c r="K170" s="61"/>
      <c r="L170" s="15"/>
      <c r="M170" s="60">
        <v>1</v>
      </c>
    </row>
    <row r="171" spans="2:13" ht="15">
      <c r="B171" s="15"/>
      <c r="C171" s="61"/>
      <c r="G171" s="26"/>
      <c r="M171" s="60"/>
    </row>
    <row r="172" spans="1:14" ht="15.75">
      <c r="A172" s="25">
        <f>Saturn!A34+'Icy Satellites'!A67+Titan!A48+Rings!A157</f>
        <v>21</v>
      </c>
      <c r="B172" s="15" t="s">
        <v>9</v>
      </c>
      <c r="C172" s="61"/>
      <c r="F172" s="58">
        <f>DAY(G172)</f>
        <v>5</v>
      </c>
      <c r="G172" s="26">
        <f>Saturn!G34+'Icy Satellites'!G67+Titan!G48+Rings!G157</f>
        <v>5.215277777777778</v>
      </c>
      <c r="I172" s="458"/>
      <c r="J172" s="333"/>
      <c r="M172" s="60">
        <f>Saturn!L34+'Icy Satellites'!L67+Titan!L48+Rings!L157</f>
        <v>231</v>
      </c>
      <c r="N172" s="25" t="s">
        <v>125</v>
      </c>
    </row>
    <row r="173" spans="2:13" ht="15">
      <c r="B173" s="15"/>
      <c r="C173" s="61"/>
      <c r="G173" s="26"/>
      <c r="I173" s="458"/>
      <c r="M173" s="60"/>
    </row>
    <row r="174" spans="1:15" ht="15.75">
      <c r="A174" s="25">
        <f>A166+A172</f>
        <v>137</v>
      </c>
      <c r="B174" s="15" t="s">
        <v>10</v>
      </c>
      <c r="C174" s="61"/>
      <c r="F174" s="332">
        <f>DAY(G174)</f>
        <v>31</v>
      </c>
      <c r="G174" s="333">
        <f>G166+G172</f>
        <v>31.34236111111111</v>
      </c>
      <c r="H174" s="553"/>
      <c r="I174" s="458"/>
      <c r="M174" s="334">
        <f>M166+M172</f>
        <v>7261.449000000002</v>
      </c>
      <c r="N174" s="25" t="s">
        <v>125</v>
      </c>
      <c r="O174" s="60"/>
    </row>
    <row r="175" spans="7:13" ht="15">
      <c r="G175" s="26"/>
      <c r="I175" s="458"/>
      <c r="M175" s="60"/>
    </row>
    <row r="176" spans="1:13" ht="15">
      <c r="A176" s="25">
        <f>COUNTA(B7:B143)</f>
        <v>137</v>
      </c>
      <c r="F176" s="25">
        <v>1</v>
      </c>
      <c r="G176" s="59">
        <v>1</v>
      </c>
      <c r="I176" s="458"/>
      <c r="J176" s="60"/>
      <c r="L176" s="60"/>
      <c r="M176" s="60"/>
    </row>
    <row r="177" spans="9:10" ht="15">
      <c r="I177" s="458"/>
      <c r="J177" s="60"/>
    </row>
    <row r="178" spans="1:14" ht="15">
      <c r="A178" s="25">
        <f>A176-A174</f>
        <v>0</v>
      </c>
      <c r="E178" s="26"/>
      <c r="F178" s="25">
        <f>DAY(G178)</f>
        <v>0</v>
      </c>
      <c r="G178" s="26">
        <f>G174-G149</f>
        <v>0</v>
      </c>
      <c r="I178" s="458"/>
      <c r="J178" s="60"/>
      <c r="M178" s="60">
        <f>M149-M174</f>
        <v>0</v>
      </c>
      <c r="N178" s="8" t="s">
        <v>11</v>
      </c>
    </row>
    <row r="179" spans="7:14" ht="15">
      <c r="G179" s="59"/>
      <c r="I179" s="458"/>
      <c r="J179" s="60"/>
      <c r="N179" s="8"/>
    </row>
    <row r="180" spans="1:14" ht="15">
      <c r="A180" s="25">
        <f>A166-A147</f>
        <v>0</v>
      </c>
      <c r="E180" s="26"/>
      <c r="F180" s="25">
        <f>DAY(G180)</f>
        <v>0</v>
      </c>
      <c r="G180" s="26">
        <f>G166-G152</f>
        <v>0</v>
      </c>
      <c r="I180" s="458"/>
      <c r="J180" s="60"/>
      <c r="M180" s="60">
        <f>M166-M152</f>
        <v>0</v>
      </c>
      <c r="N180" s="8" t="s">
        <v>12</v>
      </c>
    </row>
    <row r="181" spans="7:9" ht="15">
      <c r="G181" s="26"/>
      <c r="I181" s="458"/>
    </row>
    <row r="182" spans="6:7" ht="15">
      <c r="F182" s="62"/>
      <c r="G182" s="26"/>
    </row>
    <row r="183" spans="6:7" ht="15">
      <c r="F183" s="58"/>
      <c r="G183" s="26"/>
    </row>
    <row r="185" ht="15">
      <c r="G185" s="26"/>
    </row>
  </sheetData>
  <mergeCells count="7">
    <mergeCell ref="O2:Q2"/>
    <mergeCell ref="M2:M3"/>
    <mergeCell ref="N2:N3"/>
    <mergeCell ref="B2:B3"/>
    <mergeCell ref="L2:L3"/>
    <mergeCell ref="C2:F2"/>
    <mergeCell ref="H2:K2"/>
  </mergeCells>
  <printOptions gridLines="1"/>
  <pageMargins left="0.75" right="0.75" top="1" bottom="1" header="0.511811023" footer="0.511811023"/>
  <pageSetup fitToHeight="10" fitToWidth="1" horizontalDpi="600" verticalDpi="600" orientation="landscape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.28125" style="25" bestFit="1" customWidth="1"/>
    <col min="2" max="2" width="42.8515625" style="25" customWidth="1"/>
    <col min="3" max="3" width="15.421875" style="25" customWidth="1"/>
    <col min="4" max="5" width="11.421875" style="25" customWidth="1"/>
    <col min="6" max="6" width="11.28125" style="25" bestFit="1" customWidth="1"/>
    <col min="7" max="7" width="15.57421875" style="25" customWidth="1"/>
    <col min="8" max="8" width="16.28125" style="25" customWidth="1"/>
    <col min="9" max="9" width="13.7109375" style="25" customWidth="1"/>
    <col min="10" max="10" width="9.8515625" style="25" customWidth="1"/>
    <col min="11" max="11" width="14.7109375" style="25" customWidth="1"/>
    <col min="12" max="12" width="11.421875" style="25" customWidth="1"/>
    <col min="13" max="13" width="10.421875" style="25" customWidth="1"/>
    <col min="14" max="14" width="31.140625" style="25" customWidth="1"/>
    <col min="15" max="15" width="50.140625" style="25" bestFit="1" customWidth="1"/>
    <col min="16" max="16" width="38.7109375" style="25" customWidth="1"/>
    <col min="17" max="17" width="53.28125" style="25" customWidth="1"/>
    <col min="18" max="18" width="9.00390625" style="25" customWidth="1"/>
    <col min="19" max="16384" width="11.421875" style="25" customWidth="1"/>
  </cols>
  <sheetData>
    <row r="1" spans="1:18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95" t="s">
        <v>84</v>
      </c>
      <c r="R2" s="87">
        <v>500</v>
      </c>
    </row>
    <row r="3" spans="1:18" ht="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5.75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22.5" customHeight="1">
      <c r="A5" s="87"/>
      <c r="B5" s="971" t="s">
        <v>81</v>
      </c>
      <c r="C5" s="985" t="s">
        <v>85</v>
      </c>
      <c r="D5" s="982"/>
      <c r="E5" s="982"/>
      <c r="F5" s="945"/>
      <c r="G5" s="197" t="s">
        <v>86</v>
      </c>
      <c r="H5" s="985" t="s">
        <v>87</v>
      </c>
      <c r="I5" s="982"/>
      <c r="J5" s="982"/>
      <c r="K5" s="945"/>
      <c r="L5" s="965" t="s">
        <v>88</v>
      </c>
      <c r="M5" s="972" t="s">
        <v>89</v>
      </c>
      <c r="N5" s="971" t="s">
        <v>118</v>
      </c>
      <c r="O5" s="981" t="s">
        <v>119</v>
      </c>
      <c r="P5" s="1028"/>
      <c r="Q5" s="945"/>
      <c r="R5" s="971" t="s">
        <v>90</v>
      </c>
    </row>
    <row r="6" spans="1:18" ht="38.25" customHeight="1" thickBot="1">
      <c r="A6" s="87"/>
      <c r="B6" s="1031"/>
      <c r="C6" s="186" t="s">
        <v>91</v>
      </c>
      <c r="D6" s="184" t="s">
        <v>92</v>
      </c>
      <c r="E6" s="184" t="s">
        <v>93</v>
      </c>
      <c r="F6" s="185" t="s">
        <v>94</v>
      </c>
      <c r="G6" s="185" t="s">
        <v>94</v>
      </c>
      <c r="H6" s="186" t="s">
        <v>91</v>
      </c>
      <c r="I6" s="183" t="s">
        <v>92</v>
      </c>
      <c r="J6" s="184" t="s">
        <v>93</v>
      </c>
      <c r="K6" s="185" t="s">
        <v>94</v>
      </c>
      <c r="L6" s="966"/>
      <c r="M6" s="966"/>
      <c r="N6" s="964"/>
      <c r="O6" s="182" t="s">
        <v>120</v>
      </c>
      <c r="P6" s="184" t="s">
        <v>121</v>
      </c>
      <c r="Q6" s="292" t="s">
        <v>79</v>
      </c>
      <c r="R6" s="964"/>
    </row>
    <row r="7" spans="1:18" ht="15">
      <c r="A7" s="87"/>
      <c r="B7" s="678"/>
      <c r="C7" s="277"/>
      <c r="D7" s="278"/>
      <c r="E7" s="278"/>
      <c r="F7" s="279"/>
      <c r="G7" s="280"/>
      <c r="H7" s="277"/>
      <c r="I7" s="278"/>
      <c r="J7" s="278"/>
      <c r="K7" s="279"/>
      <c r="L7" s="281"/>
      <c r="M7" s="281"/>
      <c r="N7" s="558"/>
      <c r="O7" s="283"/>
      <c r="P7" s="278"/>
      <c r="Q7" s="279"/>
      <c r="R7" s="282"/>
    </row>
    <row r="8" spans="1:18" ht="15">
      <c r="A8" s="87"/>
      <c r="B8" s="562" t="s">
        <v>465</v>
      </c>
      <c r="C8" s="674">
        <v>39704</v>
      </c>
      <c r="D8" s="673">
        <v>2008</v>
      </c>
      <c r="E8" s="673">
        <v>257</v>
      </c>
      <c r="F8" s="638">
        <v>0.9298611111111111</v>
      </c>
      <c r="G8" s="321"/>
      <c r="H8" s="318"/>
      <c r="I8" s="319"/>
      <c r="J8" s="319"/>
      <c r="K8" s="320"/>
      <c r="L8" s="322"/>
      <c r="M8" s="322"/>
      <c r="N8" s="687"/>
      <c r="O8" s="323"/>
      <c r="P8" s="319"/>
      <c r="Q8" s="320"/>
      <c r="R8" s="317"/>
    </row>
    <row r="9" spans="1:18" ht="15">
      <c r="A9" s="374">
        <v>10</v>
      </c>
      <c r="B9" s="562" t="s">
        <v>326</v>
      </c>
      <c r="C9" s="674">
        <v>39708</v>
      </c>
      <c r="D9" s="673">
        <v>2008</v>
      </c>
      <c r="E9" s="673">
        <v>261</v>
      </c>
      <c r="F9" s="635">
        <v>0.5972222222222222</v>
      </c>
      <c r="G9" s="681">
        <v>0.06944444444444443</v>
      </c>
      <c r="H9" s="674">
        <v>39708</v>
      </c>
      <c r="I9" s="673">
        <v>2008</v>
      </c>
      <c r="J9" s="673">
        <v>261</v>
      </c>
      <c r="K9" s="635">
        <v>0.6666666666666666</v>
      </c>
      <c r="L9" s="544">
        <v>2200</v>
      </c>
      <c r="M9" s="685">
        <v>13.2</v>
      </c>
      <c r="N9" s="688" t="s">
        <v>312</v>
      </c>
      <c r="O9" s="667"/>
      <c r="P9" s="668"/>
      <c r="Q9" s="665"/>
      <c r="R9" s="690">
        <f aca="true" t="shared" si="0" ref="R9:R25">A9-1+$R$2</f>
        <v>509</v>
      </c>
    </row>
    <row r="10" spans="1:18" ht="15">
      <c r="A10" s="374">
        <v>13</v>
      </c>
      <c r="B10" s="562" t="s">
        <v>329</v>
      </c>
      <c r="C10" s="674">
        <v>39708</v>
      </c>
      <c r="D10" s="673">
        <v>2008</v>
      </c>
      <c r="E10" s="673">
        <v>261</v>
      </c>
      <c r="F10" s="635">
        <v>0.8611111111111112</v>
      </c>
      <c r="G10" s="681">
        <v>0.2708333333333333</v>
      </c>
      <c r="H10" s="674">
        <v>39709</v>
      </c>
      <c r="I10" s="673">
        <v>2008</v>
      </c>
      <c r="J10" s="673">
        <v>262</v>
      </c>
      <c r="K10" s="635">
        <v>0.13194444444444445</v>
      </c>
      <c r="L10" s="544">
        <v>2000</v>
      </c>
      <c r="M10" s="685">
        <v>46.8</v>
      </c>
      <c r="N10" s="688" t="s">
        <v>315</v>
      </c>
      <c r="O10" s="667" t="s">
        <v>330</v>
      </c>
      <c r="P10" s="668" t="s">
        <v>317</v>
      </c>
      <c r="Q10" s="665"/>
      <c r="R10" s="690">
        <f t="shared" si="0"/>
        <v>512</v>
      </c>
    </row>
    <row r="11" spans="1:18" ht="60">
      <c r="A11" s="374">
        <v>36</v>
      </c>
      <c r="B11" s="562" t="s">
        <v>358</v>
      </c>
      <c r="C11" s="674">
        <v>39715</v>
      </c>
      <c r="D11" s="673">
        <v>2008</v>
      </c>
      <c r="E11" s="673">
        <v>268</v>
      </c>
      <c r="F11" s="635">
        <v>0.96875</v>
      </c>
      <c r="G11" s="681">
        <v>0.17708333333333334</v>
      </c>
      <c r="H11" s="674">
        <v>39716</v>
      </c>
      <c r="I11" s="673">
        <v>2008</v>
      </c>
      <c r="J11" s="673">
        <v>269</v>
      </c>
      <c r="K11" s="635">
        <v>0.14583333333333334</v>
      </c>
      <c r="L11" s="544">
        <v>3600</v>
      </c>
      <c r="M11" s="685">
        <v>55.08</v>
      </c>
      <c r="N11" s="688" t="s">
        <v>315</v>
      </c>
      <c r="O11" s="667" t="s">
        <v>359</v>
      </c>
      <c r="P11" s="668" t="s">
        <v>317</v>
      </c>
      <c r="Q11" s="665" t="s">
        <v>360</v>
      </c>
      <c r="R11" s="690">
        <f t="shared" si="0"/>
        <v>535</v>
      </c>
    </row>
    <row r="12" spans="1:18" ht="15">
      <c r="A12" s="374">
        <v>41</v>
      </c>
      <c r="B12" s="562" t="s">
        <v>368</v>
      </c>
      <c r="C12" s="674">
        <v>39717</v>
      </c>
      <c r="D12" s="673">
        <v>2008</v>
      </c>
      <c r="E12" s="673">
        <v>270</v>
      </c>
      <c r="F12" s="635">
        <v>0.3576388888888889</v>
      </c>
      <c r="G12" s="681">
        <v>0.1423611111111111</v>
      </c>
      <c r="H12" s="674">
        <v>39717</v>
      </c>
      <c r="I12" s="673">
        <v>2008</v>
      </c>
      <c r="J12" s="673">
        <v>270</v>
      </c>
      <c r="K12" s="635">
        <v>0.5</v>
      </c>
      <c r="L12" s="544">
        <v>4000</v>
      </c>
      <c r="M12" s="685">
        <v>49.2</v>
      </c>
      <c r="N12" s="688" t="s">
        <v>312</v>
      </c>
      <c r="O12" s="323"/>
      <c r="P12" s="319"/>
      <c r="Q12" s="320"/>
      <c r="R12" s="690">
        <f t="shared" si="0"/>
        <v>540</v>
      </c>
    </row>
    <row r="13" spans="1:18" ht="15">
      <c r="A13" s="374">
        <v>48</v>
      </c>
      <c r="B13" s="562" t="s">
        <v>375</v>
      </c>
      <c r="C13" s="674">
        <v>39719</v>
      </c>
      <c r="D13" s="673">
        <v>2008</v>
      </c>
      <c r="E13" s="673">
        <v>272</v>
      </c>
      <c r="F13" s="635">
        <v>0.2569444444444445</v>
      </c>
      <c r="G13" s="681">
        <v>0.08333333333333333</v>
      </c>
      <c r="H13" s="674">
        <v>39719</v>
      </c>
      <c r="I13" s="673">
        <v>2008</v>
      </c>
      <c r="J13" s="673">
        <v>272</v>
      </c>
      <c r="K13" s="635">
        <v>0.34027777777777773</v>
      </c>
      <c r="L13" s="544">
        <v>4000</v>
      </c>
      <c r="M13" s="685">
        <v>28.8</v>
      </c>
      <c r="N13" s="688" t="s">
        <v>312</v>
      </c>
      <c r="O13" s="323"/>
      <c r="P13" s="319"/>
      <c r="Q13" s="320"/>
      <c r="R13" s="690">
        <f t="shared" si="0"/>
        <v>547</v>
      </c>
    </row>
    <row r="14" spans="1:18" ht="15">
      <c r="A14" s="374">
        <v>59</v>
      </c>
      <c r="B14" s="562" t="s">
        <v>386</v>
      </c>
      <c r="C14" s="674">
        <v>39723</v>
      </c>
      <c r="D14" s="673">
        <v>2008</v>
      </c>
      <c r="E14" s="673">
        <v>276</v>
      </c>
      <c r="F14" s="635">
        <v>0.6770833333333334</v>
      </c>
      <c r="G14" s="681">
        <v>0.1361111111111111</v>
      </c>
      <c r="H14" s="674">
        <v>39723</v>
      </c>
      <c r="I14" s="673">
        <v>2008</v>
      </c>
      <c r="J14" s="673">
        <v>276</v>
      </c>
      <c r="K14" s="635">
        <v>0.8131944444444444</v>
      </c>
      <c r="L14" s="544">
        <v>2200</v>
      </c>
      <c r="M14" s="685">
        <v>25.872</v>
      </c>
      <c r="N14" s="688" t="s">
        <v>315</v>
      </c>
      <c r="O14" s="667" t="s">
        <v>387</v>
      </c>
      <c r="P14" s="668" t="s">
        <v>388</v>
      </c>
      <c r="Q14" s="665"/>
      <c r="R14" s="690">
        <f t="shared" si="0"/>
        <v>558</v>
      </c>
    </row>
    <row r="15" spans="1:18" ht="15">
      <c r="A15" s="602">
        <v>81</v>
      </c>
      <c r="B15" s="692" t="s">
        <v>416</v>
      </c>
      <c r="C15" s="693">
        <v>39730</v>
      </c>
      <c r="D15" s="694">
        <v>2008</v>
      </c>
      <c r="E15" s="694">
        <v>283</v>
      </c>
      <c r="F15" s="643">
        <v>0.09375</v>
      </c>
      <c r="G15" s="695">
        <v>0.11458333333333333</v>
      </c>
      <c r="H15" s="693">
        <v>39730</v>
      </c>
      <c r="I15" s="694">
        <v>2008</v>
      </c>
      <c r="J15" s="694">
        <v>283</v>
      </c>
      <c r="K15" s="643">
        <v>0.20833333333333334</v>
      </c>
      <c r="L15" s="696">
        <v>4000</v>
      </c>
      <c r="M15" s="697">
        <v>39.6</v>
      </c>
      <c r="N15" s="698" t="s">
        <v>312</v>
      </c>
      <c r="O15" s="699"/>
      <c r="P15" s="700"/>
      <c r="Q15" s="701"/>
      <c r="R15" s="702">
        <f t="shared" si="0"/>
        <v>580</v>
      </c>
    </row>
    <row r="16" spans="1:18" ht="15">
      <c r="A16" s="602">
        <v>82</v>
      </c>
      <c r="B16" s="692" t="s">
        <v>417</v>
      </c>
      <c r="C16" s="693">
        <v>39730</v>
      </c>
      <c r="D16" s="694">
        <v>2008</v>
      </c>
      <c r="E16" s="694">
        <v>283</v>
      </c>
      <c r="F16" s="643">
        <v>0.20833333333333334</v>
      </c>
      <c r="G16" s="695">
        <v>0.0625</v>
      </c>
      <c r="H16" s="693">
        <v>39730</v>
      </c>
      <c r="I16" s="694">
        <v>2008</v>
      </c>
      <c r="J16" s="694">
        <v>283</v>
      </c>
      <c r="K16" s="643">
        <v>0.2708333333333333</v>
      </c>
      <c r="L16" s="696">
        <v>4000</v>
      </c>
      <c r="M16" s="697">
        <v>21.6</v>
      </c>
      <c r="N16" s="698" t="s">
        <v>312</v>
      </c>
      <c r="O16" s="699"/>
      <c r="P16" s="700"/>
      <c r="Q16" s="701"/>
      <c r="R16" s="702">
        <f t="shared" si="0"/>
        <v>581</v>
      </c>
    </row>
    <row r="17" spans="1:18" ht="30">
      <c r="A17" s="374">
        <v>83</v>
      </c>
      <c r="B17" s="562" t="s">
        <v>418</v>
      </c>
      <c r="C17" s="674">
        <v>39730</v>
      </c>
      <c r="D17" s="673">
        <v>2008</v>
      </c>
      <c r="E17" s="673">
        <v>283</v>
      </c>
      <c r="F17" s="635">
        <v>0.5879629629629629</v>
      </c>
      <c r="G17" s="681">
        <v>0.125</v>
      </c>
      <c r="H17" s="674">
        <v>39730</v>
      </c>
      <c r="I17" s="673">
        <v>2008</v>
      </c>
      <c r="J17" s="673">
        <v>283</v>
      </c>
      <c r="K17" s="635">
        <v>0.7129629629629629</v>
      </c>
      <c r="L17" s="544">
        <v>3400</v>
      </c>
      <c r="M17" s="685">
        <v>36.72</v>
      </c>
      <c r="N17" s="688" t="s">
        <v>315</v>
      </c>
      <c r="O17" s="667" t="s">
        <v>330</v>
      </c>
      <c r="P17" s="668" t="s">
        <v>317</v>
      </c>
      <c r="Q17" s="665" t="s">
        <v>419</v>
      </c>
      <c r="R17" s="690">
        <f t="shared" si="0"/>
        <v>582</v>
      </c>
    </row>
    <row r="18" spans="1:18" ht="15">
      <c r="A18" s="644">
        <v>84</v>
      </c>
      <c r="B18" s="703" t="s">
        <v>421</v>
      </c>
      <c r="C18" s="704">
        <v>39730</v>
      </c>
      <c r="D18" s="705">
        <v>2008</v>
      </c>
      <c r="E18" s="705">
        <v>283</v>
      </c>
      <c r="F18" s="650">
        <v>0.8067129629629629</v>
      </c>
      <c r="G18" s="706">
        <v>0.019444444444444445</v>
      </c>
      <c r="H18" s="704">
        <v>39730</v>
      </c>
      <c r="I18" s="705">
        <v>2008</v>
      </c>
      <c r="J18" s="705">
        <v>283</v>
      </c>
      <c r="K18" s="650">
        <v>0.8261574074074075</v>
      </c>
      <c r="L18" s="707">
        <v>4000</v>
      </c>
      <c r="M18" s="708">
        <v>6.72</v>
      </c>
      <c r="N18" s="709" t="s">
        <v>312</v>
      </c>
      <c r="O18" s="710"/>
      <c r="P18" s="711"/>
      <c r="Q18" s="712"/>
      <c r="R18" s="713">
        <f t="shared" si="0"/>
        <v>583</v>
      </c>
    </row>
    <row r="19" spans="1:18" ht="15">
      <c r="A19" s="644">
        <v>85</v>
      </c>
      <c r="B19" s="703" t="s">
        <v>422</v>
      </c>
      <c r="C19" s="704">
        <v>39730</v>
      </c>
      <c r="D19" s="705">
        <v>2008</v>
      </c>
      <c r="E19" s="705">
        <v>283</v>
      </c>
      <c r="F19" s="650">
        <v>0.8261574074074075</v>
      </c>
      <c r="G19" s="706">
        <v>0.03194444444444445</v>
      </c>
      <c r="H19" s="704">
        <v>39730</v>
      </c>
      <c r="I19" s="705">
        <v>2008</v>
      </c>
      <c r="J19" s="705">
        <v>283</v>
      </c>
      <c r="K19" s="650">
        <v>0.8581018518518518</v>
      </c>
      <c r="L19" s="707">
        <v>3600</v>
      </c>
      <c r="M19" s="708">
        <v>9.936</v>
      </c>
      <c r="N19" s="709" t="s">
        <v>315</v>
      </c>
      <c r="O19" s="710" t="s">
        <v>330</v>
      </c>
      <c r="P19" s="711" t="s">
        <v>317</v>
      </c>
      <c r="Q19" s="712" t="s">
        <v>423</v>
      </c>
      <c r="R19" s="713">
        <f t="shared" si="0"/>
        <v>584</v>
      </c>
    </row>
    <row r="20" spans="1:18" ht="15">
      <c r="A20" s="644">
        <v>86</v>
      </c>
      <c r="B20" s="703" t="s">
        <v>425</v>
      </c>
      <c r="C20" s="704">
        <v>39730</v>
      </c>
      <c r="D20" s="705">
        <v>2008</v>
      </c>
      <c r="E20" s="705">
        <v>283</v>
      </c>
      <c r="F20" s="650">
        <v>0.8581018518518518</v>
      </c>
      <c r="G20" s="706">
        <v>0.015277777777777777</v>
      </c>
      <c r="H20" s="704">
        <v>39730</v>
      </c>
      <c r="I20" s="705">
        <v>2008</v>
      </c>
      <c r="J20" s="705">
        <v>283</v>
      </c>
      <c r="K20" s="650">
        <v>0.8733796296296297</v>
      </c>
      <c r="L20" s="707">
        <v>3600</v>
      </c>
      <c r="M20" s="708">
        <v>4.752</v>
      </c>
      <c r="N20" s="709" t="s">
        <v>312</v>
      </c>
      <c r="O20" s="710"/>
      <c r="P20" s="711"/>
      <c r="Q20" s="712"/>
      <c r="R20" s="713">
        <f t="shared" si="0"/>
        <v>585</v>
      </c>
    </row>
    <row r="21" spans="1:18" ht="30">
      <c r="A21" s="644">
        <v>87</v>
      </c>
      <c r="B21" s="703" t="s">
        <v>426</v>
      </c>
      <c r="C21" s="704">
        <v>39730</v>
      </c>
      <c r="D21" s="705">
        <v>2008</v>
      </c>
      <c r="E21" s="705">
        <v>283</v>
      </c>
      <c r="F21" s="650">
        <v>0.8733796296296297</v>
      </c>
      <c r="G21" s="706">
        <v>0.13125</v>
      </c>
      <c r="H21" s="704">
        <v>39731</v>
      </c>
      <c r="I21" s="705">
        <v>2008</v>
      </c>
      <c r="J21" s="705">
        <v>284</v>
      </c>
      <c r="K21" s="650">
        <v>0.00462962962962963</v>
      </c>
      <c r="L21" s="707">
        <v>3600</v>
      </c>
      <c r="M21" s="708">
        <v>40.824</v>
      </c>
      <c r="N21" s="709" t="s">
        <v>315</v>
      </c>
      <c r="O21" s="710" t="s">
        <v>427</v>
      </c>
      <c r="P21" s="711" t="s">
        <v>317</v>
      </c>
      <c r="Q21" s="712" t="s">
        <v>428</v>
      </c>
      <c r="R21" s="713">
        <f t="shared" si="0"/>
        <v>586</v>
      </c>
    </row>
    <row r="22" spans="1:18" ht="15">
      <c r="A22" s="644">
        <v>88</v>
      </c>
      <c r="B22" s="703" t="s">
        <v>429</v>
      </c>
      <c r="C22" s="704">
        <v>39731</v>
      </c>
      <c r="D22" s="705">
        <v>2008</v>
      </c>
      <c r="E22" s="705">
        <v>284</v>
      </c>
      <c r="F22" s="650">
        <v>0.00462962962962963</v>
      </c>
      <c r="G22" s="706">
        <v>0.08333333333333333</v>
      </c>
      <c r="H22" s="704">
        <v>39731</v>
      </c>
      <c r="I22" s="705">
        <v>2008</v>
      </c>
      <c r="J22" s="705">
        <v>284</v>
      </c>
      <c r="K22" s="650">
        <v>0.08796296296296297</v>
      </c>
      <c r="L22" s="707">
        <v>4000</v>
      </c>
      <c r="M22" s="708">
        <v>28.8</v>
      </c>
      <c r="N22" s="709" t="s">
        <v>312</v>
      </c>
      <c r="O22" s="710"/>
      <c r="P22" s="711"/>
      <c r="Q22" s="712"/>
      <c r="R22" s="713">
        <f t="shared" si="0"/>
        <v>587</v>
      </c>
    </row>
    <row r="23" spans="1:18" ht="15">
      <c r="A23" s="644">
        <v>89</v>
      </c>
      <c r="B23" s="703" t="s">
        <v>430</v>
      </c>
      <c r="C23" s="704">
        <v>39731</v>
      </c>
      <c r="D23" s="705">
        <v>2008</v>
      </c>
      <c r="E23" s="705">
        <v>284</v>
      </c>
      <c r="F23" s="650">
        <v>0.08796296296296297</v>
      </c>
      <c r="G23" s="706">
        <v>0.1826388888888889</v>
      </c>
      <c r="H23" s="704">
        <v>39731</v>
      </c>
      <c r="I23" s="705">
        <v>2008</v>
      </c>
      <c r="J23" s="705">
        <v>284</v>
      </c>
      <c r="K23" s="650">
        <v>0.27060185185185187</v>
      </c>
      <c r="L23" s="707">
        <v>4000</v>
      </c>
      <c r="M23" s="708">
        <v>63.12</v>
      </c>
      <c r="N23" s="709" t="s">
        <v>312</v>
      </c>
      <c r="O23" s="710"/>
      <c r="P23" s="711"/>
      <c r="Q23" s="712"/>
      <c r="R23" s="713">
        <f t="shared" si="0"/>
        <v>588</v>
      </c>
    </row>
    <row r="24" spans="1:18" ht="15">
      <c r="A24" s="374">
        <v>96</v>
      </c>
      <c r="B24" s="562" t="s">
        <v>438</v>
      </c>
      <c r="C24" s="674">
        <v>39733</v>
      </c>
      <c r="D24" s="673">
        <v>2008</v>
      </c>
      <c r="E24" s="673">
        <v>286</v>
      </c>
      <c r="F24" s="635">
        <v>0.46527777777777773</v>
      </c>
      <c r="G24" s="681">
        <v>0.08333333333333333</v>
      </c>
      <c r="H24" s="674">
        <v>39733</v>
      </c>
      <c r="I24" s="673">
        <v>2008</v>
      </c>
      <c r="J24" s="673">
        <v>286</v>
      </c>
      <c r="K24" s="635">
        <v>0.548611111111111</v>
      </c>
      <c r="L24" s="544">
        <v>4000</v>
      </c>
      <c r="M24" s="685">
        <v>28.8</v>
      </c>
      <c r="N24" s="688" t="s">
        <v>312</v>
      </c>
      <c r="O24" s="323"/>
      <c r="P24" s="319"/>
      <c r="Q24" s="320"/>
      <c r="R24" s="690">
        <f t="shared" si="0"/>
        <v>595</v>
      </c>
    </row>
    <row r="25" spans="1:18" ht="15.75" thickBot="1">
      <c r="A25" s="374">
        <v>99</v>
      </c>
      <c r="B25" s="562" t="s">
        <v>441</v>
      </c>
      <c r="C25" s="674">
        <v>39733</v>
      </c>
      <c r="D25" s="673">
        <v>2008</v>
      </c>
      <c r="E25" s="673">
        <v>286</v>
      </c>
      <c r="F25" s="635">
        <v>0.642361111111111</v>
      </c>
      <c r="G25" s="682">
        <v>0.0763888888888889</v>
      </c>
      <c r="H25" s="675">
        <v>39733</v>
      </c>
      <c r="I25" s="680">
        <v>2008</v>
      </c>
      <c r="J25" s="680">
        <v>286</v>
      </c>
      <c r="K25" s="683">
        <v>0.71875</v>
      </c>
      <c r="L25" s="684">
        <v>4000</v>
      </c>
      <c r="M25" s="686">
        <v>26.4</v>
      </c>
      <c r="N25" s="688" t="s">
        <v>312</v>
      </c>
      <c r="O25" s="689"/>
      <c r="P25" s="462"/>
      <c r="Q25" s="463"/>
      <c r="R25" s="691">
        <f t="shared" si="0"/>
        <v>598</v>
      </c>
    </row>
    <row r="26" spans="1:18" ht="15.75" thickBot="1">
      <c r="A26" s="87"/>
      <c r="B26" s="563" t="s">
        <v>466</v>
      </c>
      <c r="C26" s="675">
        <v>39739</v>
      </c>
      <c r="D26" s="680">
        <v>2008</v>
      </c>
      <c r="E26" s="680">
        <v>292</v>
      </c>
      <c r="F26" s="676">
        <v>0.8479166666666668</v>
      </c>
      <c r="G26" s="679"/>
      <c r="H26" s="121"/>
      <c r="I26" s="122"/>
      <c r="J26" s="122"/>
      <c r="K26" s="120"/>
      <c r="L26" s="123"/>
      <c r="M26" s="122"/>
      <c r="N26" s="222"/>
      <c r="O26" s="125"/>
      <c r="P26" s="125"/>
      <c r="Q26" s="125"/>
      <c r="R26" s="124" t="str">
        <f>IF(MID(B26,6,7)="NO_DATA",50,IF(A26=""," ",$R$2+A26-1))</f>
        <v> </v>
      </c>
    </row>
    <row r="27" spans="1:1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5">
      <c r="A28" s="87">
        <f>COUNTA(A7:A26)</f>
        <v>17</v>
      </c>
      <c r="B28" s="87" t="s">
        <v>139</v>
      </c>
      <c r="C28" s="87"/>
      <c r="D28" s="87"/>
      <c r="E28" s="95" t="s">
        <v>123</v>
      </c>
      <c r="F28" s="87">
        <f>DAY(G28)</f>
        <v>1</v>
      </c>
      <c r="G28" s="126">
        <f>SUM(G8:G25)</f>
        <v>1.804861111111111</v>
      </c>
      <c r="H28" s="223"/>
      <c r="I28" s="87"/>
      <c r="J28" s="87"/>
      <c r="K28" s="87"/>
      <c r="L28" s="95" t="s">
        <v>99</v>
      </c>
      <c r="M28" s="103">
        <f>SUM(M9:M25)</f>
        <v>526.2240000000002</v>
      </c>
      <c r="N28" s="87" t="s">
        <v>125</v>
      </c>
      <c r="O28" s="87"/>
      <c r="P28" s="87"/>
      <c r="Q28" s="87"/>
      <c r="R28" s="95"/>
    </row>
    <row r="29" spans="1:18" ht="1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5">
      <c r="A30" s="87"/>
      <c r="B30" s="539"/>
      <c r="C30" s="87"/>
      <c r="D30" s="224"/>
      <c r="E30" s="95" t="s">
        <v>126</v>
      </c>
      <c r="F30" s="87">
        <f>DAY(G30)</f>
        <v>1</v>
      </c>
      <c r="G30" s="100">
        <f>G28</f>
        <v>1.804861111111111</v>
      </c>
      <c r="H30" s="100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5.75" thickBo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296"/>
      <c r="Q31" s="87"/>
      <c r="R31" s="87"/>
    </row>
    <row r="32" spans="1:18" ht="15">
      <c r="A32" s="87"/>
      <c r="B32" s="971" t="s">
        <v>81</v>
      </c>
      <c r="C32" s="971" t="s">
        <v>127</v>
      </c>
      <c r="D32" s="981" t="s">
        <v>140</v>
      </c>
      <c r="E32" s="982"/>
      <c r="F32" s="945"/>
      <c r="G32" s="972" t="s">
        <v>129</v>
      </c>
      <c r="H32" s="981" t="s">
        <v>130</v>
      </c>
      <c r="I32" s="945"/>
      <c r="J32" s="971" t="s">
        <v>86</v>
      </c>
      <c r="K32" s="971" t="s">
        <v>141</v>
      </c>
      <c r="L32" s="973" t="s">
        <v>132</v>
      </c>
      <c r="M32" s="982"/>
      <c r="N32" s="945"/>
      <c r="O32" s="963" t="s">
        <v>142</v>
      </c>
      <c r="P32" s="1029" t="s">
        <v>297</v>
      </c>
      <c r="Q32" s="224"/>
      <c r="R32" s="87"/>
    </row>
    <row r="33" spans="1:18" ht="24" customHeight="1" thickBot="1">
      <c r="A33" s="87"/>
      <c r="B33" s="964"/>
      <c r="C33" s="964"/>
      <c r="D33" s="198" t="s">
        <v>133</v>
      </c>
      <c r="E33" s="199" t="s">
        <v>134</v>
      </c>
      <c r="F33" s="200" t="s">
        <v>135</v>
      </c>
      <c r="G33" s="966"/>
      <c r="H33" s="198" t="s">
        <v>134</v>
      </c>
      <c r="I33" s="200" t="s">
        <v>135</v>
      </c>
      <c r="J33" s="964"/>
      <c r="K33" s="964"/>
      <c r="L33" s="944"/>
      <c r="M33" s="1027"/>
      <c r="N33" s="943"/>
      <c r="O33" s="964"/>
      <c r="P33" s="1030"/>
      <c r="Q33" s="224"/>
      <c r="R33" s="87"/>
    </row>
    <row r="34" spans="1:18" ht="15">
      <c r="A34" s="87"/>
      <c r="B34" s="96"/>
      <c r="C34" s="96"/>
      <c r="D34" s="117"/>
      <c r="E34" s="166"/>
      <c r="F34" s="167"/>
      <c r="G34" s="225"/>
      <c r="H34" s="117"/>
      <c r="I34" s="167"/>
      <c r="J34" s="96"/>
      <c r="K34" s="96"/>
      <c r="L34" s="1032"/>
      <c r="M34" s="1033"/>
      <c r="N34" s="1034"/>
      <c r="O34" s="297"/>
      <c r="P34" s="811"/>
      <c r="Q34" s="87"/>
      <c r="R34" s="87"/>
    </row>
    <row r="35" spans="1:18" ht="15">
      <c r="A35" s="87">
        <f aca="true" t="shared" si="1" ref="A35:B51">A9</f>
        <v>10</v>
      </c>
      <c r="B35" s="431" t="str">
        <f t="shared" si="1"/>
        <v>CIRS_085EN_PLMMP001_ISS</v>
      </c>
      <c r="C35" s="432">
        <f>IF(L9=2000,"Co-add",IF(L9=4000,"No Co-add",L9))</f>
        <v>2200</v>
      </c>
      <c r="D35" s="226" t="s">
        <v>234</v>
      </c>
      <c r="E35" s="81" t="s">
        <v>507</v>
      </c>
      <c r="F35" s="82" t="s">
        <v>507</v>
      </c>
      <c r="G35" s="221">
        <v>15.5</v>
      </c>
      <c r="H35" s="437" t="s">
        <v>473</v>
      </c>
      <c r="I35" s="438" t="s">
        <v>473</v>
      </c>
      <c r="J35" s="168">
        <f aca="true" t="shared" si="2" ref="J35:J40">G9</f>
        <v>0.06944444444444443</v>
      </c>
      <c r="K35" s="433">
        <f aca="true" t="shared" si="3" ref="K35:K40">R9</f>
        <v>509</v>
      </c>
      <c r="L35" s="1012" t="s">
        <v>510</v>
      </c>
      <c r="M35" s="1038"/>
      <c r="N35" s="1039"/>
      <c r="O35" s="436" t="s">
        <v>535</v>
      </c>
      <c r="P35" s="811">
        <v>1</v>
      </c>
      <c r="Q35" s="87"/>
      <c r="R35" s="87"/>
    </row>
    <row r="36" spans="1:18" ht="38.25" customHeight="1">
      <c r="A36" s="843">
        <f t="shared" si="1"/>
        <v>13</v>
      </c>
      <c r="B36" s="844" t="str">
        <f t="shared" si="1"/>
        <v>CIRS_085EN_SECLNX001_PRIME</v>
      </c>
      <c r="C36" s="845" t="s">
        <v>469</v>
      </c>
      <c r="D36" s="846" t="s">
        <v>234</v>
      </c>
      <c r="E36" s="847" t="s">
        <v>234</v>
      </c>
      <c r="F36" s="848" t="s">
        <v>507</v>
      </c>
      <c r="G36" s="849">
        <v>15.5</v>
      </c>
      <c r="H36" s="850" t="s">
        <v>471</v>
      </c>
      <c r="I36" s="851" t="s">
        <v>471</v>
      </c>
      <c r="J36" s="852">
        <f t="shared" si="2"/>
        <v>0.2708333333333333</v>
      </c>
      <c r="K36" s="853">
        <f t="shared" si="3"/>
        <v>512</v>
      </c>
      <c r="L36" s="1035" t="s">
        <v>511</v>
      </c>
      <c r="M36" s="1036"/>
      <c r="N36" s="1037"/>
      <c r="O36" s="854" t="s">
        <v>526</v>
      </c>
      <c r="P36" s="811"/>
      <c r="Q36" s="87"/>
      <c r="R36" s="87"/>
    </row>
    <row r="37" spans="1:18" ht="41.25" customHeight="1">
      <c r="A37" s="87">
        <f t="shared" si="1"/>
        <v>36</v>
      </c>
      <c r="B37" s="431" t="str">
        <f t="shared" si="1"/>
        <v>CIRS_086TE_SECLN001_PRIME</v>
      </c>
      <c r="C37" s="432" t="s">
        <v>469</v>
      </c>
      <c r="D37" s="226" t="s">
        <v>234</v>
      </c>
      <c r="E37" s="81" t="s">
        <v>234</v>
      </c>
      <c r="F37" s="82" t="s">
        <v>507</v>
      </c>
      <c r="G37" s="221">
        <v>15.5</v>
      </c>
      <c r="H37" s="437" t="s">
        <v>233</v>
      </c>
      <c r="I37" s="438" t="s">
        <v>233</v>
      </c>
      <c r="J37" s="168">
        <f t="shared" si="2"/>
        <v>0.17708333333333334</v>
      </c>
      <c r="K37" s="433">
        <f t="shared" si="3"/>
        <v>535</v>
      </c>
      <c r="L37" s="1012" t="s">
        <v>512</v>
      </c>
      <c r="M37" s="1013"/>
      <c r="N37" s="1014"/>
      <c r="O37" s="436" t="s">
        <v>527</v>
      </c>
      <c r="P37" s="811"/>
      <c r="Q37" s="87"/>
      <c r="R37" s="87"/>
    </row>
    <row r="38" spans="1:18" ht="31.5" customHeight="1">
      <c r="A38" s="87">
        <f t="shared" si="1"/>
        <v>41</v>
      </c>
      <c r="B38" s="431" t="str">
        <f t="shared" si="1"/>
        <v>CIRS_086RH_GEOLOG002_ISS</v>
      </c>
      <c r="C38" s="432" t="str">
        <f>IF(L12=2000,"Co-add",IF(L12=4000,"No Co-add",L12))</f>
        <v>No Co-add</v>
      </c>
      <c r="D38" s="226" t="s">
        <v>234</v>
      </c>
      <c r="E38" s="81" t="s">
        <v>234</v>
      </c>
      <c r="F38" s="82" t="s">
        <v>234</v>
      </c>
      <c r="G38" s="221">
        <v>15.5</v>
      </c>
      <c r="H38" s="437" t="s">
        <v>471</v>
      </c>
      <c r="I38" s="438" t="s">
        <v>471</v>
      </c>
      <c r="J38" s="168">
        <f t="shared" si="2"/>
        <v>0.1423611111111111</v>
      </c>
      <c r="K38" s="433">
        <f t="shared" si="3"/>
        <v>540</v>
      </c>
      <c r="L38" s="1012" t="s">
        <v>513</v>
      </c>
      <c r="M38" s="1013"/>
      <c r="N38" s="1014"/>
      <c r="O38" s="436" t="s">
        <v>528</v>
      </c>
      <c r="P38" s="811"/>
      <c r="Q38" s="87"/>
      <c r="R38" s="87"/>
    </row>
    <row r="39" spans="1:18" ht="30.75" customHeight="1">
      <c r="A39" s="87">
        <f t="shared" si="1"/>
        <v>48</v>
      </c>
      <c r="B39" s="431" t="str">
        <f t="shared" si="1"/>
        <v>CIRS_086MI_ICYLON001_ISS</v>
      </c>
      <c r="C39" s="432" t="str">
        <f>IF(L13=2000,"Co-add",IF(L13=4000,"No Co-add",L13))</f>
        <v>No Co-add</v>
      </c>
      <c r="D39" s="226" t="s">
        <v>234</v>
      </c>
      <c r="E39" s="81" t="s">
        <v>234</v>
      </c>
      <c r="F39" s="82" t="s">
        <v>234</v>
      </c>
      <c r="G39" s="221">
        <v>15.5</v>
      </c>
      <c r="H39" s="437" t="s">
        <v>471</v>
      </c>
      <c r="I39" s="438" t="s">
        <v>471</v>
      </c>
      <c r="J39" s="168">
        <f t="shared" si="2"/>
        <v>0.08333333333333333</v>
      </c>
      <c r="K39" s="433">
        <f t="shared" si="3"/>
        <v>547</v>
      </c>
      <c r="L39" s="1012" t="s">
        <v>514</v>
      </c>
      <c r="M39" s="1013"/>
      <c r="N39" s="1014"/>
      <c r="O39" s="436" t="s">
        <v>529</v>
      </c>
      <c r="P39" s="811"/>
      <c r="Q39" s="87"/>
      <c r="R39" s="87"/>
    </row>
    <row r="40" spans="1:18" ht="15">
      <c r="A40" s="87">
        <f t="shared" si="1"/>
        <v>59</v>
      </c>
      <c r="B40" s="431" t="str">
        <f t="shared" si="1"/>
        <v>CIRS_087TE_FP1SECLX001_PRIME</v>
      </c>
      <c r="C40" s="432" t="s">
        <v>469</v>
      </c>
      <c r="D40" s="226" t="s">
        <v>234</v>
      </c>
      <c r="E40" s="81" t="s">
        <v>234</v>
      </c>
      <c r="F40" s="82" t="s">
        <v>507</v>
      </c>
      <c r="G40" s="221">
        <v>15.5</v>
      </c>
      <c r="H40" s="437" t="s">
        <v>471</v>
      </c>
      <c r="I40" s="438" t="s">
        <v>473</v>
      </c>
      <c r="J40" s="168">
        <f t="shared" si="2"/>
        <v>0.1361111111111111</v>
      </c>
      <c r="K40" s="433">
        <f t="shared" si="3"/>
        <v>558</v>
      </c>
      <c r="L40" s="1012" t="s">
        <v>515</v>
      </c>
      <c r="M40" s="1013"/>
      <c r="N40" s="1014"/>
      <c r="O40" s="436" t="s">
        <v>529</v>
      </c>
      <c r="P40" s="811"/>
      <c r="Q40" s="87"/>
      <c r="R40" s="87"/>
    </row>
    <row r="41" spans="1:18" ht="15">
      <c r="A41" s="722">
        <f t="shared" si="1"/>
        <v>81</v>
      </c>
      <c r="B41" s="723" t="str">
        <f t="shared" si="1"/>
        <v>CIRS_088EN_PLMHINCL001_ISS</v>
      </c>
      <c r="C41" s="724" t="str">
        <f>IF(L15=2000,"Co-add",IF(L15=4000,"No Co-add",L15))</f>
        <v>No Co-add</v>
      </c>
      <c r="D41" s="725" t="s">
        <v>234</v>
      </c>
      <c r="E41" s="726" t="s">
        <v>234</v>
      </c>
      <c r="F41" s="727" t="s">
        <v>234</v>
      </c>
      <c r="G41" s="728">
        <v>15.5</v>
      </c>
      <c r="H41" s="729" t="s">
        <v>471</v>
      </c>
      <c r="I41" s="730" t="s">
        <v>471</v>
      </c>
      <c r="J41" s="731">
        <f aca="true" t="shared" si="4" ref="J41:J51">G15</f>
        <v>0.11458333333333333</v>
      </c>
      <c r="K41" s="732">
        <f aca="true" t="shared" si="5" ref="K41:K51">R15</f>
        <v>580</v>
      </c>
      <c r="L41" s="1021" t="s">
        <v>516</v>
      </c>
      <c r="M41" s="1022"/>
      <c r="N41" s="1023"/>
      <c r="O41" s="733" t="s">
        <v>527</v>
      </c>
      <c r="P41" s="811"/>
      <c r="Q41" s="87"/>
      <c r="R41" s="87"/>
    </row>
    <row r="42" spans="1:18" ht="15">
      <c r="A42" s="722">
        <f t="shared" si="1"/>
        <v>82</v>
      </c>
      <c r="B42" s="723" t="str">
        <f t="shared" si="1"/>
        <v>CIRS_088EN_ICYATM001_UVIS</v>
      </c>
      <c r="C42" s="724" t="str">
        <f>IF(L16=2000,"Co-add",IF(L16=4000,"No Co-add",L16))</f>
        <v>No Co-add</v>
      </c>
      <c r="D42" s="725" t="s">
        <v>234</v>
      </c>
      <c r="E42" s="726" t="s">
        <v>234</v>
      </c>
      <c r="F42" s="727" t="s">
        <v>234</v>
      </c>
      <c r="G42" s="728">
        <v>15.5</v>
      </c>
      <c r="H42" s="729" t="s">
        <v>471</v>
      </c>
      <c r="I42" s="730" t="s">
        <v>471</v>
      </c>
      <c r="J42" s="731">
        <f t="shared" si="4"/>
        <v>0.0625</v>
      </c>
      <c r="K42" s="732">
        <f t="shared" si="5"/>
        <v>581</v>
      </c>
      <c r="L42" s="1021" t="s">
        <v>517</v>
      </c>
      <c r="M42" s="1022"/>
      <c r="N42" s="1023"/>
      <c r="O42" s="733" t="s">
        <v>527</v>
      </c>
      <c r="P42" s="811">
        <v>1</v>
      </c>
      <c r="Q42" s="87"/>
      <c r="R42" s="87"/>
    </row>
    <row r="43" spans="1:18" ht="24.75" customHeight="1">
      <c r="A43" s="87">
        <f t="shared" si="1"/>
        <v>83</v>
      </c>
      <c r="B43" s="431" t="str">
        <f t="shared" si="1"/>
        <v>CIRS_088EN_ENCEL001_PRIME</v>
      </c>
      <c r="C43" s="432" t="s">
        <v>469</v>
      </c>
      <c r="D43" s="226" t="s">
        <v>234</v>
      </c>
      <c r="E43" s="81" t="s">
        <v>234</v>
      </c>
      <c r="F43" s="82" t="s">
        <v>507</v>
      </c>
      <c r="G43" s="221">
        <v>15.5</v>
      </c>
      <c r="H43" s="437" t="s">
        <v>471</v>
      </c>
      <c r="I43" s="438" t="s">
        <v>473</v>
      </c>
      <c r="J43" s="168">
        <f t="shared" si="4"/>
        <v>0.125</v>
      </c>
      <c r="K43" s="433">
        <f t="shared" si="5"/>
        <v>582</v>
      </c>
      <c r="L43" s="1012" t="s">
        <v>518</v>
      </c>
      <c r="M43" s="1013"/>
      <c r="N43" s="1014"/>
      <c r="O43" s="677" t="s">
        <v>530</v>
      </c>
      <c r="P43" s="866" t="s">
        <v>536</v>
      </c>
      <c r="Q43" s="87"/>
      <c r="R43" s="87"/>
    </row>
    <row r="44" spans="1:18" ht="15">
      <c r="A44" s="738">
        <f t="shared" si="1"/>
        <v>84</v>
      </c>
      <c r="B44" s="739" t="str">
        <f t="shared" si="1"/>
        <v>CIRS_088EN_ENCELCA001_ISS</v>
      </c>
      <c r="C44" s="740" t="str">
        <f>IF(L18=2000,"Co-add",IF(L18=4000,"No Co-add",L18))</f>
        <v>No Co-add</v>
      </c>
      <c r="D44" s="741" t="s">
        <v>234</v>
      </c>
      <c r="E44" s="742" t="s">
        <v>234</v>
      </c>
      <c r="F44" s="743" t="s">
        <v>234</v>
      </c>
      <c r="G44" s="744">
        <v>15.5</v>
      </c>
      <c r="H44" s="745" t="s">
        <v>233</v>
      </c>
      <c r="I44" s="746" t="s">
        <v>233</v>
      </c>
      <c r="J44" s="747">
        <f t="shared" si="4"/>
        <v>0.019444444444444445</v>
      </c>
      <c r="K44" s="748">
        <f t="shared" si="5"/>
        <v>583</v>
      </c>
      <c r="L44" s="1018" t="s">
        <v>519</v>
      </c>
      <c r="M44" s="1019"/>
      <c r="N44" s="1020"/>
      <c r="O44" s="749" t="s">
        <v>527</v>
      </c>
      <c r="P44" s="811"/>
      <c r="Q44" s="87"/>
      <c r="R44" s="87"/>
    </row>
    <row r="45" spans="1:18" ht="15.75">
      <c r="A45" s="818">
        <f t="shared" si="1"/>
        <v>85</v>
      </c>
      <c r="B45" s="819" t="str">
        <f t="shared" si="1"/>
        <v>CIRS_088EN_SECLNX001_PRIME</v>
      </c>
      <c r="C45" s="820" t="s">
        <v>469</v>
      </c>
      <c r="D45" s="821" t="s">
        <v>234</v>
      </c>
      <c r="E45" s="822" t="s">
        <v>234</v>
      </c>
      <c r="F45" s="823" t="s">
        <v>234</v>
      </c>
      <c r="G45" s="824">
        <v>15.5</v>
      </c>
      <c r="H45" s="825" t="s">
        <v>233</v>
      </c>
      <c r="I45" s="826" t="s">
        <v>233</v>
      </c>
      <c r="J45" s="827">
        <f t="shared" si="4"/>
        <v>0.03194444444444445</v>
      </c>
      <c r="K45" s="828">
        <f t="shared" si="5"/>
        <v>584</v>
      </c>
      <c r="L45" s="1015" t="s">
        <v>520</v>
      </c>
      <c r="M45" s="1016"/>
      <c r="N45" s="1017"/>
      <c r="O45" s="829" t="s">
        <v>531</v>
      </c>
      <c r="P45" s="811">
        <v>1</v>
      </c>
      <c r="Q45" s="87"/>
      <c r="R45" s="87"/>
    </row>
    <row r="46" spans="1:18" ht="15.75">
      <c r="A46" s="818">
        <f t="shared" si="1"/>
        <v>86</v>
      </c>
      <c r="B46" s="819" t="str">
        <f t="shared" si="1"/>
        <v>CIRS_088EN_SECLNX001_AACS</v>
      </c>
      <c r="C46" s="820" t="s">
        <v>469</v>
      </c>
      <c r="D46" s="821" t="s">
        <v>234</v>
      </c>
      <c r="E46" s="822" t="s">
        <v>234</v>
      </c>
      <c r="F46" s="823" t="s">
        <v>234</v>
      </c>
      <c r="G46" s="824">
        <v>15.5</v>
      </c>
      <c r="H46" s="825" t="s">
        <v>233</v>
      </c>
      <c r="I46" s="826" t="s">
        <v>233</v>
      </c>
      <c r="J46" s="827">
        <f t="shared" si="4"/>
        <v>0.015277777777777777</v>
      </c>
      <c r="K46" s="828">
        <f t="shared" si="5"/>
        <v>585</v>
      </c>
      <c r="L46" s="1015"/>
      <c r="M46" s="1016"/>
      <c r="N46" s="1017"/>
      <c r="O46" s="829" t="s">
        <v>532</v>
      </c>
      <c r="P46" s="811">
        <v>1</v>
      </c>
      <c r="Q46" s="87"/>
      <c r="R46" s="87"/>
    </row>
    <row r="47" spans="1:18" ht="15.75">
      <c r="A47" s="818">
        <f t="shared" si="1"/>
        <v>87</v>
      </c>
      <c r="B47" s="819" t="str">
        <f t="shared" si="1"/>
        <v>CIRS_088EN_SECLNX002_PRIME</v>
      </c>
      <c r="C47" s="820" t="s">
        <v>469</v>
      </c>
      <c r="D47" s="821" t="s">
        <v>234</v>
      </c>
      <c r="E47" s="822" t="s">
        <v>234</v>
      </c>
      <c r="F47" s="823" t="s">
        <v>234</v>
      </c>
      <c r="G47" s="824">
        <v>15.5</v>
      </c>
      <c r="H47" s="825" t="s">
        <v>233</v>
      </c>
      <c r="I47" s="826" t="s">
        <v>233</v>
      </c>
      <c r="J47" s="827">
        <f t="shared" si="4"/>
        <v>0.13125</v>
      </c>
      <c r="K47" s="828">
        <f t="shared" si="5"/>
        <v>586</v>
      </c>
      <c r="L47" s="1015" t="s">
        <v>521</v>
      </c>
      <c r="M47" s="1016"/>
      <c r="N47" s="1017"/>
      <c r="O47" s="829" t="s">
        <v>533</v>
      </c>
      <c r="P47" s="811">
        <v>1</v>
      </c>
      <c r="Q47" s="87"/>
      <c r="R47" s="87"/>
    </row>
    <row r="48" spans="1:18" ht="15.75">
      <c r="A48" s="818">
        <f t="shared" si="1"/>
        <v>88</v>
      </c>
      <c r="B48" s="819" t="str">
        <f t="shared" si="1"/>
        <v>CIRS_088EN_ICYATM002_UVIS</v>
      </c>
      <c r="C48" s="820" t="str">
        <f>IF(L22=2000,"Co-add",IF(L22=4000,"No Co-add",L22))</f>
        <v>No Co-add</v>
      </c>
      <c r="D48" s="821" t="s">
        <v>234</v>
      </c>
      <c r="E48" s="822" t="s">
        <v>234</v>
      </c>
      <c r="F48" s="823" t="s">
        <v>507</v>
      </c>
      <c r="G48" s="824">
        <v>15.5</v>
      </c>
      <c r="H48" s="825" t="s">
        <v>471</v>
      </c>
      <c r="I48" s="826" t="s">
        <v>471</v>
      </c>
      <c r="J48" s="827">
        <f t="shared" si="4"/>
        <v>0.08333333333333333</v>
      </c>
      <c r="K48" s="828">
        <f t="shared" si="5"/>
        <v>587</v>
      </c>
      <c r="L48" s="1015" t="s">
        <v>522</v>
      </c>
      <c r="M48" s="1016"/>
      <c r="N48" s="1017"/>
      <c r="O48" s="829" t="s">
        <v>527</v>
      </c>
      <c r="P48" s="811">
        <v>1</v>
      </c>
      <c r="Q48" s="87"/>
      <c r="R48" s="87"/>
    </row>
    <row r="49" spans="1:18" ht="15">
      <c r="A49" s="738">
        <f t="shared" si="1"/>
        <v>89</v>
      </c>
      <c r="B49" s="739" t="str">
        <f t="shared" si="1"/>
        <v>CIRS_088TE_SECLNX001_UVIS</v>
      </c>
      <c r="C49" s="740" t="str">
        <f>IF(L23=2000,"Co-add",IF(L23=4000,"No Co-add",L23))</f>
        <v>No Co-add</v>
      </c>
      <c r="D49" s="741" t="s">
        <v>234</v>
      </c>
      <c r="E49" s="742" t="s">
        <v>234</v>
      </c>
      <c r="F49" s="743" t="s">
        <v>234</v>
      </c>
      <c r="G49" s="744">
        <v>15.5</v>
      </c>
      <c r="H49" s="745" t="s">
        <v>233</v>
      </c>
      <c r="I49" s="746" t="s">
        <v>233</v>
      </c>
      <c r="J49" s="747">
        <f t="shared" si="4"/>
        <v>0.1826388888888889</v>
      </c>
      <c r="K49" s="748">
        <f t="shared" si="5"/>
        <v>588</v>
      </c>
      <c r="L49" s="1018" t="s">
        <v>523</v>
      </c>
      <c r="M49" s="1019"/>
      <c r="N49" s="1020"/>
      <c r="O49" s="749" t="s">
        <v>534</v>
      </c>
      <c r="P49" s="811">
        <v>1</v>
      </c>
      <c r="Q49" s="87"/>
      <c r="R49" s="87"/>
    </row>
    <row r="50" spans="1:18" ht="15">
      <c r="A50" s="87">
        <f t="shared" si="1"/>
        <v>96</v>
      </c>
      <c r="B50" s="431" t="str">
        <f t="shared" si="1"/>
        <v>CIRS_088TE_093W008PH001_ISS</v>
      </c>
      <c r="C50" s="432" t="str">
        <f>IF(L24=2000,"Co-add",IF(L24=4000,"No Co-add",L24))</f>
        <v>No Co-add</v>
      </c>
      <c r="D50" s="226" t="s">
        <v>234</v>
      </c>
      <c r="E50" s="81" t="s">
        <v>234</v>
      </c>
      <c r="F50" s="82" t="s">
        <v>234</v>
      </c>
      <c r="G50" s="221">
        <v>15.5</v>
      </c>
      <c r="H50" s="437" t="s">
        <v>471</v>
      </c>
      <c r="I50" s="438" t="s">
        <v>471</v>
      </c>
      <c r="J50" s="168">
        <f t="shared" si="4"/>
        <v>0.08333333333333333</v>
      </c>
      <c r="K50" s="433">
        <f t="shared" si="5"/>
        <v>595</v>
      </c>
      <c r="L50" s="1012" t="s">
        <v>524</v>
      </c>
      <c r="M50" s="1013"/>
      <c r="N50" s="1014"/>
      <c r="O50" s="677" t="s">
        <v>527</v>
      </c>
      <c r="P50" s="811"/>
      <c r="Q50" s="87"/>
      <c r="R50" s="87"/>
    </row>
    <row r="51" spans="1:18" ht="15">
      <c r="A51" s="87">
        <f t="shared" si="1"/>
        <v>99</v>
      </c>
      <c r="B51" s="431" t="str">
        <f t="shared" si="1"/>
        <v>CIRS_088DI_081W005PH001_ISS</v>
      </c>
      <c r="C51" s="432" t="str">
        <f>IF(L25=2000,"Co-add",IF(L25=4000,"No Co-add",L25))</f>
        <v>No Co-add</v>
      </c>
      <c r="D51" s="226" t="s">
        <v>234</v>
      </c>
      <c r="E51" s="81" t="s">
        <v>234</v>
      </c>
      <c r="F51" s="82" t="s">
        <v>234</v>
      </c>
      <c r="G51" s="221">
        <v>15.5</v>
      </c>
      <c r="H51" s="437" t="s">
        <v>471</v>
      </c>
      <c r="I51" s="438" t="s">
        <v>471</v>
      </c>
      <c r="J51" s="168">
        <f t="shared" si="4"/>
        <v>0.0763888888888889</v>
      </c>
      <c r="K51" s="433">
        <f t="shared" si="5"/>
        <v>598</v>
      </c>
      <c r="L51" s="1012" t="s">
        <v>525</v>
      </c>
      <c r="M51" s="1013"/>
      <c r="N51" s="1014"/>
      <c r="O51" s="677" t="s">
        <v>527</v>
      </c>
      <c r="P51" s="811"/>
      <c r="Q51" s="87"/>
      <c r="R51" s="87"/>
    </row>
    <row r="52" spans="1:18" ht="15.75" thickBot="1">
      <c r="A52" s="87"/>
      <c r="B52" s="75"/>
      <c r="C52" s="99"/>
      <c r="D52" s="227"/>
      <c r="E52" s="228"/>
      <c r="F52" s="165"/>
      <c r="G52" s="97"/>
      <c r="H52" s="526"/>
      <c r="I52" s="527"/>
      <c r="J52" s="172"/>
      <c r="K52" s="75"/>
      <c r="L52" s="1024"/>
      <c r="M52" s="1025"/>
      <c r="N52" s="1026"/>
      <c r="O52" s="298"/>
      <c r="P52" s="811"/>
      <c r="Q52" s="229"/>
      <c r="R52" s="87"/>
    </row>
    <row r="53" spans="1:18" ht="15">
      <c r="A53" s="87"/>
      <c r="B53" s="87"/>
      <c r="C53" s="230"/>
      <c r="D53" s="231"/>
      <c r="E53" s="231"/>
      <c r="F53" s="94"/>
      <c r="G53" s="232"/>
      <c r="H53" s="233"/>
      <c r="I53" s="233"/>
      <c r="J53" s="234"/>
      <c r="K53" s="87"/>
      <c r="L53" s="87"/>
      <c r="M53" s="87"/>
      <c r="N53" s="87"/>
      <c r="O53" s="87"/>
      <c r="P53" s="459"/>
      <c r="Q53" s="87"/>
      <c r="R53" s="87"/>
    </row>
    <row r="54" spans="1:18" ht="15">
      <c r="A54" s="87">
        <f>COUNTA(A34:A52)</f>
        <v>17</v>
      </c>
      <c r="B54" s="87"/>
      <c r="C54" s="230"/>
      <c r="D54" s="231"/>
      <c r="E54" s="231"/>
      <c r="F54" s="94"/>
      <c r="G54" s="232"/>
      <c r="H54" s="233"/>
      <c r="I54" s="233"/>
      <c r="J54" s="234"/>
      <c r="K54" s="87"/>
      <c r="L54" s="87"/>
      <c r="M54" s="87"/>
      <c r="N54" s="87"/>
      <c r="O54" s="87"/>
      <c r="P54" s="459">
        <f>COUNTA(P34:P52)</f>
        <v>8</v>
      </c>
      <c r="Q54" s="87"/>
      <c r="R54" s="87"/>
    </row>
    <row r="55" spans="1:18" ht="15.75" thickBo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296"/>
      <c r="Q55" s="87"/>
      <c r="R55" s="87"/>
    </row>
    <row r="56" spans="1:18" ht="29.25" customHeight="1">
      <c r="A56" s="87"/>
      <c r="B56" s="963" t="s">
        <v>136</v>
      </c>
      <c r="C56" s="985" t="s">
        <v>85</v>
      </c>
      <c r="D56" s="982"/>
      <c r="E56" s="982"/>
      <c r="F56" s="945"/>
      <c r="G56" s="197" t="s">
        <v>86</v>
      </c>
      <c r="H56" s="985" t="s">
        <v>87</v>
      </c>
      <c r="I56" s="982"/>
      <c r="J56" s="982"/>
      <c r="K56" s="945"/>
      <c r="L56" s="965" t="s">
        <v>89</v>
      </c>
      <c r="M56" s="235"/>
      <c r="N56" s="87"/>
      <c r="O56" s="87"/>
      <c r="P56" s="296"/>
      <c r="Q56" s="87"/>
      <c r="R56" s="87"/>
    </row>
    <row r="57" spans="1:18" ht="26.25" customHeight="1" thickBot="1">
      <c r="A57" s="87"/>
      <c r="B57" s="964"/>
      <c r="C57" s="186" t="s">
        <v>91</v>
      </c>
      <c r="D57" s="184" t="s">
        <v>92</v>
      </c>
      <c r="E57" s="184" t="s">
        <v>93</v>
      </c>
      <c r="F57" s="185" t="s">
        <v>94</v>
      </c>
      <c r="G57" s="185" t="s">
        <v>94</v>
      </c>
      <c r="H57" s="186" t="s">
        <v>91</v>
      </c>
      <c r="I57" s="183" t="s">
        <v>92</v>
      </c>
      <c r="J57" s="184" t="s">
        <v>93</v>
      </c>
      <c r="K57" s="185" t="s">
        <v>94</v>
      </c>
      <c r="L57" s="966"/>
      <c r="M57" s="235"/>
      <c r="N57" s="87"/>
      <c r="O57" s="87"/>
      <c r="P57" s="87"/>
      <c r="Q57" s="87"/>
      <c r="R57" s="87"/>
    </row>
    <row r="58" spans="1:18" ht="15">
      <c r="A58" s="87"/>
      <c r="B58" s="240"/>
      <c r="C58" s="789"/>
      <c r="D58" s="300"/>
      <c r="E58" s="300"/>
      <c r="F58" s="790"/>
      <c r="G58" s="791"/>
      <c r="H58" s="792"/>
      <c r="I58" s="300"/>
      <c r="J58" s="300"/>
      <c r="K58" s="790"/>
      <c r="L58" s="794"/>
      <c r="M58" s="103"/>
      <c r="N58" s="87"/>
      <c r="O58" s="87"/>
      <c r="P58" s="87"/>
      <c r="Q58" s="87"/>
      <c r="R58" s="87"/>
    </row>
    <row r="59" spans="1:18" ht="15">
      <c r="A59" s="87"/>
      <c r="B59" s="784" t="s">
        <v>331</v>
      </c>
      <c r="C59" s="780">
        <v>39708</v>
      </c>
      <c r="D59" s="781">
        <v>2008</v>
      </c>
      <c r="E59" s="781">
        <v>261</v>
      </c>
      <c r="F59" s="782">
        <v>0.8611111111111112</v>
      </c>
      <c r="G59" s="783">
        <v>0.2708333333333333</v>
      </c>
      <c r="H59" s="780">
        <v>39709</v>
      </c>
      <c r="I59" s="781">
        <v>2008</v>
      </c>
      <c r="J59" s="781">
        <v>262</v>
      </c>
      <c r="K59" s="782">
        <v>0.13194444444444445</v>
      </c>
      <c r="L59" s="795">
        <v>5</v>
      </c>
      <c r="M59" s="103"/>
      <c r="N59" s="87"/>
      <c r="O59" s="87"/>
      <c r="P59" s="87"/>
      <c r="Q59" s="87"/>
      <c r="R59" s="87"/>
    </row>
    <row r="60" spans="1:18" ht="15">
      <c r="A60" s="87"/>
      <c r="B60" s="784" t="s">
        <v>361</v>
      </c>
      <c r="C60" s="780">
        <v>39715</v>
      </c>
      <c r="D60" s="781">
        <v>2008</v>
      </c>
      <c r="E60" s="781">
        <v>268</v>
      </c>
      <c r="F60" s="782">
        <v>0.96875</v>
      </c>
      <c r="G60" s="783">
        <v>0.17708333333333334</v>
      </c>
      <c r="H60" s="780">
        <v>39716</v>
      </c>
      <c r="I60" s="781">
        <v>2008</v>
      </c>
      <c r="J60" s="781">
        <v>269</v>
      </c>
      <c r="K60" s="782">
        <v>0.14583333333333334</v>
      </c>
      <c r="L60" s="795">
        <v>6</v>
      </c>
      <c r="M60" s="103"/>
      <c r="N60" s="87"/>
      <c r="O60" s="87"/>
      <c r="P60" s="87"/>
      <c r="Q60" s="87"/>
      <c r="R60" s="87"/>
    </row>
    <row r="61" spans="1:18" ht="15">
      <c r="A61" s="87"/>
      <c r="B61" s="784" t="s">
        <v>389</v>
      </c>
      <c r="C61" s="780">
        <v>39723</v>
      </c>
      <c r="D61" s="781">
        <v>2008</v>
      </c>
      <c r="E61" s="781">
        <v>276</v>
      </c>
      <c r="F61" s="782">
        <v>0.6770833333333334</v>
      </c>
      <c r="G61" s="783">
        <v>0.1361111111111111</v>
      </c>
      <c r="H61" s="780">
        <v>39723</v>
      </c>
      <c r="I61" s="781">
        <v>2008</v>
      </c>
      <c r="J61" s="781">
        <v>276</v>
      </c>
      <c r="K61" s="782">
        <v>0.8131944444444444</v>
      </c>
      <c r="L61" s="795">
        <v>2</v>
      </c>
      <c r="M61" s="103"/>
      <c r="N61" s="87"/>
      <c r="O61" s="87"/>
      <c r="P61" s="87"/>
      <c r="Q61" s="87"/>
      <c r="R61" s="87"/>
    </row>
    <row r="62" spans="1:18" ht="15">
      <c r="A62" s="87"/>
      <c r="B62" s="784" t="s">
        <v>420</v>
      </c>
      <c r="C62" s="780">
        <v>39730</v>
      </c>
      <c r="D62" s="781">
        <v>2008</v>
      </c>
      <c r="E62" s="781">
        <v>283</v>
      </c>
      <c r="F62" s="782">
        <v>0.5879629629629629</v>
      </c>
      <c r="G62" s="783">
        <v>0.125</v>
      </c>
      <c r="H62" s="780">
        <v>39730</v>
      </c>
      <c r="I62" s="781">
        <v>2008</v>
      </c>
      <c r="J62" s="781">
        <v>283</v>
      </c>
      <c r="K62" s="782">
        <v>0.7129629629629629</v>
      </c>
      <c r="L62" s="795">
        <v>6</v>
      </c>
      <c r="M62" s="103"/>
      <c r="N62" s="87"/>
      <c r="O62" s="87"/>
      <c r="P62" s="87"/>
      <c r="Q62" s="87"/>
      <c r="R62" s="87"/>
    </row>
    <row r="63" spans="1:18" ht="15">
      <c r="A63" s="87"/>
      <c r="B63" s="784" t="s">
        <v>424</v>
      </c>
      <c r="C63" s="780">
        <v>39730</v>
      </c>
      <c r="D63" s="781">
        <v>2008</v>
      </c>
      <c r="E63" s="781">
        <v>283</v>
      </c>
      <c r="F63" s="782">
        <v>0.8261574074074075</v>
      </c>
      <c r="G63" s="783">
        <v>0.17847222222222223</v>
      </c>
      <c r="H63" s="780">
        <v>39731</v>
      </c>
      <c r="I63" s="781">
        <v>2008</v>
      </c>
      <c r="J63" s="781">
        <v>284</v>
      </c>
      <c r="K63" s="782">
        <v>0.00462962962962963</v>
      </c>
      <c r="L63" s="795">
        <v>6</v>
      </c>
      <c r="M63" s="103"/>
      <c r="N63" s="87"/>
      <c r="O63" s="87"/>
      <c r="P63" s="87"/>
      <c r="Q63" s="87"/>
      <c r="R63" s="87"/>
    </row>
    <row r="64" spans="1:18" ht="15.75" thickBot="1">
      <c r="A64" s="87"/>
      <c r="B64" s="276"/>
      <c r="C64" s="307"/>
      <c r="D64" s="308"/>
      <c r="E64" s="308"/>
      <c r="F64" s="309"/>
      <c r="G64" s="310"/>
      <c r="H64" s="793"/>
      <c r="I64" s="308"/>
      <c r="J64" s="308"/>
      <c r="K64" s="309"/>
      <c r="L64" s="796"/>
      <c r="M64" s="103"/>
      <c r="N64" s="87"/>
      <c r="O64" s="87"/>
      <c r="P64" s="87"/>
      <c r="Q64" s="87"/>
      <c r="R64" s="87"/>
    </row>
    <row r="65" spans="1:18" ht="15">
      <c r="A65" s="87"/>
      <c r="B65" s="87"/>
      <c r="C65" s="101"/>
      <c r="D65" s="95"/>
      <c r="E65" s="95"/>
      <c r="F65" s="126"/>
      <c r="G65" s="126"/>
      <c r="H65" s="175"/>
      <c r="I65" s="95"/>
      <c r="J65" s="95"/>
      <c r="K65" s="126"/>
      <c r="L65" s="95"/>
      <c r="M65" s="103"/>
      <c r="N65" s="87"/>
      <c r="O65" s="87"/>
      <c r="P65" s="87"/>
      <c r="Q65" s="87"/>
      <c r="R65" s="87"/>
    </row>
    <row r="66" spans="1:18" ht="15">
      <c r="A66" s="87"/>
      <c r="B66" s="87"/>
      <c r="C66" s="101"/>
      <c r="D66" s="95"/>
      <c r="E66" s="95"/>
      <c r="F66" s="126"/>
      <c r="G66" s="126"/>
      <c r="H66" s="175"/>
      <c r="I66" s="95"/>
      <c r="J66" s="95"/>
      <c r="K66" s="126"/>
      <c r="L66" s="103"/>
      <c r="M66" s="103"/>
      <c r="N66" s="87"/>
      <c r="O66" s="87"/>
      <c r="P66" s="87"/>
      <c r="Q66" s="87"/>
      <c r="R66" s="87"/>
    </row>
    <row r="67" spans="1:18" ht="15">
      <c r="A67" s="87">
        <f>COUNTA(B58:B64)</f>
        <v>5</v>
      </c>
      <c r="B67" s="87" t="s">
        <v>143</v>
      </c>
      <c r="C67" s="87"/>
      <c r="D67" s="87"/>
      <c r="E67" s="95" t="s">
        <v>123</v>
      </c>
      <c r="F67" s="87">
        <f>DAY(G67)</f>
        <v>0</v>
      </c>
      <c r="G67" s="100">
        <f>SUM(G58:G64)</f>
        <v>0.8875</v>
      </c>
      <c r="H67" s="100"/>
      <c r="I67" s="87"/>
      <c r="J67" s="87"/>
      <c r="K67" s="95" t="s">
        <v>124</v>
      </c>
      <c r="L67" s="103">
        <f>SUM(L58:L64)</f>
        <v>25</v>
      </c>
      <c r="M67" s="87" t="s">
        <v>125</v>
      </c>
      <c r="N67" s="87"/>
      <c r="O67" s="87"/>
      <c r="P67" s="87"/>
      <c r="Q67" s="87"/>
      <c r="R67" s="87"/>
    </row>
    <row r="69" ht="15">
      <c r="B69" s="25" t="s">
        <v>300</v>
      </c>
    </row>
    <row r="70" ht="15.75" thickBot="1"/>
    <row r="71" spans="2:11" ht="15">
      <c r="B71" s="971" t="s">
        <v>81</v>
      </c>
      <c r="C71" s="985" t="s">
        <v>85</v>
      </c>
      <c r="D71" s="982"/>
      <c r="E71" s="982"/>
      <c r="F71" s="945"/>
      <c r="G71" s="197" t="s">
        <v>86</v>
      </c>
      <c r="H71" s="985" t="s">
        <v>87</v>
      </c>
      <c r="I71" s="982"/>
      <c r="J71" s="982"/>
      <c r="K71" s="945"/>
    </row>
    <row r="72" spans="2:11" ht="15.75" thickBot="1">
      <c r="B72" s="964"/>
      <c r="C72" s="186" t="s">
        <v>91</v>
      </c>
      <c r="D72" s="184" t="s">
        <v>92</v>
      </c>
      <c r="E72" s="184" t="s">
        <v>93</v>
      </c>
      <c r="F72" s="185" t="s">
        <v>94</v>
      </c>
      <c r="G72" s="185" t="s">
        <v>94</v>
      </c>
      <c r="H72" s="186" t="s">
        <v>91</v>
      </c>
      <c r="I72" s="183" t="s">
        <v>92</v>
      </c>
      <c r="J72" s="184" t="s">
        <v>93</v>
      </c>
      <c r="K72" s="185" t="s">
        <v>94</v>
      </c>
    </row>
    <row r="73" spans="2:11" ht="15">
      <c r="B73" s="252"/>
      <c r="C73" s="249"/>
      <c r="D73" s="250"/>
      <c r="E73" s="250"/>
      <c r="F73" s="714"/>
      <c r="G73" s="280"/>
      <c r="H73" s="277"/>
      <c r="I73" s="278"/>
      <c r="J73" s="278"/>
      <c r="K73" s="279"/>
    </row>
    <row r="74" spans="1:11" ht="15">
      <c r="A74" s="716">
        <f aca="true" t="shared" si="6" ref="A74:K74">A15</f>
        <v>81</v>
      </c>
      <c r="B74" s="603" t="str">
        <f t="shared" si="6"/>
        <v>CIRS_088EN_PLMHINCL001_ISS</v>
      </c>
      <c r="C74" s="717">
        <f t="shared" si="6"/>
        <v>39730</v>
      </c>
      <c r="D74" s="718">
        <f t="shared" si="6"/>
        <v>2008</v>
      </c>
      <c r="E74" s="718">
        <f t="shared" si="6"/>
        <v>283</v>
      </c>
      <c r="F74" s="719">
        <f t="shared" si="6"/>
        <v>0.09375</v>
      </c>
      <c r="G74" s="720">
        <f t="shared" si="6"/>
        <v>0.11458333333333333</v>
      </c>
      <c r="H74" s="721">
        <f t="shared" si="6"/>
        <v>39730</v>
      </c>
      <c r="I74" s="718">
        <f t="shared" si="6"/>
        <v>2008</v>
      </c>
      <c r="J74" s="718">
        <f t="shared" si="6"/>
        <v>283</v>
      </c>
      <c r="K74" s="624">
        <f t="shared" si="6"/>
        <v>0.20833333333333334</v>
      </c>
    </row>
    <row r="75" spans="1:11" ht="15">
      <c r="A75" s="716">
        <f aca="true" t="shared" si="7" ref="A75:K75">A16</f>
        <v>82</v>
      </c>
      <c r="B75" s="603" t="str">
        <f t="shared" si="7"/>
        <v>CIRS_088EN_ICYATM001_UVIS</v>
      </c>
      <c r="C75" s="717">
        <f t="shared" si="7"/>
        <v>39730</v>
      </c>
      <c r="D75" s="718">
        <f t="shared" si="7"/>
        <v>2008</v>
      </c>
      <c r="E75" s="718">
        <f t="shared" si="7"/>
        <v>283</v>
      </c>
      <c r="F75" s="719">
        <f t="shared" si="7"/>
        <v>0.20833333333333334</v>
      </c>
      <c r="G75" s="720">
        <f t="shared" si="7"/>
        <v>0.0625</v>
      </c>
      <c r="H75" s="721">
        <f t="shared" si="7"/>
        <v>39730</v>
      </c>
      <c r="I75" s="718">
        <f t="shared" si="7"/>
        <v>2008</v>
      </c>
      <c r="J75" s="718">
        <f t="shared" si="7"/>
        <v>283</v>
      </c>
      <c r="K75" s="624">
        <f t="shared" si="7"/>
        <v>0.2708333333333333</v>
      </c>
    </row>
    <row r="76" spans="2:11" ht="15">
      <c r="B76" s="351"/>
      <c r="C76" s="470"/>
      <c r="D76" s="402"/>
      <c r="E76" s="402"/>
      <c r="F76" s="381"/>
      <c r="G76" s="494"/>
      <c r="H76" s="480"/>
      <c r="I76" s="402"/>
      <c r="J76" s="402"/>
      <c r="K76" s="381"/>
    </row>
    <row r="77" spans="2:13" ht="15">
      <c r="B77" s="351"/>
      <c r="C77" s="390"/>
      <c r="D77" s="380"/>
      <c r="E77" s="380"/>
      <c r="F77" s="381"/>
      <c r="G77" s="381">
        <f>G74+G75</f>
        <v>0.17708333333333331</v>
      </c>
      <c r="H77" s="390" t="b">
        <f>G77=K77</f>
        <v>1</v>
      </c>
      <c r="I77" s="380"/>
      <c r="J77" s="380"/>
      <c r="K77" s="381">
        <f>K75-F74</f>
        <v>0.17708333333333331</v>
      </c>
      <c r="M77" s="26"/>
    </row>
    <row r="78" spans="2:11" ht="15">
      <c r="B78" s="351"/>
      <c r="C78" s="390"/>
      <c r="D78" s="380"/>
      <c r="E78" s="380"/>
      <c r="F78" s="381"/>
      <c r="G78" s="381"/>
      <c r="H78" s="390"/>
      <c r="I78" s="380"/>
      <c r="J78" s="380"/>
      <c r="K78" s="381"/>
    </row>
    <row r="79" spans="1:11" ht="15">
      <c r="A79" s="734">
        <f aca="true" t="shared" si="8" ref="A79:K79">A18</f>
        <v>84</v>
      </c>
      <c r="B79" s="645" t="str">
        <f t="shared" si="8"/>
        <v>CIRS_088EN_ENCELCA001_ISS</v>
      </c>
      <c r="C79" s="735">
        <f t="shared" si="8"/>
        <v>39730</v>
      </c>
      <c r="D79" s="647">
        <f t="shared" si="8"/>
        <v>2008</v>
      </c>
      <c r="E79" s="647">
        <f t="shared" si="8"/>
        <v>283</v>
      </c>
      <c r="F79" s="736">
        <f t="shared" si="8"/>
        <v>0.8067129629629629</v>
      </c>
      <c r="G79" s="736">
        <f t="shared" si="8"/>
        <v>0.019444444444444445</v>
      </c>
      <c r="H79" s="735">
        <f t="shared" si="8"/>
        <v>39730</v>
      </c>
      <c r="I79" s="737">
        <f t="shared" si="8"/>
        <v>2008</v>
      </c>
      <c r="J79" s="647">
        <f t="shared" si="8"/>
        <v>283</v>
      </c>
      <c r="K79" s="736">
        <f t="shared" si="8"/>
        <v>0.8261574074074075</v>
      </c>
    </row>
    <row r="80" spans="1:11" ht="15">
      <c r="A80" s="734">
        <f aca="true" t="shared" si="9" ref="A80:K80">A19</f>
        <v>85</v>
      </c>
      <c r="B80" s="645" t="str">
        <f t="shared" si="9"/>
        <v>CIRS_088EN_SECLNX001_PRIME</v>
      </c>
      <c r="C80" s="735">
        <f t="shared" si="9"/>
        <v>39730</v>
      </c>
      <c r="D80" s="647">
        <f t="shared" si="9"/>
        <v>2008</v>
      </c>
      <c r="E80" s="647">
        <f t="shared" si="9"/>
        <v>283</v>
      </c>
      <c r="F80" s="736">
        <f t="shared" si="9"/>
        <v>0.8261574074074075</v>
      </c>
      <c r="G80" s="736">
        <f t="shared" si="9"/>
        <v>0.03194444444444445</v>
      </c>
      <c r="H80" s="735">
        <f t="shared" si="9"/>
        <v>39730</v>
      </c>
      <c r="I80" s="737">
        <f t="shared" si="9"/>
        <v>2008</v>
      </c>
      <c r="J80" s="647">
        <f t="shared" si="9"/>
        <v>283</v>
      </c>
      <c r="K80" s="736">
        <f t="shared" si="9"/>
        <v>0.8581018518518518</v>
      </c>
    </row>
    <row r="81" spans="1:11" ht="15">
      <c r="A81" s="734">
        <f aca="true" t="shared" si="10" ref="A81:K81">A20</f>
        <v>86</v>
      </c>
      <c r="B81" s="645" t="str">
        <f t="shared" si="10"/>
        <v>CIRS_088EN_SECLNX001_AACS</v>
      </c>
      <c r="C81" s="735">
        <f t="shared" si="10"/>
        <v>39730</v>
      </c>
      <c r="D81" s="647">
        <f t="shared" si="10"/>
        <v>2008</v>
      </c>
      <c r="E81" s="647">
        <f t="shared" si="10"/>
        <v>283</v>
      </c>
      <c r="F81" s="736">
        <f t="shared" si="10"/>
        <v>0.8581018518518518</v>
      </c>
      <c r="G81" s="736">
        <f t="shared" si="10"/>
        <v>0.015277777777777777</v>
      </c>
      <c r="H81" s="735">
        <f t="shared" si="10"/>
        <v>39730</v>
      </c>
      <c r="I81" s="737">
        <f t="shared" si="10"/>
        <v>2008</v>
      </c>
      <c r="J81" s="647">
        <f t="shared" si="10"/>
        <v>283</v>
      </c>
      <c r="K81" s="736">
        <f t="shared" si="10"/>
        <v>0.8733796296296297</v>
      </c>
    </row>
    <row r="82" spans="1:11" ht="15">
      <c r="A82" s="734">
        <f aca="true" t="shared" si="11" ref="A82:K82">A21</f>
        <v>87</v>
      </c>
      <c r="B82" s="645" t="str">
        <f t="shared" si="11"/>
        <v>CIRS_088EN_SECLNX002_PRIME</v>
      </c>
      <c r="C82" s="735">
        <f t="shared" si="11"/>
        <v>39730</v>
      </c>
      <c r="D82" s="647">
        <f t="shared" si="11"/>
        <v>2008</v>
      </c>
      <c r="E82" s="647">
        <f t="shared" si="11"/>
        <v>283</v>
      </c>
      <c r="F82" s="736">
        <f t="shared" si="11"/>
        <v>0.8733796296296297</v>
      </c>
      <c r="G82" s="736">
        <f t="shared" si="11"/>
        <v>0.13125</v>
      </c>
      <c r="H82" s="735">
        <f t="shared" si="11"/>
        <v>39731</v>
      </c>
      <c r="I82" s="737">
        <f t="shared" si="11"/>
        <v>2008</v>
      </c>
      <c r="J82" s="647">
        <f t="shared" si="11"/>
        <v>284</v>
      </c>
      <c r="K82" s="736">
        <f t="shared" si="11"/>
        <v>0.00462962962962963</v>
      </c>
    </row>
    <row r="83" spans="1:11" ht="15">
      <c r="A83" s="734">
        <f aca="true" t="shared" si="12" ref="A83:K83">A22</f>
        <v>88</v>
      </c>
      <c r="B83" s="645" t="str">
        <f t="shared" si="12"/>
        <v>CIRS_088EN_ICYATM002_UVIS</v>
      </c>
      <c r="C83" s="735">
        <f t="shared" si="12"/>
        <v>39731</v>
      </c>
      <c r="D83" s="647">
        <f t="shared" si="12"/>
        <v>2008</v>
      </c>
      <c r="E83" s="647">
        <f t="shared" si="12"/>
        <v>284</v>
      </c>
      <c r="F83" s="736">
        <f t="shared" si="12"/>
        <v>0.00462962962962963</v>
      </c>
      <c r="G83" s="736">
        <f t="shared" si="12"/>
        <v>0.08333333333333333</v>
      </c>
      <c r="H83" s="735">
        <f t="shared" si="12"/>
        <v>39731</v>
      </c>
      <c r="I83" s="737">
        <f t="shared" si="12"/>
        <v>2008</v>
      </c>
      <c r="J83" s="647">
        <f t="shared" si="12"/>
        <v>284</v>
      </c>
      <c r="K83" s="736">
        <f t="shared" si="12"/>
        <v>0.08796296296296297</v>
      </c>
    </row>
    <row r="84" spans="1:11" ht="15">
      <c r="A84" s="734">
        <f aca="true" t="shared" si="13" ref="A84:K84">A23</f>
        <v>89</v>
      </c>
      <c r="B84" s="645" t="str">
        <f t="shared" si="13"/>
        <v>CIRS_088TE_SECLNX001_UVIS</v>
      </c>
      <c r="C84" s="735">
        <f t="shared" si="13"/>
        <v>39731</v>
      </c>
      <c r="D84" s="647">
        <f t="shared" si="13"/>
        <v>2008</v>
      </c>
      <c r="E84" s="647">
        <f t="shared" si="13"/>
        <v>284</v>
      </c>
      <c r="F84" s="736">
        <f t="shared" si="13"/>
        <v>0.08796296296296297</v>
      </c>
      <c r="G84" s="736">
        <f t="shared" si="13"/>
        <v>0.1826388888888889</v>
      </c>
      <c r="H84" s="735">
        <f t="shared" si="13"/>
        <v>39731</v>
      </c>
      <c r="I84" s="737">
        <f t="shared" si="13"/>
        <v>2008</v>
      </c>
      <c r="J84" s="647">
        <f t="shared" si="13"/>
        <v>284</v>
      </c>
      <c r="K84" s="736">
        <f t="shared" si="13"/>
        <v>0.27060185185185187</v>
      </c>
    </row>
    <row r="85" spans="2:11" ht="15">
      <c r="B85" s="351"/>
      <c r="C85" s="390"/>
      <c r="D85" s="380"/>
      <c r="E85" s="380"/>
      <c r="F85" s="381"/>
      <c r="G85" s="381"/>
      <c r="H85" s="390"/>
      <c r="I85" s="402"/>
      <c r="J85" s="380"/>
      <c r="K85" s="381"/>
    </row>
    <row r="86" spans="2:11" ht="15">
      <c r="B86" s="351"/>
      <c r="C86" s="390"/>
      <c r="D86" s="380"/>
      <c r="E86" s="380"/>
      <c r="F86" s="381"/>
      <c r="G86" s="381">
        <f>SUM(G79:G84)</f>
        <v>0.4638888888888889</v>
      </c>
      <c r="H86" s="390" t="b">
        <f>K86=G86</f>
        <v>1</v>
      </c>
      <c r="I86" s="402"/>
      <c r="J86" s="380"/>
      <c r="K86" s="381">
        <f>K84+G89-F79</f>
        <v>0.4638888888888889</v>
      </c>
    </row>
    <row r="87" spans="2:11" ht="15.75" thickBot="1">
      <c r="B87" s="460"/>
      <c r="C87" s="461"/>
      <c r="D87" s="462"/>
      <c r="E87" s="462"/>
      <c r="F87" s="715"/>
      <c r="G87" s="464"/>
      <c r="H87" s="461"/>
      <c r="I87" s="462"/>
      <c r="J87" s="462"/>
      <c r="K87" s="463"/>
    </row>
    <row r="89" ht="15">
      <c r="G89" s="14">
        <v>1</v>
      </c>
    </row>
  </sheetData>
  <mergeCells count="44">
    <mergeCell ref="H5:K5"/>
    <mergeCell ref="L5:L6"/>
    <mergeCell ref="K32:K33"/>
    <mergeCell ref="L36:N36"/>
    <mergeCell ref="L35:N35"/>
    <mergeCell ref="L37:N37"/>
    <mergeCell ref="J32:J33"/>
    <mergeCell ref="B5:B6"/>
    <mergeCell ref="D32:F32"/>
    <mergeCell ref="G32:G33"/>
    <mergeCell ref="H32:I32"/>
    <mergeCell ref="B32:B33"/>
    <mergeCell ref="C32:C33"/>
    <mergeCell ref="C5:F5"/>
    <mergeCell ref="L34:N34"/>
    <mergeCell ref="R5:R6"/>
    <mergeCell ref="O32:O33"/>
    <mergeCell ref="N5:N6"/>
    <mergeCell ref="L32:N33"/>
    <mergeCell ref="M5:M6"/>
    <mergeCell ref="O5:Q5"/>
    <mergeCell ref="P32:P33"/>
    <mergeCell ref="L38:N38"/>
    <mergeCell ref="L39:N39"/>
    <mergeCell ref="L40:N40"/>
    <mergeCell ref="B56:B57"/>
    <mergeCell ref="L52:N52"/>
    <mergeCell ref="C56:F56"/>
    <mergeCell ref="H56:K56"/>
    <mergeCell ref="L56:L57"/>
    <mergeCell ref="L41:N41"/>
    <mergeCell ref="L43:N43"/>
    <mergeCell ref="L42:N42"/>
    <mergeCell ref="L44:N44"/>
    <mergeCell ref="L45:N45"/>
    <mergeCell ref="L46:N46"/>
    <mergeCell ref="L47:N47"/>
    <mergeCell ref="L48:N48"/>
    <mergeCell ref="L49:N49"/>
    <mergeCell ref="L50:N50"/>
    <mergeCell ref="L51:N51"/>
    <mergeCell ref="B71:B72"/>
    <mergeCell ref="C71:F71"/>
    <mergeCell ref="H71:K71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7.28125" style="25" customWidth="1"/>
    <col min="2" max="2" width="43.8515625" style="25" bestFit="1" customWidth="1"/>
    <col min="3" max="3" width="14.421875" style="8" bestFit="1" customWidth="1"/>
    <col min="4" max="4" width="9.421875" style="25" bestFit="1" customWidth="1"/>
    <col min="5" max="5" width="11.28125" style="25" bestFit="1" customWidth="1"/>
    <col min="6" max="6" width="13.28125" style="25" bestFit="1" customWidth="1"/>
    <col min="7" max="7" width="12.140625" style="25" bestFit="1" customWidth="1"/>
    <col min="8" max="8" width="14.421875" style="8" bestFit="1" customWidth="1"/>
    <col min="9" max="9" width="12.8515625" style="8" customWidth="1"/>
    <col min="10" max="11" width="13.28125" style="8" bestFit="1" customWidth="1"/>
    <col min="12" max="12" width="10.28125" style="25" customWidth="1"/>
    <col min="13" max="13" width="12.57421875" style="25" customWidth="1"/>
    <col min="14" max="14" width="9.28125" style="25" customWidth="1"/>
    <col min="15" max="15" width="8.7109375" style="25" customWidth="1"/>
    <col min="16" max="17" width="8.8515625" style="25" customWidth="1"/>
    <col min="18" max="18" width="9.421875" style="25" bestFit="1" customWidth="1"/>
    <col min="19" max="16384" width="8.8515625" style="25" customWidth="1"/>
  </cols>
  <sheetData>
    <row r="1" ht="15.75" thickBot="1"/>
    <row r="2" spans="2:13" ht="19.5" customHeight="1">
      <c r="B2" s="952" t="s">
        <v>81</v>
      </c>
      <c r="C2" s="956" t="s">
        <v>85</v>
      </c>
      <c r="D2" s="957"/>
      <c r="E2" s="957"/>
      <c r="F2" s="958"/>
      <c r="G2" s="67" t="s">
        <v>86</v>
      </c>
      <c r="H2" s="956" t="s">
        <v>87</v>
      </c>
      <c r="I2" s="957"/>
      <c r="J2" s="957"/>
      <c r="K2" s="958"/>
      <c r="L2" s="954" t="s">
        <v>88</v>
      </c>
      <c r="M2" s="950" t="s">
        <v>89</v>
      </c>
    </row>
    <row r="3" spans="2:13" ht="41.25" customHeight="1" thickBot="1">
      <c r="B3" s="953"/>
      <c r="C3" s="550" t="s">
        <v>91</v>
      </c>
      <c r="D3" s="379" t="s">
        <v>92</v>
      </c>
      <c r="E3" s="379" t="s">
        <v>93</v>
      </c>
      <c r="F3" s="238" t="s">
        <v>94</v>
      </c>
      <c r="G3" s="68" t="s">
        <v>94</v>
      </c>
      <c r="H3" s="550" t="s">
        <v>91</v>
      </c>
      <c r="I3" s="382" t="s">
        <v>92</v>
      </c>
      <c r="J3" s="382" t="s">
        <v>93</v>
      </c>
      <c r="K3" s="383" t="s">
        <v>94</v>
      </c>
      <c r="L3" s="955"/>
      <c r="M3" s="951"/>
    </row>
    <row r="4" spans="2:13" ht="15">
      <c r="B4" s="37"/>
      <c r="C4" s="554"/>
      <c r="D4" s="43"/>
      <c r="E4" s="43"/>
      <c r="F4" s="13"/>
      <c r="G4" s="13"/>
      <c r="H4" s="554"/>
      <c r="I4" s="44"/>
      <c r="J4" s="44"/>
      <c r="K4" s="45"/>
      <c r="L4" s="37"/>
      <c r="M4" s="46"/>
    </row>
    <row r="5" spans="1:13" ht="15">
      <c r="A5" s="374"/>
      <c r="B5" s="351" t="s">
        <v>465</v>
      </c>
      <c r="C5" s="410">
        <v>39704</v>
      </c>
      <c r="D5" s="380">
        <v>2008</v>
      </c>
      <c r="E5" s="380">
        <v>257</v>
      </c>
      <c r="F5" s="381">
        <v>0.9298611111111111</v>
      </c>
      <c r="G5" s="564"/>
      <c r="H5" s="579"/>
      <c r="I5" s="47"/>
      <c r="J5" s="47"/>
      <c r="K5" s="48"/>
      <c r="L5" s="49"/>
      <c r="M5" s="50"/>
    </row>
    <row r="6" spans="1:15" s="15" customFormat="1" ht="15">
      <c r="A6" s="374"/>
      <c r="B6" s="351"/>
      <c r="C6" s="410"/>
      <c r="D6" s="380"/>
      <c r="E6" s="380"/>
      <c r="F6" s="548"/>
      <c r="G6" s="548"/>
      <c r="H6" s="410"/>
      <c r="I6" s="380"/>
      <c r="J6" s="380"/>
      <c r="K6" s="548"/>
      <c r="L6" s="220"/>
      <c r="M6" s="388"/>
      <c r="N6" s="25"/>
      <c r="O6" s="25"/>
    </row>
    <row r="7" spans="1:15" s="15" customFormat="1" ht="15.75">
      <c r="A7" s="602"/>
      <c r="B7" s="836" t="s">
        <v>509</v>
      </c>
      <c r="C7" s="837">
        <v>39707</v>
      </c>
      <c r="D7" s="838">
        <v>2008</v>
      </c>
      <c r="E7" s="838">
        <v>260</v>
      </c>
      <c r="F7" s="839">
        <v>0.8986111111111111</v>
      </c>
      <c r="G7" s="839"/>
      <c r="H7" s="837"/>
      <c r="I7" s="838"/>
      <c r="J7" s="838"/>
      <c r="K7" s="839"/>
      <c r="L7" s="840"/>
      <c r="M7" s="841"/>
      <c r="N7" s="60"/>
      <c r="O7" s="376"/>
    </row>
    <row r="8" spans="1:15" s="15" customFormat="1" ht="15">
      <c r="A8" s="374">
        <v>7</v>
      </c>
      <c r="B8" s="351" t="s">
        <v>323</v>
      </c>
      <c r="C8" s="410">
        <v>39707</v>
      </c>
      <c r="D8" s="380">
        <v>2008</v>
      </c>
      <c r="E8" s="380">
        <v>260</v>
      </c>
      <c r="F8" s="548">
        <v>0.9201388888888888</v>
      </c>
      <c r="G8" s="548">
        <v>0.21180555555555555</v>
      </c>
      <c r="H8" s="410">
        <v>39708</v>
      </c>
      <c r="I8" s="380">
        <v>2008</v>
      </c>
      <c r="J8" s="380">
        <v>261</v>
      </c>
      <c r="K8" s="548">
        <v>0.13194444444444445</v>
      </c>
      <c r="L8" s="220">
        <v>440</v>
      </c>
      <c r="M8" s="388">
        <v>8.052</v>
      </c>
      <c r="N8" s="60"/>
      <c r="O8" s="376">
        <f>M8</f>
        <v>8.052</v>
      </c>
    </row>
    <row r="9" spans="1:15" s="15" customFormat="1" ht="15">
      <c r="A9" s="374">
        <v>8</v>
      </c>
      <c r="B9" s="351" t="s">
        <v>324</v>
      </c>
      <c r="C9" s="410">
        <v>39708</v>
      </c>
      <c r="D9" s="380">
        <v>2008</v>
      </c>
      <c r="E9" s="380">
        <v>261</v>
      </c>
      <c r="F9" s="548">
        <v>0.13194444444444445</v>
      </c>
      <c r="G9" s="548">
        <v>0.20138888888888887</v>
      </c>
      <c r="H9" s="410">
        <v>39708</v>
      </c>
      <c r="I9" s="380">
        <v>2008</v>
      </c>
      <c r="J9" s="380">
        <v>261</v>
      </c>
      <c r="K9" s="548">
        <v>0.3333333333333333</v>
      </c>
      <c r="L9" s="220">
        <v>440</v>
      </c>
      <c r="M9" s="388">
        <v>7.656</v>
      </c>
      <c r="N9" s="60"/>
      <c r="O9" s="376">
        <f>M9</f>
        <v>7.656</v>
      </c>
    </row>
    <row r="10" spans="1:15" s="15" customFormat="1" ht="15">
      <c r="A10" s="374">
        <v>9</v>
      </c>
      <c r="B10" s="351" t="s">
        <v>325</v>
      </c>
      <c r="C10" s="410">
        <v>39708</v>
      </c>
      <c r="D10" s="380">
        <v>2008</v>
      </c>
      <c r="E10" s="380">
        <v>261</v>
      </c>
      <c r="F10" s="548">
        <v>0.3333333333333333</v>
      </c>
      <c r="G10" s="548">
        <v>0.2638888888888889</v>
      </c>
      <c r="H10" s="410">
        <v>39708</v>
      </c>
      <c r="I10" s="380">
        <v>2008</v>
      </c>
      <c r="J10" s="380">
        <v>261</v>
      </c>
      <c r="K10" s="548">
        <v>0.5972222222222222</v>
      </c>
      <c r="L10" s="220">
        <v>440</v>
      </c>
      <c r="M10" s="388">
        <v>10.032</v>
      </c>
      <c r="N10" s="60"/>
      <c r="O10" s="376">
        <f>M10</f>
        <v>10.032</v>
      </c>
    </row>
    <row r="11" spans="1:15" s="15" customFormat="1" ht="15.75">
      <c r="A11" s="855">
        <v>10</v>
      </c>
      <c r="B11" s="830" t="s">
        <v>326</v>
      </c>
      <c r="C11" s="831">
        <v>39708</v>
      </c>
      <c r="D11" s="832">
        <v>2008</v>
      </c>
      <c r="E11" s="832">
        <v>261</v>
      </c>
      <c r="F11" s="833">
        <v>0.5972222222222222</v>
      </c>
      <c r="G11" s="833">
        <v>0.06944444444444443</v>
      </c>
      <c r="H11" s="831">
        <v>39708</v>
      </c>
      <c r="I11" s="832">
        <v>2008</v>
      </c>
      <c r="J11" s="832">
        <v>261</v>
      </c>
      <c r="K11" s="833">
        <v>0.6666666666666666</v>
      </c>
      <c r="L11" s="834">
        <v>2200</v>
      </c>
      <c r="M11" s="835">
        <v>13.2</v>
      </c>
      <c r="N11" s="334"/>
      <c r="O11" s="856">
        <f>M11*(4000/2200)*(1/11)</f>
        <v>2.1818181818181817</v>
      </c>
    </row>
    <row r="12" spans="1:15" s="15" customFormat="1" ht="15">
      <c r="A12" s="374">
        <v>11</v>
      </c>
      <c r="B12" s="351" t="s">
        <v>327</v>
      </c>
      <c r="C12" s="410">
        <v>39708</v>
      </c>
      <c r="D12" s="380">
        <v>2008</v>
      </c>
      <c r="E12" s="380">
        <v>261</v>
      </c>
      <c r="F12" s="548">
        <v>0.6666666666666666</v>
      </c>
      <c r="G12" s="548">
        <v>0.07291666666666667</v>
      </c>
      <c r="H12" s="410">
        <v>39708</v>
      </c>
      <c r="I12" s="380">
        <v>2008</v>
      </c>
      <c r="J12" s="380">
        <v>261</v>
      </c>
      <c r="K12" s="548">
        <v>0.7395833333333334</v>
      </c>
      <c r="L12" s="220">
        <v>440</v>
      </c>
      <c r="M12" s="388">
        <v>2.772</v>
      </c>
      <c r="N12" s="60"/>
      <c r="O12" s="376">
        <f>M12</f>
        <v>2.772</v>
      </c>
    </row>
    <row r="13" spans="1:15" s="15" customFormat="1" ht="15">
      <c r="A13" s="374">
        <v>12</v>
      </c>
      <c r="B13" s="351" t="s">
        <v>328</v>
      </c>
      <c r="C13" s="410">
        <v>39708</v>
      </c>
      <c r="D13" s="380">
        <v>2008</v>
      </c>
      <c r="E13" s="380">
        <v>261</v>
      </c>
      <c r="F13" s="548">
        <v>0.7395833333333334</v>
      </c>
      <c r="G13" s="548">
        <v>0.12152777777777778</v>
      </c>
      <c r="H13" s="410">
        <v>39708</v>
      </c>
      <c r="I13" s="380">
        <v>2008</v>
      </c>
      <c r="J13" s="380">
        <v>261</v>
      </c>
      <c r="K13" s="548">
        <v>0.8611111111111112</v>
      </c>
      <c r="L13" s="220">
        <v>440</v>
      </c>
      <c r="M13" s="388">
        <v>4.62</v>
      </c>
      <c r="N13" s="60"/>
      <c r="O13" s="376">
        <f>M13</f>
        <v>4.62</v>
      </c>
    </row>
    <row r="14" spans="1:15" s="15" customFormat="1" ht="15.75">
      <c r="A14" s="855">
        <v>13</v>
      </c>
      <c r="B14" s="830" t="s">
        <v>329</v>
      </c>
      <c r="C14" s="831">
        <v>39708</v>
      </c>
      <c r="D14" s="832">
        <v>2008</v>
      </c>
      <c r="E14" s="832">
        <v>261</v>
      </c>
      <c r="F14" s="833">
        <v>0.8611111111111112</v>
      </c>
      <c r="G14" s="833">
        <v>0.2708333333333333</v>
      </c>
      <c r="H14" s="831">
        <v>39709</v>
      </c>
      <c r="I14" s="832">
        <v>2008</v>
      </c>
      <c r="J14" s="832">
        <v>262</v>
      </c>
      <c r="K14" s="833">
        <v>0.13194444444444445</v>
      </c>
      <c r="L14" s="834">
        <v>2000</v>
      </c>
      <c r="M14" s="835">
        <v>46.8</v>
      </c>
      <c r="N14" s="334"/>
      <c r="O14" s="856">
        <f>M14*2*(6/11)</f>
        <v>51.05454545454545</v>
      </c>
    </row>
    <row r="15" spans="1:15" s="15" customFormat="1" ht="15">
      <c r="A15" s="374">
        <v>14</v>
      </c>
      <c r="B15" s="351" t="s">
        <v>332</v>
      </c>
      <c r="C15" s="410">
        <v>39709</v>
      </c>
      <c r="D15" s="380">
        <v>2008</v>
      </c>
      <c r="E15" s="380">
        <v>262</v>
      </c>
      <c r="F15" s="548">
        <v>0.13194444444444445</v>
      </c>
      <c r="G15" s="548">
        <v>0.041666666666666664</v>
      </c>
      <c r="H15" s="410">
        <v>39709</v>
      </c>
      <c r="I15" s="380">
        <v>2008</v>
      </c>
      <c r="J15" s="380">
        <v>262</v>
      </c>
      <c r="K15" s="548">
        <v>0.17361111111111113</v>
      </c>
      <c r="L15" s="220">
        <v>440</v>
      </c>
      <c r="M15" s="388">
        <v>1.584</v>
      </c>
      <c r="N15" s="60"/>
      <c r="O15" s="376">
        <f>M15</f>
        <v>1.584</v>
      </c>
    </row>
    <row r="16" spans="1:15" s="15" customFormat="1" ht="15.75">
      <c r="A16" s="842"/>
      <c r="B16" s="836" t="s">
        <v>508</v>
      </c>
      <c r="C16" s="837"/>
      <c r="D16" s="838"/>
      <c r="E16" s="838"/>
      <c r="F16" s="839"/>
      <c r="G16" s="839"/>
      <c r="H16" s="837">
        <v>39709</v>
      </c>
      <c r="I16" s="838">
        <v>2008</v>
      </c>
      <c r="J16" s="838">
        <v>262</v>
      </c>
      <c r="K16" s="839">
        <v>0.23194444444444443</v>
      </c>
      <c r="L16" s="840"/>
      <c r="M16" s="841"/>
      <c r="N16" s="60"/>
      <c r="O16" s="376"/>
    </row>
    <row r="17" spans="1:15" s="15" customFormat="1" ht="15">
      <c r="A17" s="374"/>
      <c r="B17" s="351"/>
      <c r="C17" s="410"/>
      <c r="D17" s="380"/>
      <c r="E17" s="380"/>
      <c r="F17" s="548"/>
      <c r="G17" s="548"/>
      <c r="H17" s="410"/>
      <c r="I17" s="380"/>
      <c r="J17" s="380"/>
      <c r="K17" s="548"/>
      <c r="L17" s="220"/>
      <c r="M17" s="388"/>
      <c r="N17" s="60"/>
      <c r="O17" s="376"/>
    </row>
    <row r="18" spans="1:15" s="15" customFormat="1" ht="15">
      <c r="A18" s="374"/>
      <c r="B18" s="351"/>
      <c r="C18" s="410"/>
      <c r="D18" s="380"/>
      <c r="E18" s="380"/>
      <c r="F18" s="548"/>
      <c r="G18" s="548"/>
      <c r="H18" s="410"/>
      <c r="I18" s="380"/>
      <c r="J18" s="380"/>
      <c r="K18" s="548"/>
      <c r="L18" s="220">
        <f>M18-O18</f>
        <v>6.7636363636363654</v>
      </c>
      <c r="M18" s="388">
        <f>SUM(M8:M15)</f>
        <v>94.716</v>
      </c>
      <c r="N18" s="60"/>
      <c r="O18" s="376">
        <f>SUM(O8:O15)</f>
        <v>87.95236363636363</v>
      </c>
    </row>
    <row r="19" spans="1:15" s="15" customFormat="1" ht="15">
      <c r="A19" s="374"/>
      <c r="B19" s="351"/>
      <c r="C19" s="410"/>
      <c r="D19" s="380"/>
      <c r="E19" s="380"/>
      <c r="F19" s="548"/>
      <c r="G19" s="548"/>
      <c r="H19" s="410"/>
      <c r="I19" s="380"/>
      <c r="J19" s="380"/>
      <c r="K19" s="548"/>
      <c r="L19" s="220"/>
      <c r="M19" s="388"/>
      <c r="N19" s="60"/>
      <c r="O19" s="60"/>
    </row>
    <row r="20" spans="1:15" s="15" customFormat="1" ht="15">
      <c r="A20" s="374"/>
      <c r="B20" s="351"/>
      <c r="C20" s="410"/>
      <c r="D20" s="380"/>
      <c r="E20" s="380"/>
      <c r="F20" s="548"/>
      <c r="G20" s="548"/>
      <c r="H20" s="410"/>
      <c r="I20" s="380"/>
      <c r="J20" s="380"/>
      <c r="K20" s="548"/>
      <c r="L20" s="220"/>
      <c r="M20" s="388"/>
      <c r="N20" s="60"/>
      <c r="O20" s="60"/>
    </row>
    <row r="21" spans="1:15" s="15" customFormat="1" ht="15">
      <c r="A21" s="374"/>
      <c r="B21" s="351"/>
      <c r="C21" s="410"/>
      <c r="D21" s="380"/>
      <c r="E21" s="380"/>
      <c r="F21" s="548"/>
      <c r="G21" s="548"/>
      <c r="H21" s="410"/>
      <c r="I21" s="380"/>
      <c r="J21" s="380"/>
      <c r="K21" s="548"/>
      <c r="L21" s="220"/>
      <c r="M21" s="388"/>
      <c r="N21" s="60"/>
      <c r="O21" s="60"/>
    </row>
    <row r="22" spans="1:15" s="15" customFormat="1" ht="15.75">
      <c r="A22" s="842"/>
      <c r="B22" s="836" t="s">
        <v>509</v>
      </c>
      <c r="C22" s="837">
        <v>39730</v>
      </c>
      <c r="D22" s="838">
        <v>2008</v>
      </c>
      <c r="E22" s="838">
        <v>283</v>
      </c>
      <c r="F22" s="839">
        <v>0.3958333333333333</v>
      </c>
      <c r="G22" s="839"/>
      <c r="H22" s="837"/>
      <c r="I22" s="838"/>
      <c r="J22" s="838"/>
      <c r="K22" s="839"/>
      <c r="L22" s="840"/>
      <c r="M22" s="841"/>
      <c r="N22" s="60"/>
      <c r="O22" s="60"/>
    </row>
    <row r="23" spans="1:18" s="15" customFormat="1" ht="15">
      <c r="A23" s="374">
        <v>83</v>
      </c>
      <c r="B23" s="351" t="s">
        <v>418</v>
      </c>
      <c r="C23" s="410">
        <v>39730</v>
      </c>
      <c r="D23" s="380">
        <v>2008</v>
      </c>
      <c r="E23" s="380">
        <v>283</v>
      </c>
      <c r="F23" s="548">
        <v>0.5879629629629629</v>
      </c>
      <c r="G23" s="548">
        <v>0.125</v>
      </c>
      <c r="H23" s="410">
        <v>39730</v>
      </c>
      <c r="I23" s="380">
        <v>2008</v>
      </c>
      <c r="J23" s="380">
        <v>283</v>
      </c>
      <c r="K23" s="548">
        <v>0.7129629629629629</v>
      </c>
      <c r="L23" s="220">
        <v>3400</v>
      </c>
      <c r="M23" s="388">
        <v>36.72</v>
      </c>
      <c r="N23" s="376">
        <v>1</v>
      </c>
      <c r="O23" s="468">
        <f>N23*L23</f>
        <v>3400</v>
      </c>
      <c r="P23" s="376">
        <v>0.9</v>
      </c>
      <c r="Q23" s="376">
        <f>(N23*O23*P23)/L23</f>
        <v>0.9</v>
      </c>
      <c r="R23" s="376">
        <f>Q23*M23</f>
        <v>33.048</v>
      </c>
    </row>
    <row r="24" spans="1:18" s="15" customFormat="1" ht="15">
      <c r="A24" s="374">
        <v>84</v>
      </c>
      <c r="B24" s="351" t="s">
        <v>421</v>
      </c>
      <c r="C24" s="410">
        <v>39730</v>
      </c>
      <c r="D24" s="380">
        <v>2008</v>
      </c>
      <c r="E24" s="380">
        <v>283</v>
      </c>
      <c r="F24" s="548">
        <v>0.8067129629629629</v>
      </c>
      <c r="G24" s="548">
        <v>0.019444444444444445</v>
      </c>
      <c r="H24" s="410">
        <v>39730</v>
      </c>
      <c r="I24" s="380">
        <v>2008</v>
      </c>
      <c r="J24" s="380">
        <v>283</v>
      </c>
      <c r="K24" s="548">
        <v>0.8261574074074075</v>
      </c>
      <c r="L24" s="220">
        <v>4000</v>
      </c>
      <c r="M24" s="388">
        <v>6.72</v>
      </c>
      <c r="N24" s="376">
        <v>1</v>
      </c>
      <c r="O24" s="468">
        <f aca="true" t="shared" si="0" ref="O24:O29">N24*L24</f>
        <v>4000</v>
      </c>
      <c r="P24" s="376">
        <v>0.85</v>
      </c>
      <c r="Q24" s="376">
        <f aca="true" t="shared" si="1" ref="Q24:Q29">(N24*O24*P24)/L24</f>
        <v>0.85</v>
      </c>
      <c r="R24" s="376">
        <f aca="true" t="shared" si="2" ref="R24:R29">Q24*M24</f>
        <v>5.712</v>
      </c>
    </row>
    <row r="25" spans="1:18" s="15" customFormat="1" ht="15.75">
      <c r="A25" s="855">
        <v>85</v>
      </c>
      <c r="B25" s="830" t="s">
        <v>422</v>
      </c>
      <c r="C25" s="831">
        <v>39730</v>
      </c>
      <c r="D25" s="832">
        <v>2008</v>
      </c>
      <c r="E25" s="832">
        <v>283</v>
      </c>
      <c r="F25" s="833">
        <v>0.8261574074074075</v>
      </c>
      <c r="G25" s="833">
        <v>0.03194444444444445</v>
      </c>
      <c r="H25" s="831">
        <v>39730</v>
      </c>
      <c r="I25" s="832">
        <v>2008</v>
      </c>
      <c r="J25" s="832">
        <v>283</v>
      </c>
      <c r="K25" s="833">
        <v>0.8581018518518518</v>
      </c>
      <c r="L25" s="834">
        <v>3600</v>
      </c>
      <c r="M25" s="835">
        <v>9.936</v>
      </c>
      <c r="N25" s="856">
        <f>(4000/3600)</f>
        <v>1.1111111111111112</v>
      </c>
      <c r="O25" s="468">
        <f t="shared" si="0"/>
        <v>4000</v>
      </c>
      <c r="P25" s="376">
        <v>0.85</v>
      </c>
      <c r="Q25" s="376">
        <f t="shared" si="1"/>
        <v>1.0493827160493827</v>
      </c>
      <c r="R25" s="376">
        <f t="shared" si="2"/>
        <v>10.426666666666666</v>
      </c>
    </row>
    <row r="26" spans="1:18" s="15" customFormat="1" ht="15.75">
      <c r="A26" s="855">
        <v>86</v>
      </c>
      <c r="B26" s="830" t="s">
        <v>425</v>
      </c>
      <c r="C26" s="831">
        <v>39730</v>
      </c>
      <c r="D26" s="832">
        <v>2008</v>
      </c>
      <c r="E26" s="832">
        <v>283</v>
      </c>
      <c r="F26" s="833">
        <v>0.8581018518518518</v>
      </c>
      <c r="G26" s="833">
        <v>0.015277777777777777</v>
      </c>
      <c r="H26" s="831">
        <v>39730</v>
      </c>
      <c r="I26" s="832">
        <v>2008</v>
      </c>
      <c r="J26" s="832">
        <v>283</v>
      </c>
      <c r="K26" s="833">
        <v>0.8733796296296297</v>
      </c>
      <c r="L26" s="834">
        <v>3600</v>
      </c>
      <c r="M26" s="835">
        <v>4.752</v>
      </c>
      <c r="N26" s="856">
        <f>(4000/3600)</f>
        <v>1.1111111111111112</v>
      </c>
      <c r="O26" s="468">
        <f t="shared" si="0"/>
        <v>4000</v>
      </c>
      <c r="P26" s="376">
        <v>0.85</v>
      </c>
      <c r="Q26" s="376">
        <f t="shared" si="1"/>
        <v>1.0493827160493827</v>
      </c>
      <c r="R26" s="376">
        <f t="shared" si="2"/>
        <v>4.986666666666666</v>
      </c>
    </row>
    <row r="27" spans="1:18" s="15" customFormat="1" ht="15.75">
      <c r="A27" s="855">
        <v>87</v>
      </c>
      <c r="B27" s="830" t="s">
        <v>426</v>
      </c>
      <c r="C27" s="831">
        <v>39730</v>
      </c>
      <c r="D27" s="832">
        <v>2008</v>
      </c>
      <c r="E27" s="832">
        <v>283</v>
      </c>
      <c r="F27" s="833">
        <v>0.8733796296296297</v>
      </c>
      <c r="G27" s="833">
        <v>0.13125</v>
      </c>
      <c r="H27" s="831">
        <v>39731</v>
      </c>
      <c r="I27" s="832">
        <v>2008</v>
      </c>
      <c r="J27" s="832">
        <v>284</v>
      </c>
      <c r="K27" s="833">
        <v>0.00462962962962963</v>
      </c>
      <c r="L27" s="834">
        <v>3600</v>
      </c>
      <c r="M27" s="835">
        <v>40.824</v>
      </c>
      <c r="N27" s="856">
        <f>(4000/3600)</f>
        <v>1.1111111111111112</v>
      </c>
      <c r="O27" s="468">
        <f t="shared" si="0"/>
        <v>4000</v>
      </c>
      <c r="P27" s="376">
        <v>0.85</v>
      </c>
      <c r="Q27" s="376">
        <f t="shared" si="1"/>
        <v>1.0493827160493827</v>
      </c>
      <c r="R27" s="376">
        <f t="shared" si="2"/>
        <v>42.839999999999996</v>
      </c>
    </row>
    <row r="28" spans="1:18" s="15" customFormat="1" ht="15.75">
      <c r="A28" s="855">
        <v>88</v>
      </c>
      <c r="B28" s="830" t="s">
        <v>429</v>
      </c>
      <c r="C28" s="831">
        <v>39731</v>
      </c>
      <c r="D28" s="832">
        <v>2008</v>
      </c>
      <c r="E28" s="832">
        <v>284</v>
      </c>
      <c r="F28" s="833">
        <v>0.00462962962962963</v>
      </c>
      <c r="G28" s="833">
        <v>0.08333333333333333</v>
      </c>
      <c r="H28" s="831">
        <v>39731</v>
      </c>
      <c r="I28" s="832">
        <v>2008</v>
      </c>
      <c r="J28" s="832">
        <v>284</v>
      </c>
      <c r="K28" s="833">
        <v>0.08796296296296297</v>
      </c>
      <c r="L28" s="834">
        <v>4000</v>
      </c>
      <c r="M28" s="835">
        <v>28.8</v>
      </c>
      <c r="N28" s="856">
        <f>(3600/4000)</f>
        <v>0.9</v>
      </c>
      <c r="O28" s="468">
        <f t="shared" si="0"/>
        <v>3600</v>
      </c>
      <c r="P28" s="376">
        <v>0.9</v>
      </c>
      <c r="Q28" s="376">
        <f t="shared" si="1"/>
        <v>0.729</v>
      </c>
      <c r="R28" s="376">
        <f t="shared" si="2"/>
        <v>20.9952</v>
      </c>
    </row>
    <row r="29" spans="1:18" s="15" customFormat="1" ht="15">
      <c r="A29" s="374">
        <v>89</v>
      </c>
      <c r="B29" s="351" t="s">
        <v>430</v>
      </c>
      <c r="C29" s="410">
        <v>39731</v>
      </c>
      <c r="D29" s="380">
        <v>2008</v>
      </c>
      <c r="E29" s="380">
        <v>284</v>
      </c>
      <c r="F29" s="548">
        <v>0.08796296296296297</v>
      </c>
      <c r="G29" s="548">
        <v>0.1826388888888889</v>
      </c>
      <c r="H29" s="410">
        <v>39731</v>
      </c>
      <c r="I29" s="380">
        <v>2008</v>
      </c>
      <c r="J29" s="380">
        <v>284</v>
      </c>
      <c r="K29" s="548">
        <v>0.27060185185185187</v>
      </c>
      <c r="L29" s="220">
        <v>4000</v>
      </c>
      <c r="M29" s="388">
        <v>63.12</v>
      </c>
      <c r="N29" s="376">
        <v>1</v>
      </c>
      <c r="O29" s="468">
        <f t="shared" si="0"/>
        <v>4000</v>
      </c>
      <c r="P29" s="376">
        <v>0.85</v>
      </c>
      <c r="Q29" s="376">
        <f t="shared" si="1"/>
        <v>0.85</v>
      </c>
      <c r="R29" s="376">
        <f t="shared" si="2"/>
        <v>53.651999999999994</v>
      </c>
    </row>
    <row r="30" spans="1:18" s="15" customFormat="1" ht="15.75">
      <c r="A30" s="842"/>
      <c r="B30" s="836" t="s">
        <v>508</v>
      </c>
      <c r="C30" s="837"/>
      <c r="D30" s="838"/>
      <c r="E30" s="838"/>
      <c r="F30" s="839"/>
      <c r="G30" s="839"/>
      <c r="H30" s="837">
        <v>39731</v>
      </c>
      <c r="I30" s="838">
        <v>2008</v>
      </c>
      <c r="J30" s="838">
        <v>284</v>
      </c>
      <c r="K30" s="839">
        <v>0.3333333333333333</v>
      </c>
      <c r="L30" s="840"/>
      <c r="M30" s="841"/>
      <c r="N30" s="376"/>
      <c r="O30" s="376"/>
      <c r="P30" s="376"/>
      <c r="Q30" s="376"/>
      <c r="R30" s="376"/>
    </row>
    <row r="31" spans="1:18" s="15" customFormat="1" ht="15">
      <c r="A31" s="374"/>
      <c r="B31" s="351"/>
      <c r="C31" s="410"/>
      <c r="D31" s="380"/>
      <c r="E31" s="380"/>
      <c r="F31" s="548"/>
      <c r="G31" s="548"/>
      <c r="H31" s="410"/>
      <c r="I31" s="380"/>
      <c r="J31" s="380"/>
      <c r="K31" s="548"/>
      <c r="L31" s="220"/>
      <c r="M31" s="388"/>
      <c r="N31" s="376"/>
      <c r="O31" s="376"/>
      <c r="P31" s="376"/>
      <c r="Q31" s="376"/>
      <c r="R31" s="376"/>
    </row>
    <row r="32" spans="1:18" s="15" customFormat="1" ht="15">
      <c r="A32" s="374"/>
      <c r="B32" s="351"/>
      <c r="C32" s="410"/>
      <c r="D32" s="380"/>
      <c r="E32" s="380"/>
      <c r="F32" s="548"/>
      <c r="G32" s="548"/>
      <c r="H32" s="410"/>
      <c r="I32" s="380"/>
      <c r="J32" s="380"/>
      <c r="K32" s="548"/>
      <c r="L32" s="220">
        <f>M32-R32</f>
        <v>19.211466666666666</v>
      </c>
      <c r="M32" s="388">
        <f>SUM(M23:M29)</f>
        <v>190.87199999999999</v>
      </c>
      <c r="N32" s="376"/>
      <c r="O32" s="376"/>
      <c r="P32" s="376"/>
      <c r="Q32" s="376"/>
      <c r="R32" s="376">
        <f>SUM(R23:R29)</f>
        <v>171.66053333333332</v>
      </c>
    </row>
    <row r="33" spans="1:15" s="15" customFormat="1" ht="15.75" thickBot="1">
      <c r="A33" s="374"/>
      <c r="B33" s="351"/>
      <c r="C33" s="410"/>
      <c r="D33" s="380"/>
      <c r="E33" s="380"/>
      <c r="F33" s="548"/>
      <c r="G33" s="857"/>
      <c r="H33" s="411"/>
      <c r="I33" s="384"/>
      <c r="J33" s="384"/>
      <c r="K33" s="555"/>
      <c r="L33" s="556"/>
      <c r="M33" s="557"/>
      <c r="N33" s="25"/>
      <c r="O33" s="25"/>
    </row>
    <row r="34" spans="1:13" ht="15.75" thickBot="1">
      <c r="A34" s="374"/>
      <c r="B34" s="443" t="s">
        <v>466</v>
      </c>
      <c r="C34" s="411">
        <v>39739</v>
      </c>
      <c r="D34" s="384">
        <v>2008</v>
      </c>
      <c r="E34" s="384">
        <v>292</v>
      </c>
      <c r="F34" s="385">
        <v>0.8479166666666668</v>
      </c>
      <c r="G34" s="51"/>
      <c r="H34" s="52"/>
      <c r="I34" s="52"/>
      <c r="J34" s="52"/>
      <c r="K34" s="52"/>
      <c r="L34" s="53"/>
      <c r="M34" s="54"/>
    </row>
    <row r="35" spans="2:13" ht="15">
      <c r="B35" s="16"/>
      <c r="C35" s="551"/>
      <c r="D35" s="16"/>
      <c r="E35" s="16"/>
      <c r="F35" s="55"/>
      <c r="G35" s="51"/>
      <c r="H35" s="52"/>
      <c r="I35" s="52"/>
      <c r="J35" s="52"/>
      <c r="K35" s="52"/>
      <c r="L35" s="53"/>
      <c r="M35" s="54"/>
    </row>
    <row r="36" ht="15">
      <c r="G36" s="26"/>
    </row>
    <row r="37" spans="7:8" ht="15">
      <c r="G37" s="56"/>
      <c r="H37" s="552"/>
    </row>
    <row r="39" spans="5:13" ht="15.75">
      <c r="E39" s="57"/>
      <c r="F39" s="332"/>
      <c r="G39" s="333"/>
      <c r="H39" s="553"/>
      <c r="L39" s="15"/>
      <c r="M39" s="334"/>
    </row>
    <row r="40" spans="5:13" ht="15">
      <c r="E40" s="15"/>
      <c r="F40" s="58"/>
      <c r="G40" s="26"/>
      <c r="L40" s="15"/>
      <c r="M40" s="60"/>
    </row>
    <row r="41" spans="7:13" ht="15">
      <c r="G41" s="26"/>
      <c r="M41" s="60"/>
    </row>
    <row r="42" spans="5:13" ht="15.75">
      <c r="E42" s="57"/>
      <c r="F42" s="332"/>
      <c r="G42" s="333"/>
      <c r="H42" s="553"/>
      <c r="L42" s="15"/>
      <c r="M42" s="334"/>
    </row>
    <row r="43" spans="5:13" ht="15">
      <c r="E43" s="15"/>
      <c r="F43" s="15"/>
      <c r="G43" s="26"/>
      <c r="L43" s="15"/>
      <c r="M43" s="60"/>
    </row>
    <row r="44" spans="7:13" ht="15">
      <c r="G44" s="26"/>
      <c r="M44" s="60"/>
    </row>
    <row r="45" spans="2:13" ht="15">
      <c r="B45" s="15"/>
      <c r="C45" s="61"/>
      <c r="F45" s="58"/>
      <c r="G45" s="26"/>
      <c r="M45" s="60"/>
    </row>
    <row r="46" spans="2:13" ht="15">
      <c r="B46" s="15"/>
      <c r="C46" s="61"/>
      <c r="G46" s="26"/>
      <c r="M46" s="60"/>
    </row>
    <row r="47" spans="2:13" ht="15">
      <c r="B47" s="15"/>
      <c r="C47" s="61"/>
      <c r="F47" s="58"/>
      <c r="G47" s="26"/>
      <c r="M47" s="60"/>
    </row>
    <row r="48" spans="2:13" ht="15">
      <c r="B48" s="15"/>
      <c r="C48" s="61"/>
      <c r="G48" s="26"/>
      <c r="M48" s="60"/>
    </row>
    <row r="49" spans="2:13" ht="15">
      <c r="B49" s="15"/>
      <c r="C49" s="61"/>
      <c r="F49" s="58"/>
      <c r="G49" s="26"/>
      <c r="M49" s="60"/>
    </row>
    <row r="50" spans="2:13" ht="15">
      <c r="B50" s="15"/>
      <c r="C50" s="61"/>
      <c r="G50" s="26"/>
      <c r="M50" s="60"/>
    </row>
    <row r="51" spans="2:13" ht="15">
      <c r="B51" s="15"/>
      <c r="C51" s="61"/>
      <c r="F51" s="58"/>
      <c r="G51" s="26"/>
      <c r="M51" s="60"/>
    </row>
    <row r="52" spans="2:13" ht="15">
      <c r="B52" s="15"/>
      <c r="C52" s="61"/>
      <c r="G52" s="26"/>
      <c r="M52" s="60"/>
    </row>
    <row r="53" spans="2:13" ht="15">
      <c r="B53" s="15"/>
      <c r="C53" s="61"/>
      <c r="F53" s="58"/>
      <c r="G53" s="26"/>
      <c r="M53" s="60"/>
    </row>
    <row r="54" spans="2:13" ht="15">
      <c r="B54" s="15"/>
      <c r="C54" s="61"/>
      <c r="G54" s="26"/>
      <c r="M54" s="60"/>
    </row>
    <row r="55" spans="2:13" ht="15">
      <c r="B55" s="15"/>
      <c r="C55" s="61"/>
      <c r="G55" s="26"/>
      <c r="M55" s="60"/>
    </row>
    <row r="56" spans="2:13" ht="15.75">
      <c r="B56" s="15"/>
      <c r="C56" s="61"/>
      <c r="E56" s="26"/>
      <c r="F56" s="332"/>
      <c r="G56" s="333"/>
      <c r="H56" s="553"/>
      <c r="L56" s="60"/>
      <c r="M56" s="334"/>
    </row>
    <row r="57" spans="2:13" ht="15">
      <c r="B57" s="15"/>
      <c r="C57" s="61"/>
      <c r="G57" s="26"/>
      <c r="M57" s="60"/>
    </row>
    <row r="58" spans="2:13" ht="15">
      <c r="B58" s="15"/>
      <c r="C58" s="61"/>
      <c r="G58" s="26"/>
      <c r="K58" s="61"/>
      <c r="L58" s="15"/>
      <c r="M58" s="60"/>
    </row>
    <row r="59" spans="2:13" ht="15">
      <c r="B59" s="15"/>
      <c r="C59" s="61"/>
      <c r="G59" s="26"/>
      <c r="K59" s="61"/>
      <c r="L59" s="15"/>
      <c r="M59" s="60"/>
    </row>
    <row r="60" spans="2:13" ht="15">
      <c r="B60" s="15"/>
      <c r="C60" s="61"/>
      <c r="G60" s="26"/>
      <c r="K60" s="61"/>
      <c r="L60" s="15"/>
      <c r="M60" s="60"/>
    </row>
    <row r="61" spans="2:13" ht="15">
      <c r="B61" s="15"/>
      <c r="C61" s="61"/>
      <c r="G61" s="26"/>
      <c r="M61" s="60"/>
    </row>
    <row r="62" spans="2:13" ht="15.75">
      <c r="B62" s="15"/>
      <c r="C62" s="61"/>
      <c r="F62" s="58"/>
      <c r="G62" s="26"/>
      <c r="I62" s="458"/>
      <c r="J62" s="333"/>
      <c r="M62" s="60"/>
    </row>
    <row r="63" spans="2:13" ht="15">
      <c r="B63" s="15"/>
      <c r="C63" s="61"/>
      <c r="G63" s="26"/>
      <c r="I63" s="458"/>
      <c r="M63" s="60"/>
    </row>
    <row r="64" spans="2:13" ht="15.75">
      <c r="B64" s="15"/>
      <c r="C64" s="61"/>
      <c r="F64" s="332"/>
      <c r="G64" s="333"/>
      <c r="H64" s="553"/>
      <c r="I64" s="458"/>
      <c r="M64" s="334"/>
    </row>
    <row r="65" spans="7:13" ht="15">
      <c r="G65" s="26"/>
      <c r="I65" s="458"/>
      <c r="M65" s="60"/>
    </row>
    <row r="66" spans="7:13" ht="15">
      <c r="G66" s="59"/>
      <c r="I66" s="458"/>
      <c r="J66" s="60"/>
      <c r="L66" s="60"/>
      <c r="M66" s="60"/>
    </row>
    <row r="67" spans="9:10" ht="15">
      <c r="I67" s="458"/>
      <c r="J67" s="60"/>
    </row>
    <row r="68" spans="5:13" ht="15">
      <c r="E68" s="26"/>
      <c r="G68" s="26"/>
      <c r="I68" s="458"/>
      <c r="J68" s="60"/>
      <c r="M68" s="60"/>
    </row>
    <row r="69" spans="7:10" ht="15">
      <c r="G69" s="59"/>
      <c r="I69" s="458"/>
      <c r="J69" s="60"/>
    </row>
    <row r="70" spans="5:13" ht="15">
      <c r="E70" s="26"/>
      <c r="G70" s="26"/>
      <c r="I70" s="458"/>
      <c r="J70" s="60"/>
      <c r="M70" s="60"/>
    </row>
    <row r="71" spans="7:9" ht="15">
      <c r="G71" s="26"/>
      <c r="I71" s="458"/>
    </row>
    <row r="72" spans="6:7" ht="15">
      <c r="F72" s="62"/>
      <c r="G72" s="26"/>
    </row>
    <row r="73" spans="6:7" ht="15">
      <c r="F73" s="58"/>
      <c r="G73" s="26"/>
    </row>
    <row r="75" ht="15">
      <c r="G75" s="26"/>
    </row>
  </sheetData>
  <mergeCells count="5">
    <mergeCell ref="M2:M3"/>
    <mergeCell ref="B2:B3"/>
    <mergeCell ref="L2:L3"/>
    <mergeCell ref="C2:F2"/>
    <mergeCell ref="H2:K2"/>
  </mergeCells>
  <printOptions gridLines="1"/>
  <pageMargins left="0.75" right="0.75" top="1" bottom="1" header="0.511811023" footer="0.511811023"/>
  <pageSetup fitToHeight="10" fitToWidth="1"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14" sqref="B14:B22"/>
    </sheetView>
  </sheetViews>
  <sheetFormatPr defaultColWidth="9.140625" defaultRowHeight="12.75"/>
  <cols>
    <col min="1" max="1" width="6.28125" style="25" bestFit="1" customWidth="1"/>
    <col min="2" max="2" width="42.8515625" style="25" customWidth="1"/>
    <col min="3" max="3" width="15.28125" style="25" customWidth="1"/>
    <col min="4" max="4" width="17.140625" style="25" customWidth="1"/>
    <col min="5" max="5" width="11.57421875" style="25" customWidth="1"/>
    <col min="6" max="16384" width="11.421875" style="25" customWidth="1"/>
  </cols>
  <sheetData>
    <row r="1" spans="1:5" ht="15">
      <c r="A1" s="87"/>
      <c r="B1" s="87"/>
      <c r="C1" s="87"/>
      <c r="D1" s="87"/>
      <c r="E1" s="87"/>
    </row>
    <row r="2" spans="1:5" ht="15.75" thickBot="1">
      <c r="A2" s="87"/>
      <c r="B2" s="87"/>
      <c r="C2" s="87"/>
      <c r="D2" s="87"/>
      <c r="E2" s="87"/>
    </row>
    <row r="3" spans="1:5" ht="15" customHeight="1">
      <c r="A3" s="87"/>
      <c r="B3" s="971" t="s">
        <v>81</v>
      </c>
      <c r="C3" s="971" t="s">
        <v>479</v>
      </c>
      <c r="D3" s="971" t="s">
        <v>480</v>
      </c>
      <c r="E3" s="87"/>
    </row>
    <row r="4" spans="1:5" ht="32.25" customHeight="1" thickBot="1">
      <c r="A4" s="87"/>
      <c r="B4" s="1031"/>
      <c r="C4" s="1031"/>
      <c r="D4" s="1031"/>
      <c r="E4" s="87"/>
    </row>
    <row r="5" spans="1:5" ht="15">
      <c r="A5" s="15"/>
      <c r="B5" s="177"/>
      <c r="C5" s="371"/>
      <c r="D5" s="371"/>
      <c r="E5" s="87"/>
    </row>
    <row r="6" spans="1:5" ht="15">
      <c r="A6" s="374">
        <v>10</v>
      </c>
      <c r="B6" s="562" t="s">
        <v>326</v>
      </c>
      <c r="C6" s="587">
        <v>509</v>
      </c>
      <c r="D6" s="452">
        <v>106</v>
      </c>
      <c r="E6" s="324"/>
    </row>
    <row r="7" spans="1:5" ht="15.75" thickBot="1">
      <c r="A7" s="434"/>
      <c r="B7" s="372"/>
      <c r="C7" s="373"/>
      <c r="D7" s="373"/>
      <c r="E7" s="324"/>
    </row>
    <row r="10" ht="15.75" thickBot="1"/>
    <row r="11" spans="1:3" ht="15">
      <c r="A11" s="87"/>
      <c r="B11" s="971" t="s">
        <v>81</v>
      </c>
      <c r="C11" s="971" t="s">
        <v>90</v>
      </c>
    </row>
    <row r="12" spans="1:3" ht="15.75" thickBot="1">
      <c r="A12" s="87"/>
      <c r="B12" s="1031"/>
      <c r="C12" s="1031"/>
    </row>
    <row r="13" spans="1:3" ht="15">
      <c r="A13" s="15"/>
      <c r="B13" s="177"/>
      <c r="C13" s="371"/>
    </row>
    <row r="14" spans="1:4" ht="15">
      <c r="A14" s="602">
        <v>81</v>
      </c>
      <c r="B14" s="692" t="s">
        <v>416</v>
      </c>
      <c r="C14" s="867">
        <v>580</v>
      </c>
      <c r="D14" s="324" t="s">
        <v>538</v>
      </c>
    </row>
    <row r="15" spans="1:4" ht="15">
      <c r="A15" s="602">
        <v>82</v>
      </c>
      <c r="B15" s="692" t="s">
        <v>417</v>
      </c>
      <c r="C15" s="867">
        <v>581</v>
      </c>
      <c r="D15" s="324" t="s">
        <v>539</v>
      </c>
    </row>
    <row r="16" spans="1:4" ht="15">
      <c r="A16" s="374"/>
      <c r="B16" s="351"/>
      <c r="C16" s="452"/>
      <c r="D16" s="324"/>
    </row>
    <row r="17" spans="1:4" ht="15">
      <c r="A17" s="644">
        <v>84</v>
      </c>
      <c r="B17" s="703" t="s">
        <v>421</v>
      </c>
      <c r="C17" s="868">
        <v>583</v>
      </c>
      <c r="D17" s="324" t="s">
        <v>540</v>
      </c>
    </row>
    <row r="18" spans="1:4" ht="15">
      <c r="A18" s="644">
        <v>85</v>
      </c>
      <c r="B18" s="703" t="s">
        <v>422</v>
      </c>
      <c r="C18" s="868">
        <v>584</v>
      </c>
      <c r="D18" s="324" t="s">
        <v>537</v>
      </c>
    </row>
    <row r="19" spans="1:4" ht="15">
      <c r="A19" s="644">
        <v>86</v>
      </c>
      <c r="B19" s="703" t="s">
        <v>425</v>
      </c>
      <c r="C19" s="868">
        <v>585</v>
      </c>
      <c r="D19" s="324" t="s">
        <v>537</v>
      </c>
    </row>
    <row r="20" spans="1:4" ht="15">
      <c r="A20" s="644">
        <v>87</v>
      </c>
      <c r="B20" s="703" t="s">
        <v>426</v>
      </c>
      <c r="C20" s="868">
        <v>586</v>
      </c>
      <c r="D20" s="324" t="s">
        <v>537</v>
      </c>
    </row>
    <row r="21" spans="1:4" ht="15">
      <c r="A21" s="644">
        <v>88</v>
      </c>
      <c r="B21" s="703" t="s">
        <v>429</v>
      </c>
      <c r="C21" s="868">
        <v>587</v>
      </c>
      <c r="D21" s="324" t="s">
        <v>537</v>
      </c>
    </row>
    <row r="22" spans="1:4" ht="15">
      <c r="A22" s="644">
        <v>89</v>
      </c>
      <c r="B22" s="703" t="s">
        <v>430</v>
      </c>
      <c r="C22" s="868">
        <v>588</v>
      </c>
      <c r="D22" s="324" t="s">
        <v>541</v>
      </c>
    </row>
    <row r="23" spans="1:3" ht="15.75" thickBot="1">
      <c r="A23" s="434"/>
      <c r="B23" s="372"/>
      <c r="C23" s="373"/>
    </row>
  </sheetData>
  <mergeCells count="5">
    <mergeCell ref="B3:B4"/>
    <mergeCell ref="D3:D4"/>
    <mergeCell ref="C3:C4"/>
    <mergeCell ref="B11:B12"/>
    <mergeCell ref="C11:C12"/>
  </mergeCells>
  <printOptions gridLines="1"/>
  <pageMargins left="0.75" right="0.75" top="1" bottom="1" header="0.511811023" footer="0.51181102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.28125" style="25" bestFit="1" customWidth="1"/>
    <col min="2" max="2" width="42.8515625" style="25" customWidth="1"/>
    <col min="3" max="3" width="15.421875" style="25" customWidth="1"/>
    <col min="4" max="4" width="11.421875" style="25" customWidth="1"/>
    <col min="5" max="5" width="10.28125" style="25" customWidth="1"/>
    <col min="6" max="6" width="12.7109375" style="25" customWidth="1"/>
    <col min="7" max="7" width="13.57421875" style="25" customWidth="1"/>
    <col min="8" max="8" width="15.421875" style="25" customWidth="1"/>
    <col min="9" max="9" width="10.57421875" style="25" customWidth="1"/>
    <col min="10" max="10" width="10.140625" style="25" customWidth="1"/>
    <col min="11" max="11" width="12.7109375" style="25" customWidth="1"/>
    <col min="12" max="12" width="11.140625" style="25" customWidth="1"/>
    <col min="13" max="13" width="11.421875" style="25" customWidth="1"/>
    <col min="14" max="14" width="17.00390625" style="25" bestFit="1" customWidth="1"/>
    <col min="15" max="15" width="25.421875" style="25" customWidth="1"/>
    <col min="16" max="16" width="27.57421875" style="25" customWidth="1"/>
    <col min="17" max="17" width="60.00390625" style="25" customWidth="1"/>
    <col min="18" max="18" width="17.140625" style="25" customWidth="1"/>
    <col min="19" max="16384" width="11.421875" style="25" customWidth="1"/>
  </cols>
  <sheetData>
    <row r="1" spans="1:18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Q2" s="95" t="s">
        <v>84</v>
      </c>
      <c r="R2" s="87">
        <v>500</v>
      </c>
    </row>
    <row r="3" spans="1:18" ht="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5.75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5" customHeight="1">
      <c r="A5" s="87"/>
      <c r="B5" s="971" t="s">
        <v>81</v>
      </c>
      <c r="C5" s="985" t="s">
        <v>85</v>
      </c>
      <c r="D5" s="982"/>
      <c r="E5" s="982"/>
      <c r="F5" s="945"/>
      <c r="G5" s="197" t="s">
        <v>86</v>
      </c>
      <c r="H5" s="985" t="s">
        <v>87</v>
      </c>
      <c r="I5" s="982"/>
      <c r="J5" s="982"/>
      <c r="K5" s="945"/>
      <c r="L5" s="965" t="s">
        <v>88</v>
      </c>
      <c r="M5" s="972" t="s">
        <v>89</v>
      </c>
      <c r="N5" s="971" t="s">
        <v>118</v>
      </c>
      <c r="O5" s="1032" t="s">
        <v>119</v>
      </c>
      <c r="P5" s="1033"/>
      <c r="Q5" s="1052"/>
      <c r="R5" s="971" t="s">
        <v>90</v>
      </c>
    </row>
    <row r="6" spans="1:18" ht="32.25" customHeight="1" thickBot="1">
      <c r="A6" s="87"/>
      <c r="B6" s="964"/>
      <c r="C6" s="186" t="s">
        <v>91</v>
      </c>
      <c r="D6" s="184" t="s">
        <v>92</v>
      </c>
      <c r="E6" s="184" t="s">
        <v>93</v>
      </c>
      <c r="F6" s="185" t="s">
        <v>94</v>
      </c>
      <c r="G6" s="185" t="s">
        <v>94</v>
      </c>
      <c r="H6" s="186" t="s">
        <v>91</v>
      </c>
      <c r="I6" s="183" t="s">
        <v>92</v>
      </c>
      <c r="J6" s="184" t="s">
        <v>93</v>
      </c>
      <c r="K6" s="185" t="s">
        <v>94</v>
      </c>
      <c r="L6" s="966"/>
      <c r="M6" s="966"/>
      <c r="N6" s="964"/>
      <c r="O6" s="116" t="s">
        <v>120</v>
      </c>
      <c r="P6" s="160" t="s">
        <v>121</v>
      </c>
      <c r="Q6" s="238" t="s">
        <v>79</v>
      </c>
      <c r="R6" s="964"/>
    </row>
    <row r="7" spans="1:18" ht="15">
      <c r="A7" s="87"/>
      <c r="B7" s="252"/>
      <c r="C7" s="249"/>
      <c r="D7" s="250"/>
      <c r="E7" s="250"/>
      <c r="F7" s="251"/>
      <c r="G7" s="280"/>
      <c r="H7" s="277"/>
      <c r="I7" s="278"/>
      <c r="J7" s="278"/>
      <c r="K7" s="279"/>
      <c r="L7" s="281"/>
      <c r="M7" s="281"/>
      <c r="N7" s="282"/>
      <c r="O7" s="283"/>
      <c r="P7" s="278"/>
      <c r="Q7" s="315"/>
      <c r="R7" s="282"/>
    </row>
    <row r="8" spans="1:18" ht="15">
      <c r="A8" s="87"/>
      <c r="B8" s="351" t="s">
        <v>465</v>
      </c>
      <c r="C8" s="410">
        <v>39704</v>
      </c>
      <c r="D8" s="380">
        <v>2008</v>
      </c>
      <c r="E8" s="380">
        <v>257</v>
      </c>
      <c r="F8" s="381">
        <v>0.9298611111111111</v>
      </c>
      <c r="G8" s="321"/>
      <c r="H8" s="318"/>
      <c r="I8" s="319"/>
      <c r="J8" s="319"/>
      <c r="K8" s="320"/>
      <c r="L8" s="322"/>
      <c r="M8" s="322"/>
      <c r="N8" s="317"/>
      <c r="O8" s="323"/>
      <c r="P8" s="319"/>
      <c r="Q8" s="316"/>
      <c r="R8" s="348"/>
    </row>
    <row r="9" spans="1:18" ht="15">
      <c r="A9" s="374">
        <v>21</v>
      </c>
      <c r="B9" s="351" t="s">
        <v>341</v>
      </c>
      <c r="C9" s="410">
        <v>39711</v>
      </c>
      <c r="D9" s="380">
        <v>2008</v>
      </c>
      <c r="E9" s="380">
        <v>264</v>
      </c>
      <c r="F9" s="548">
        <v>0.3368055555555556</v>
      </c>
      <c r="G9" s="548">
        <v>0.052083333333333336</v>
      </c>
      <c r="H9" s="410">
        <v>39711</v>
      </c>
      <c r="I9" s="380">
        <v>2008</v>
      </c>
      <c r="J9" s="380">
        <v>264</v>
      </c>
      <c r="K9" s="548">
        <v>0.3888888888888889</v>
      </c>
      <c r="L9" s="220">
        <v>4000</v>
      </c>
      <c r="M9" s="388">
        <v>18</v>
      </c>
      <c r="N9" s="566" t="s">
        <v>312</v>
      </c>
      <c r="O9" s="389"/>
      <c r="P9" s="289"/>
      <c r="Q9" s="290"/>
      <c r="R9" s="348">
        <f aca="true" t="shared" si="0" ref="R9:R15">A9-1+$R$2</f>
        <v>520</v>
      </c>
    </row>
    <row r="10" spans="1:18" ht="15">
      <c r="A10" s="374">
        <v>24</v>
      </c>
      <c r="B10" s="351" t="s">
        <v>344</v>
      </c>
      <c r="C10" s="410">
        <v>39712</v>
      </c>
      <c r="D10" s="380">
        <v>2008</v>
      </c>
      <c r="E10" s="380">
        <v>265</v>
      </c>
      <c r="F10" s="548">
        <v>0.03819444444444444</v>
      </c>
      <c r="G10" s="548">
        <v>0.052083333333333336</v>
      </c>
      <c r="H10" s="410">
        <v>39712</v>
      </c>
      <c r="I10" s="380">
        <v>2008</v>
      </c>
      <c r="J10" s="380">
        <v>265</v>
      </c>
      <c r="K10" s="548">
        <v>0.09027777777777778</v>
      </c>
      <c r="L10" s="220">
        <v>4000</v>
      </c>
      <c r="M10" s="388">
        <v>18</v>
      </c>
      <c r="N10" s="566" t="s">
        <v>312</v>
      </c>
      <c r="O10" s="389"/>
      <c r="P10" s="289"/>
      <c r="Q10" s="290"/>
      <c r="R10" s="348">
        <f t="shared" si="0"/>
        <v>523</v>
      </c>
    </row>
    <row r="11" spans="1:18" ht="15">
      <c r="A11" s="374">
        <v>69</v>
      </c>
      <c r="B11" s="351" t="s">
        <v>400</v>
      </c>
      <c r="C11" s="410">
        <v>39725</v>
      </c>
      <c r="D11" s="380">
        <v>2008</v>
      </c>
      <c r="E11" s="380">
        <v>278</v>
      </c>
      <c r="F11" s="548">
        <v>0.9875</v>
      </c>
      <c r="G11" s="548">
        <v>0.052083333333333336</v>
      </c>
      <c r="H11" s="410">
        <v>39726</v>
      </c>
      <c r="I11" s="380">
        <v>2008</v>
      </c>
      <c r="J11" s="380">
        <v>279</v>
      </c>
      <c r="K11" s="548">
        <v>0.03958333333333333</v>
      </c>
      <c r="L11" s="220">
        <v>4000</v>
      </c>
      <c r="M11" s="388">
        <v>18</v>
      </c>
      <c r="N11" s="566" t="s">
        <v>312</v>
      </c>
      <c r="O11" s="389"/>
      <c r="P11" s="289"/>
      <c r="Q11" s="290"/>
      <c r="R11" s="348">
        <f t="shared" si="0"/>
        <v>568</v>
      </c>
    </row>
    <row r="12" spans="1:18" ht="15">
      <c r="A12" s="374">
        <v>77</v>
      </c>
      <c r="B12" s="351" t="s">
        <v>411</v>
      </c>
      <c r="C12" s="410">
        <v>39728</v>
      </c>
      <c r="D12" s="380">
        <v>2008</v>
      </c>
      <c r="E12" s="380">
        <v>281</v>
      </c>
      <c r="F12" s="548">
        <v>0.9166666666666666</v>
      </c>
      <c r="G12" s="548">
        <v>0.052083333333333336</v>
      </c>
      <c r="H12" s="410">
        <v>39728</v>
      </c>
      <c r="I12" s="380">
        <v>2008</v>
      </c>
      <c r="J12" s="380">
        <v>281</v>
      </c>
      <c r="K12" s="548">
        <v>0.96875</v>
      </c>
      <c r="L12" s="220">
        <v>4000</v>
      </c>
      <c r="M12" s="388">
        <v>18</v>
      </c>
      <c r="N12" s="566" t="s">
        <v>312</v>
      </c>
      <c r="O12" s="389"/>
      <c r="P12" s="289"/>
      <c r="Q12" s="290"/>
      <c r="R12" s="348">
        <f t="shared" si="0"/>
        <v>576</v>
      </c>
    </row>
    <row r="13" spans="1:18" ht="15">
      <c r="A13" s="374">
        <v>80</v>
      </c>
      <c r="B13" s="351" t="s">
        <v>415</v>
      </c>
      <c r="C13" s="410">
        <v>39729</v>
      </c>
      <c r="D13" s="380">
        <v>2008</v>
      </c>
      <c r="E13" s="380">
        <v>282</v>
      </c>
      <c r="F13" s="548">
        <v>0.8993055555555555</v>
      </c>
      <c r="G13" s="548">
        <v>0.052083333333333336</v>
      </c>
      <c r="H13" s="410">
        <v>39729</v>
      </c>
      <c r="I13" s="380">
        <v>2008</v>
      </c>
      <c r="J13" s="380">
        <v>282</v>
      </c>
      <c r="K13" s="548">
        <v>0.9513888888888888</v>
      </c>
      <c r="L13" s="220">
        <v>4000</v>
      </c>
      <c r="M13" s="388">
        <v>18</v>
      </c>
      <c r="N13" s="566" t="s">
        <v>312</v>
      </c>
      <c r="O13" s="389"/>
      <c r="P13" s="289"/>
      <c r="Q13" s="290"/>
      <c r="R13" s="348">
        <f t="shared" si="0"/>
        <v>579</v>
      </c>
    </row>
    <row r="14" spans="1:18" ht="15">
      <c r="A14" s="374">
        <v>94</v>
      </c>
      <c r="B14" s="351" t="s">
        <v>436</v>
      </c>
      <c r="C14" s="410">
        <v>39732</v>
      </c>
      <c r="D14" s="380">
        <v>2008</v>
      </c>
      <c r="E14" s="380">
        <v>285</v>
      </c>
      <c r="F14" s="548">
        <v>0.8819444444444445</v>
      </c>
      <c r="G14" s="548">
        <v>0.052083333333333336</v>
      </c>
      <c r="H14" s="410">
        <v>39732</v>
      </c>
      <c r="I14" s="380">
        <v>2008</v>
      </c>
      <c r="J14" s="380">
        <v>285</v>
      </c>
      <c r="K14" s="548">
        <v>0.9340277777777778</v>
      </c>
      <c r="L14" s="220">
        <v>4000</v>
      </c>
      <c r="M14" s="388">
        <v>18</v>
      </c>
      <c r="N14" s="566" t="s">
        <v>312</v>
      </c>
      <c r="O14" s="389"/>
      <c r="P14" s="289"/>
      <c r="Q14" s="290"/>
      <c r="R14" s="348">
        <f t="shared" si="0"/>
        <v>593</v>
      </c>
    </row>
    <row r="15" spans="1:18" ht="15.75" thickBot="1">
      <c r="A15" s="374">
        <v>105</v>
      </c>
      <c r="B15" s="351" t="s">
        <v>448</v>
      </c>
      <c r="C15" s="410">
        <v>39735</v>
      </c>
      <c r="D15" s="380">
        <v>2008</v>
      </c>
      <c r="E15" s="380">
        <v>288</v>
      </c>
      <c r="F15" s="548">
        <v>0.8819444444444445</v>
      </c>
      <c r="G15" s="548">
        <v>0.052083333333333336</v>
      </c>
      <c r="H15" s="410">
        <v>39735</v>
      </c>
      <c r="I15" s="380">
        <v>2008</v>
      </c>
      <c r="J15" s="380">
        <v>288</v>
      </c>
      <c r="K15" s="548">
        <v>0.9340277777777778</v>
      </c>
      <c r="L15" s="220">
        <v>4000</v>
      </c>
      <c r="M15" s="388">
        <v>18</v>
      </c>
      <c r="N15" s="566" t="s">
        <v>312</v>
      </c>
      <c r="O15" s="389"/>
      <c r="P15" s="289"/>
      <c r="Q15" s="290"/>
      <c r="R15" s="348">
        <f t="shared" si="0"/>
        <v>604</v>
      </c>
    </row>
    <row r="16" spans="1:18" ht="15.75" thickBot="1">
      <c r="A16" s="87"/>
      <c r="B16" s="443" t="s">
        <v>466</v>
      </c>
      <c r="C16" s="411">
        <v>39739</v>
      </c>
      <c r="D16" s="384">
        <v>2008</v>
      </c>
      <c r="E16" s="384">
        <v>292</v>
      </c>
      <c r="F16" s="385">
        <v>0.8479166666666668</v>
      </c>
      <c r="G16" s="161"/>
      <c r="H16" s="161"/>
      <c r="I16" s="125"/>
      <c r="J16" s="125"/>
      <c r="K16" s="161"/>
      <c r="L16" s="125"/>
      <c r="M16" s="125"/>
      <c r="N16" s="125"/>
      <c r="O16" s="162"/>
      <c r="P16" s="162"/>
      <c r="Q16" s="162"/>
      <c r="R16" s="125"/>
    </row>
    <row r="17" spans="1:18" ht="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5">
      <c r="A18" s="87">
        <f>COUNTA(A8:A16)</f>
        <v>7</v>
      </c>
      <c r="B18" s="87" t="s">
        <v>144</v>
      </c>
      <c r="C18" s="87"/>
      <c r="D18" s="87"/>
      <c r="E18" s="95" t="s">
        <v>123</v>
      </c>
      <c r="F18" s="87">
        <f>DAY(G18)</f>
        <v>0</v>
      </c>
      <c r="G18" s="100">
        <f>SUM(G9:G15)</f>
        <v>0.3645833333333333</v>
      </c>
      <c r="H18" s="100"/>
      <c r="I18" s="87"/>
      <c r="J18" s="87"/>
      <c r="K18" s="87"/>
      <c r="L18" s="95" t="s">
        <v>99</v>
      </c>
      <c r="M18" s="103">
        <f>SUM(M9:M15)</f>
        <v>126</v>
      </c>
      <c r="N18" s="87" t="s">
        <v>125</v>
      </c>
      <c r="O18" s="87"/>
      <c r="P18" s="103"/>
      <c r="Q18" s="103"/>
      <c r="R18" s="103"/>
    </row>
    <row r="19" spans="1:18" ht="15">
      <c r="A19" s="87"/>
      <c r="B19" s="87"/>
      <c r="C19" s="87"/>
      <c r="D19" s="87"/>
      <c r="E19" s="87"/>
      <c r="F19" s="95"/>
      <c r="G19" s="100"/>
      <c r="H19" s="100"/>
      <c r="I19" s="87"/>
      <c r="J19" s="87"/>
      <c r="K19" s="87"/>
      <c r="L19" s="95"/>
      <c r="M19" s="103"/>
      <c r="N19" s="87"/>
      <c r="O19" s="87"/>
      <c r="P19" s="87"/>
      <c r="Q19" s="87"/>
      <c r="R19" s="103"/>
    </row>
    <row r="20" spans="1:18" ht="15">
      <c r="A20" s="87"/>
      <c r="B20" s="87"/>
      <c r="C20" s="87"/>
      <c r="D20" s="87"/>
      <c r="E20" s="95" t="s">
        <v>145</v>
      </c>
      <c r="F20" s="87">
        <f>DAY(G20)</f>
        <v>0</v>
      </c>
      <c r="G20" s="100">
        <f>G18</f>
        <v>0.3645833333333333</v>
      </c>
      <c r="H20" s="163"/>
      <c r="I20" s="87"/>
      <c r="J20" s="87"/>
      <c r="K20" s="87"/>
      <c r="L20" s="87"/>
      <c r="M20" s="87"/>
      <c r="N20" s="103"/>
      <c r="O20" s="87"/>
      <c r="P20" s="87"/>
      <c r="Q20" s="87"/>
      <c r="R20" s="103"/>
    </row>
    <row r="21" spans="1:18" ht="15.75" thickBo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103"/>
    </row>
    <row r="22" spans="1:18" ht="15">
      <c r="A22" s="87"/>
      <c r="B22" s="971" t="s">
        <v>81</v>
      </c>
      <c r="C22" s="971" t="s">
        <v>127</v>
      </c>
      <c r="D22" s="981" t="s">
        <v>128</v>
      </c>
      <c r="E22" s="982"/>
      <c r="F22" s="945"/>
      <c r="G22" s="972" t="s">
        <v>129</v>
      </c>
      <c r="H22" s="981" t="s">
        <v>130</v>
      </c>
      <c r="I22" s="945"/>
      <c r="J22" s="971" t="s">
        <v>86</v>
      </c>
      <c r="K22" s="971" t="s">
        <v>131</v>
      </c>
      <c r="L22" s="981" t="s">
        <v>298</v>
      </c>
      <c r="M22" s="982"/>
      <c r="N22" s="945"/>
      <c r="O22" s="973" t="s">
        <v>146</v>
      </c>
      <c r="P22" s="945"/>
      <c r="Q22" s="65"/>
      <c r="R22" s="164"/>
    </row>
    <row r="23" spans="1:18" ht="35.25" customHeight="1" thickBot="1">
      <c r="A23" s="87"/>
      <c r="B23" s="964"/>
      <c r="C23" s="964"/>
      <c r="D23" s="198" t="s">
        <v>133</v>
      </c>
      <c r="E23" s="199" t="s">
        <v>134</v>
      </c>
      <c r="F23" s="200" t="s">
        <v>135</v>
      </c>
      <c r="G23" s="966"/>
      <c r="H23" s="198" t="s">
        <v>134</v>
      </c>
      <c r="I23" s="200" t="s">
        <v>135</v>
      </c>
      <c r="J23" s="964"/>
      <c r="K23" s="964"/>
      <c r="L23" s="944"/>
      <c r="M23" s="1027"/>
      <c r="N23" s="943"/>
      <c r="O23" s="944"/>
      <c r="P23" s="943"/>
      <c r="Q23" s="65" t="s">
        <v>477</v>
      </c>
      <c r="R23" s="164" t="s">
        <v>295</v>
      </c>
    </row>
    <row r="24" spans="1:18" ht="15">
      <c r="A24" s="87"/>
      <c r="B24" s="96"/>
      <c r="C24" s="96"/>
      <c r="D24" s="117"/>
      <c r="E24" s="166"/>
      <c r="F24" s="167"/>
      <c r="G24" s="96"/>
      <c r="H24" s="117"/>
      <c r="I24" s="167"/>
      <c r="J24" s="96"/>
      <c r="K24" s="96"/>
      <c r="L24" s="1049"/>
      <c r="M24" s="1050"/>
      <c r="N24" s="1051"/>
      <c r="O24" s="1053"/>
      <c r="P24" s="1051"/>
      <c r="Q24" s="810"/>
      <c r="R24" s="87"/>
    </row>
    <row r="25" spans="1:18" ht="15">
      <c r="A25" s="87">
        <f aca="true" t="shared" si="1" ref="A25:B31">A9</f>
        <v>21</v>
      </c>
      <c r="B25" s="179" t="str">
        <f t="shared" si="1"/>
        <v>CIRS_085TI_MR2CLD263_ISS</v>
      </c>
      <c r="C25" s="88" t="str">
        <f>IF(L9=2000,"Co-add",IF(L9=4000,"No Co-add",L9))</f>
        <v>No Co-add</v>
      </c>
      <c r="D25" s="226" t="s">
        <v>234</v>
      </c>
      <c r="E25" s="81" t="s">
        <v>234</v>
      </c>
      <c r="F25" s="82" t="s">
        <v>234</v>
      </c>
      <c r="G25" s="342">
        <v>0.5</v>
      </c>
      <c r="H25" s="360" t="s">
        <v>233</v>
      </c>
      <c r="I25" s="361" t="s">
        <v>233</v>
      </c>
      <c r="J25" s="168">
        <f>G9</f>
        <v>0.052083333333333336</v>
      </c>
      <c r="K25" s="362">
        <f>R9</f>
        <v>520</v>
      </c>
      <c r="L25" s="1044"/>
      <c r="M25" s="1045"/>
      <c r="N25" s="1046"/>
      <c r="O25" s="1040" t="s">
        <v>476</v>
      </c>
      <c r="P25" s="1040"/>
      <c r="Q25" s="811"/>
      <c r="R25" s="340"/>
    </row>
    <row r="26" spans="1:18" ht="15">
      <c r="A26" s="87">
        <f t="shared" si="1"/>
        <v>24</v>
      </c>
      <c r="B26" s="179" t="str">
        <f t="shared" si="1"/>
        <v>CIRS_085TI_MR2CLD264_ISS</v>
      </c>
      <c r="C26" s="88" t="str">
        <f aca="true" t="shared" si="2" ref="C26:C31">IF(L10=2000,"Co-add",IF(L10=4000,"No Co-add",L10))</f>
        <v>No Co-add</v>
      </c>
      <c r="D26" s="226" t="s">
        <v>234</v>
      </c>
      <c r="E26" s="81" t="s">
        <v>234</v>
      </c>
      <c r="F26" s="82" t="s">
        <v>234</v>
      </c>
      <c r="G26" s="342">
        <v>0.5</v>
      </c>
      <c r="H26" s="360" t="s">
        <v>233</v>
      </c>
      <c r="I26" s="361" t="s">
        <v>233</v>
      </c>
      <c r="J26" s="168">
        <f aca="true" t="shared" si="3" ref="J26:J31">G10</f>
        <v>0.052083333333333336</v>
      </c>
      <c r="K26" s="362">
        <f aca="true" t="shared" si="4" ref="K26:K31">R10</f>
        <v>523</v>
      </c>
      <c r="L26" s="1044"/>
      <c r="M26" s="1045"/>
      <c r="N26" s="1046"/>
      <c r="O26" s="1040" t="s">
        <v>476</v>
      </c>
      <c r="P26" s="1040"/>
      <c r="Q26" s="811">
        <v>1</v>
      </c>
      <c r="R26" s="340"/>
    </row>
    <row r="27" spans="1:18" ht="15" customHeight="1">
      <c r="A27" s="87">
        <f t="shared" si="1"/>
        <v>69</v>
      </c>
      <c r="B27" s="179" t="str">
        <f t="shared" si="1"/>
        <v>CIRS_087TI_MR2CLD279_ISS</v>
      </c>
      <c r="C27" s="88" t="str">
        <f t="shared" si="2"/>
        <v>No Co-add</v>
      </c>
      <c r="D27" s="226" t="s">
        <v>234</v>
      </c>
      <c r="E27" s="81" t="s">
        <v>234</v>
      </c>
      <c r="F27" s="82" t="s">
        <v>234</v>
      </c>
      <c r="G27" s="342">
        <v>0.5</v>
      </c>
      <c r="H27" s="360" t="s">
        <v>233</v>
      </c>
      <c r="I27" s="361" t="s">
        <v>233</v>
      </c>
      <c r="J27" s="168">
        <f t="shared" si="3"/>
        <v>0.052083333333333336</v>
      </c>
      <c r="K27" s="362">
        <f t="shared" si="4"/>
        <v>568</v>
      </c>
      <c r="L27" s="1044"/>
      <c r="M27" s="1045"/>
      <c r="N27" s="1046"/>
      <c r="O27" s="1040" t="s">
        <v>476</v>
      </c>
      <c r="P27" s="1040"/>
      <c r="Q27" s="811">
        <v>1</v>
      </c>
      <c r="R27" s="340"/>
    </row>
    <row r="28" spans="1:18" ht="15" customHeight="1">
      <c r="A28" s="87">
        <f t="shared" si="1"/>
        <v>77</v>
      </c>
      <c r="B28" s="179" t="str">
        <f t="shared" si="1"/>
        <v>CIRS_088TI_MR2CLD281_ISS</v>
      </c>
      <c r="C28" s="88" t="str">
        <f t="shared" si="2"/>
        <v>No Co-add</v>
      </c>
      <c r="D28" s="226" t="s">
        <v>234</v>
      </c>
      <c r="E28" s="81" t="s">
        <v>234</v>
      </c>
      <c r="F28" s="82" t="s">
        <v>234</v>
      </c>
      <c r="G28" s="342">
        <v>0.5</v>
      </c>
      <c r="H28" s="360" t="s">
        <v>233</v>
      </c>
      <c r="I28" s="361" t="s">
        <v>233</v>
      </c>
      <c r="J28" s="168">
        <f t="shared" si="3"/>
        <v>0.052083333333333336</v>
      </c>
      <c r="K28" s="362">
        <f t="shared" si="4"/>
        <v>576</v>
      </c>
      <c r="L28" s="1044"/>
      <c r="M28" s="1047"/>
      <c r="N28" s="1048"/>
      <c r="O28" s="1040" t="s">
        <v>476</v>
      </c>
      <c r="P28" s="1040"/>
      <c r="Q28" s="811">
        <v>1</v>
      </c>
      <c r="R28" s="340"/>
    </row>
    <row r="29" spans="1:18" ht="15" customHeight="1">
      <c r="A29" s="87">
        <f t="shared" si="1"/>
        <v>80</v>
      </c>
      <c r="B29" s="179" t="str">
        <f t="shared" si="1"/>
        <v>CIRS_088TI_TITAN001_ISS</v>
      </c>
      <c r="C29" s="88" t="str">
        <f t="shared" si="2"/>
        <v>No Co-add</v>
      </c>
      <c r="D29" s="226" t="s">
        <v>234</v>
      </c>
      <c r="E29" s="81" t="s">
        <v>234</v>
      </c>
      <c r="F29" s="82" t="s">
        <v>234</v>
      </c>
      <c r="G29" s="342">
        <v>0.5</v>
      </c>
      <c r="H29" s="360" t="s">
        <v>233</v>
      </c>
      <c r="I29" s="361" t="s">
        <v>233</v>
      </c>
      <c r="J29" s="168">
        <f t="shared" si="3"/>
        <v>0.052083333333333336</v>
      </c>
      <c r="K29" s="362">
        <f t="shared" si="4"/>
        <v>579</v>
      </c>
      <c r="L29" s="1044"/>
      <c r="M29" s="1045"/>
      <c r="N29" s="1046"/>
      <c r="O29" s="1040" t="s">
        <v>476</v>
      </c>
      <c r="P29" s="1040"/>
      <c r="Q29" s="811">
        <v>1</v>
      </c>
      <c r="R29" s="340"/>
    </row>
    <row r="30" spans="1:18" ht="15" customHeight="1">
      <c r="A30" s="87">
        <f t="shared" si="1"/>
        <v>94</v>
      </c>
      <c r="B30" s="179" t="str">
        <f t="shared" si="1"/>
        <v>CIRS_088TI_MR3CLD285_ISS</v>
      </c>
      <c r="C30" s="88" t="str">
        <f t="shared" si="2"/>
        <v>No Co-add</v>
      </c>
      <c r="D30" s="226" t="s">
        <v>234</v>
      </c>
      <c r="E30" s="81" t="s">
        <v>234</v>
      </c>
      <c r="F30" s="82" t="s">
        <v>234</v>
      </c>
      <c r="G30" s="342">
        <v>0.5</v>
      </c>
      <c r="H30" s="360" t="s">
        <v>233</v>
      </c>
      <c r="I30" s="361" t="s">
        <v>233</v>
      </c>
      <c r="J30" s="168">
        <f t="shared" si="3"/>
        <v>0.052083333333333336</v>
      </c>
      <c r="K30" s="362">
        <f t="shared" si="4"/>
        <v>593</v>
      </c>
      <c r="L30" s="1044"/>
      <c r="M30" s="1045"/>
      <c r="N30" s="1046"/>
      <c r="O30" s="1040" t="s">
        <v>476</v>
      </c>
      <c r="P30" s="1040"/>
      <c r="Q30" s="811">
        <v>1</v>
      </c>
      <c r="R30" s="340"/>
    </row>
    <row r="31" spans="1:18" ht="15" customHeight="1">
      <c r="A31" s="87">
        <f t="shared" si="1"/>
        <v>105</v>
      </c>
      <c r="B31" s="179" t="str">
        <f t="shared" si="1"/>
        <v>CIRS_089TI_MR2CLD288_ISS</v>
      </c>
      <c r="C31" s="88" t="str">
        <f t="shared" si="2"/>
        <v>No Co-add</v>
      </c>
      <c r="D31" s="226" t="s">
        <v>234</v>
      </c>
      <c r="E31" s="81" t="s">
        <v>234</v>
      </c>
      <c r="F31" s="82" t="s">
        <v>234</v>
      </c>
      <c r="G31" s="342">
        <v>0.5</v>
      </c>
      <c r="H31" s="360" t="s">
        <v>233</v>
      </c>
      <c r="I31" s="361" t="s">
        <v>233</v>
      </c>
      <c r="J31" s="168">
        <f t="shared" si="3"/>
        <v>0.052083333333333336</v>
      </c>
      <c r="K31" s="362">
        <f t="shared" si="4"/>
        <v>604</v>
      </c>
      <c r="L31" s="1044"/>
      <c r="M31" s="1045"/>
      <c r="N31" s="1046"/>
      <c r="O31" s="1040" t="s">
        <v>476</v>
      </c>
      <c r="P31" s="1040"/>
      <c r="Q31" s="811">
        <v>1</v>
      </c>
      <c r="R31" s="340"/>
    </row>
    <row r="32" spans="1:18" ht="15.75" thickBot="1">
      <c r="A32" s="87"/>
      <c r="B32" s="75"/>
      <c r="C32" s="99"/>
      <c r="D32" s="98"/>
      <c r="E32" s="169"/>
      <c r="F32" s="170"/>
      <c r="G32" s="97"/>
      <c r="H32" s="171"/>
      <c r="I32" s="165"/>
      <c r="J32" s="172"/>
      <c r="K32" s="173"/>
      <c r="L32" s="1041"/>
      <c r="M32" s="1043"/>
      <c r="N32" s="1042"/>
      <c r="O32" s="1041"/>
      <c r="P32" s="1042"/>
      <c r="Q32" s="811"/>
      <c r="R32" s="340"/>
    </row>
    <row r="33" spans="1:18" ht="15">
      <c r="A33" s="87"/>
      <c r="B33" s="266"/>
      <c r="C33" s="267"/>
      <c r="D33" s="268"/>
      <c r="E33" s="268"/>
      <c r="F33" s="268"/>
      <c r="G33" s="269"/>
      <c r="H33" s="270"/>
      <c r="I33" s="271"/>
      <c r="J33" s="272"/>
      <c r="K33" s="273"/>
      <c r="L33" s="274"/>
      <c r="M33" s="274"/>
      <c r="N33" s="274"/>
      <c r="O33" s="274"/>
      <c r="P33" s="274"/>
      <c r="Q33" s="237"/>
      <c r="R33" s="176"/>
    </row>
    <row r="34" spans="1:18" ht="15">
      <c r="A34" s="87">
        <f>COUNTA(A25:A32)</f>
        <v>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239"/>
      <c r="M34" s="239"/>
      <c r="N34" s="239">
        <v>75</v>
      </c>
      <c r="O34" s="239"/>
      <c r="P34" s="239"/>
      <c r="Q34" s="459">
        <f>COUNTA(Q25:Q32)</f>
        <v>6</v>
      </c>
      <c r="R34" s="340">
        <f>SUM(R25:R32)</f>
        <v>0</v>
      </c>
    </row>
    <row r="35" spans="1:17" ht="15.75" thickBo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174"/>
      <c r="M35" s="174"/>
      <c r="N35" s="174"/>
      <c r="O35" s="515"/>
      <c r="P35" s="174"/>
      <c r="Q35" s="340"/>
    </row>
    <row r="36" spans="1:18" ht="15">
      <c r="A36" s="87"/>
      <c r="B36" s="963" t="s">
        <v>136</v>
      </c>
      <c r="C36" s="985" t="s">
        <v>85</v>
      </c>
      <c r="D36" s="982"/>
      <c r="E36" s="982"/>
      <c r="F36" s="945"/>
      <c r="G36" s="197" t="s">
        <v>86</v>
      </c>
      <c r="H36" s="985" t="s">
        <v>87</v>
      </c>
      <c r="I36" s="982"/>
      <c r="J36" s="982"/>
      <c r="K36" s="945"/>
      <c r="L36" s="965" t="s">
        <v>89</v>
      </c>
      <c r="M36" s="87"/>
      <c r="N36" s="87"/>
      <c r="O36" s="516"/>
      <c r="P36" s="516"/>
      <c r="Q36" s="236"/>
      <c r="R36" s="87"/>
    </row>
    <row r="37" spans="1:18" ht="42.75" customHeight="1" thickBot="1">
      <c r="A37" s="87"/>
      <c r="B37" s="1055"/>
      <c r="C37" s="186" t="s">
        <v>91</v>
      </c>
      <c r="D37" s="184" t="s">
        <v>92</v>
      </c>
      <c r="E37" s="184" t="s">
        <v>93</v>
      </c>
      <c r="F37" s="185" t="s">
        <v>94</v>
      </c>
      <c r="G37" s="185" t="s">
        <v>94</v>
      </c>
      <c r="H37" s="186" t="s">
        <v>91</v>
      </c>
      <c r="I37" s="183" t="s">
        <v>92</v>
      </c>
      <c r="J37" s="184" t="s">
        <v>93</v>
      </c>
      <c r="K37" s="185" t="s">
        <v>94</v>
      </c>
      <c r="L37" s="1054"/>
      <c r="M37" s="87"/>
      <c r="N37" s="87"/>
      <c r="O37" s="516"/>
      <c r="P37" s="516"/>
      <c r="Q37" s="236"/>
      <c r="R37" s="87"/>
    </row>
    <row r="38" spans="1:18" ht="15">
      <c r="A38" s="87"/>
      <c r="B38" s="240"/>
      <c r="C38" s="299"/>
      <c r="D38" s="306"/>
      <c r="E38" s="306"/>
      <c r="F38" s="119"/>
      <c r="G38" s="240"/>
      <c r="H38" s="495"/>
      <c r="I38" s="306"/>
      <c r="J38" s="306"/>
      <c r="K38" s="119"/>
      <c r="L38" s="240"/>
      <c r="M38" s="87"/>
      <c r="N38" s="87"/>
      <c r="O38" s="236"/>
      <c r="P38" s="516"/>
      <c r="Q38" s="236"/>
      <c r="R38" s="87"/>
    </row>
    <row r="39" spans="1:18" ht="15">
      <c r="A39" s="15"/>
      <c r="B39" s="351"/>
      <c r="C39" s="470"/>
      <c r="D39" s="402"/>
      <c r="E39" s="402"/>
      <c r="F39" s="381"/>
      <c r="G39" s="494"/>
      <c r="H39" s="470"/>
      <c r="I39" s="402"/>
      <c r="J39" s="402"/>
      <c r="K39" s="381"/>
      <c r="L39" s="388"/>
      <c r="M39" s="87"/>
      <c r="N39" s="87"/>
      <c r="O39" s="236"/>
      <c r="P39" s="516"/>
      <c r="Q39" s="236"/>
      <c r="R39" s="87"/>
    </row>
    <row r="40" spans="1:18" ht="15">
      <c r="A40" s="15"/>
      <c r="B40" s="351"/>
      <c r="C40" s="470"/>
      <c r="D40" s="402"/>
      <c r="E40" s="402"/>
      <c r="F40" s="381"/>
      <c r="G40" s="494"/>
      <c r="H40" s="470"/>
      <c r="I40" s="402"/>
      <c r="J40" s="402"/>
      <c r="K40" s="381"/>
      <c r="L40" s="388"/>
      <c r="M40" s="87"/>
      <c r="N40" s="87"/>
      <c r="O40" s="236"/>
      <c r="P40" s="516"/>
      <c r="Q40" s="236"/>
      <c r="R40" s="87"/>
    </row>
    <row r="41" spans="1:18" ht="15">
      <c r="A41" s="15"/>
      <c r="B41" s="351"/>
      <c r="C41" s="470"/>
      <c r="D41" s="402"/>
      <c r="E41" s="402"/>
      <c r="F41" s="381"/>
      <c r="G41" s="494"/>
      <c r="H41" s="470"/>
      <c r="I41" s="402"/>
      <c r="J41" s="402"/>
      <c r="K41" s="381"/>
      <c r="L41" s="388"/>
      <c r="M41" s="87"/>
      <c r="N41" s="87"/>
      <c r="O41" s="236"/>
      <c r="P41" s="516"/>
      <c r="Q41" s="236"/>
      <c r="R41" s="87"/>
    </row>
    <row r="42" spans="1:18" ht="15">
      <c r="A42" s="15"/>
      <c r="B42" s="351"/>
      <c r="C42" s="470"/>
      <c r="D42" s="402"/>
      <c r="E42" s="402"/>
      <c r="F42" s="381"/>
      <c r="G42" s="494"/>
      <c r="H42" s="470"/>
      <c r="I42" s="402"/>
      <c r="J42" s="402"/>
      <c r="K42" s="381"/>
      <c r="L42" s="388"/>
      <c r="M42" s="87"/>
      <c r="N42" s="87"/>
      <c r="O42" s="236"/>
      <c r="P42" s="516"/>
      <c r="Q42" s="236"/>
      <c r="R42" s="87"/>
    </row>
    <row r="43" spans="1:18" ht="15">
      <c r="A43" s="15"/>
      <c r="B43" s="351"/>
      <c r="C43" s="470"/>
      <c r="D43" s="402"/>
      <c r="E43" s="402"/>
      <c r="F43" s="381"/>
      <c r="G43" s="494"/>
      <c r="H43" s="470"/>
      <c r="I43" s="402"/>
      <c r="J43" s="402"/>
      <c r="K43" s="381"/>
      <c r="L43" s="388"/>
      <c r="M43" s="87"/>
      <c r="N43" s="87"/>
      <c r="O43" s="236"/>
      <c r="P43" s="516"/>
      <c r="Q43" s="236"/>
      <c r="R43" s="87"/>
    </row>
    <row r="44" spans="1:18" ht="15">
      <c r="A44" s="15"/>
      <c r="B44" s="351"/>
      <c r="C44" s="470"/>
      <c r="D44" s="402"/>
      <c r="E44" s="402"/>
      <c r="F44" s="381"/>
      <c r="G44" s="494"/>
      <c r="H44" s="470"/>
      <c r="I44" s="402"/>
      <c r="J44" s="402"/>
      <c r="K44" s="381"/>
      <c r="L44" s="388"/>
      <c r="M44" s="87"/>
      <c r="N44" s="87"/>
      <c r="O44" s="87"/>
      <c r="P44" s="87"/>
      <c r="Q44" s="517"/>
      <c r="R44" s="87"/>
    </row>
    <row r="45" spans="1:18" ht="15">
      <c r="A45" s="15"/>
      <c r="B45" s="351"/>
      <c r="C45" s="470"/>
      <c r="D45" s="402"/>
      <c r="E45" s="402"/>
      <c r="F45" s="381"/>
      <c r="G45" s="494"/>
      <c r="H45" s="470"/>
      <c r="I45" s="402"/>
      <c r="J45" s="402"/>
      <c r="K45" s="381"/>
      <c r="L45" s="388"/>
      <c r="M45" s="87"/>
      <c r="N45" s="87"/>
      <c r="O45" s="87"/>
      <c r="P45" s="87"/>
      <c r="Q45" s="517"/>
      <c r="R45" s="87"/>
    </row>
    <row r="46" spans="1:18" ht="15" customHeight="1" thickBot="1">
      <c r="A46" s="87"/>
      <c r="B46" s="276"/>
      <c r="C46" s="307"/>
      <c r="D46" s="308"/>
      <c r="E46" s="308"/>
      <c r="F46" s="309"/>
      <c r="G46" s="310"/>
      <c r="H46" s="496"/>
      <c r="I46" s="308"/>
      <c r="J46" s="308"/>
      <c r="K46" s="309"/>
      <c r="L46" s="311"/>
      <c r="M46" s="87"/>
      <c r="N46" s="87"/>
      <c r="O46" s="87"/>
      <c r="P46" s="87"/>
      <c r="Q46" s="87"/>
      <c r="R46" s="87"/>
    </row>
    <row r="47" spans="1:18" ht="15">
      <c r="A47" s="87"/>
      <c r="B47" s="87"/>
      <c r="C47" s="101"/>
      <c r="D47" s="95"/>
      <c r="E47" s="95"/>
      <c r="F47" s="126"/>
      <c r="G47" s="126"/>
      <c r="H47" s="175"/>
      <c r="I47" s="95"/>
      <c r="J47" s="95"/>
      <c r="K47" s="126"/>
      <c r="L47" s="127"/>
      <c r="M47" s="87"/>
      <c r="N47" s="87"/>
      <c r="O47" s="87"/>
      <c r="P47" s="87"/>
      <c r="Q47" s="87"/>
      <c r="R47" s="87"/>
    </row>
    <row r="48" spans="1:18" ht="15">
      <c r="A48" s="87">
        <f>COUNTA(B38:B46)</f>
        <v>0</v>
      </c>
      <c r="B48" s="87" t="s">
        <v>147</v>
      </c>
      <c r="C48" s="87"/>
      <c r="D48" s="87"/>
      <c r="E48" s="95" t="s">
        <v>123</v>
      </c>
      <c r="F48" s="87">
        <f>DAY(G48)</f>
        <v>0</v>
      </c>
      <c r="G48" s="100">
        <f>SUM(G38:G46)</f>
        <v>0</v>
      </c>
      <c r="H48" s="87"/>
      <c r="I48" s="87"/>
      <c r="J48" s="87"/>
      <c r="K48" s="95" t="s">
        <v>99</v>
      </c>
      <c r="L48" s="103">
        <f>SUM(L38:L46)</f>
        <v>0</v>
      </c>
      <c r="M48" s="87"/>
      <c r="N48" s="87"/>
      <c r="O48" s="87"/>
      <c r="P48" s="87"/>
      <c r="Q48" s="87"/>
      <c r="R48" s="87"/>
    </row>
    <row r="51" ht="15">
      <c r="B51" s="25" t="s">
        <v>300</v>
      </c>
    </row>
    <row r="52" ht="15.75" thickBot="1"/>
    <row r="53" spans="1:11" ht="24" customHeight="1">
      <c r="A53" s="87"/>
      <c r="B53" s="971" t="s">
        <v>81</v>
      </c>
      <c r="C53" s="985" t="s">
        <v>85</v>
      </c>
      <c r="D53" s="982"/>
      <c r="E53" s="982"/>
      <c r="F53" s="945"/>
      <c r="G53" s="197" t="s">
        <v>86</v>
      </c>
      <c r="H53" s="985" t="s">
        <v>87</v>
      </c>
      <c r="I53" s="982"/>
      <c r="J53" s="982"/>
      <c r="K53" s="945"/>
    </row>
    <row r="54" spans="1:11" ht="27.75" customHeight="1" thickBot="1">
      <c r="A54" s="87"/>
      <c r="B54" s="964"/>
      <c r="C54" s="186" t="s">
        <v>91</v>
      </c>
      <c r="D54" s="184" t="s">
        <v>92</v>
      </c>
      <c r="E54" s="184" t="s">
        <v>93</v>
      </c>
      <c r="F54" s="185" t="s">
        <v>94</v>
      </c>
      <c r="G54" s="185" t="s">
        <v>94</v>
      </c>
      <c r="H54" s="186" t="s">
        <v>91</v>
      </c>
      <c r="I54" s="183" t="s">
        <v>92</v>
      </c>
      <c r="J54" s="184" t="s">
        <v>93</v>
      </c>
      <c r="K54" s="185" t="s">
        <v>94</v>
      </c>
    </row>
    <row r="55" spans="1:11" ht="15">
      <c r="A55" s="87"/>
      <c r="B55" s="252"/>
      <c r="C55" s="249"/>
      <c r="D55" s="250"/>
      <c r="E55" s="250"/>
      <c r="F55" s="251"/>
      <c r="G55" s="280"/>
      <c r="H55" s="277"/>
      <c r="I55" s="278"/>
      <c r="J55" s="278"/>
      <c r="K55" s="279"/>
    </row>
    <row r="56" spans="1:11" ht="15">
      <c r="A56" s="374"/>
      <c r="B56" s="351"/>
      <c r="C56" s="470"/>
      <c r="D56" s="402"/>
      <c r="E56" s="402"/>
      <c r="F56" s="381"/>
      <c r="G56" s="494"/>
      <c r="H56" s="480"/>
      <c r="I56" s="402"/>
      <c r="J56" s="402"/>
      <c r="K56" s="381"/>
    </row>
    <row r="57" spans="1:11" ht="15">
      <c r="A57" s="374"/>
      <c r="B57" s="351"/>
      <c r="C57" s="470"/>
      <c r="D57" s="402"/>
      <c r="E57" s="402"/>
      <c r="F57" s="381"/>
      <c r="G57" s="494"/>
      <c r="H57" s="480"/>
      <c r="I57" s="402"/>
      <c r="J57" s="402"/>
      <c r="K57" s="381"/>
    </row>
    <row r="58" spans="1:11" ht="15">
      <c r="A58" s="374"/>
      <c r="B58" s="351"/>
      <c r="C58" s="470"/>
      <c r="D58" s="402"/>
      <c r="E58" s="402"/>
      <c r="F58" s="381"/>
      <c r="G58" s="494"/>
      <c r="H58" s="480"/>
      <c r="I58" s="402"/>
      <c r="J58" s="402"/>
      <c r="K58" s="381"/>
    </row>
    <row r="59" spans="1:14" ht="15">
      <c r="A59" s="374"/>
      <c r="B59" s="351"/>
      <c r="C59" s="390"/>
      <c r="D59" s="380"/>
      <c r="E59" s="380"/>
      <c r="F59" s="381"/>
      <c r="G59" s="381"/>
      <c r="H59" s="390"/>
      <c r="I59" s="380"/>
      <c r="J59" s="380"/>
      <c r="K59" s="381"/>
      <c r="L59" s="26"/>
      <c r="N59" s="14"/>
    </row>
    <row r="60" spans="1:11" ht="15">
      <c r="A60" s="374"/>
      <c r="B60" s="351"/>
      <c r="C60" s="390"/>
      <c r="D60" s="380"/>
      <c r="E60" s="380"/>
      <c r="F60" s="381"/>
      <c r="G60" s="381"/>
      <c r="H60" s="390"/>
      <c r="I60" s="380"/>
      <c r="J60" s="380"/>
      <c r="K60" s="381"/>
    </row>
    <row r="61" spans="1:11" ht="15">
      <c r="A61" s="374"/>
      <c r="B61" s="351"/>
      <c r="C61" s="390"/>
      <c r="D61" s="380"/>
      <c r="E61" s="380"/>
      <c r="F61" s="381"/>
      <c r="G61" s="381"/>
      <c r="H61" s="390"/>
      <c r="I61" s="380"/>
      <c r="J61" s="380"/>
      <c r="K61" s="381"/>
    </row>
    <row r="62" spans="1:11" ht="15">
      <c r="A62" s="374"/>
      <c r="B62" s="351"/>
      <c r="C62" s="470"/>
      <c r="D62" s="402"/>
      <c r="E62" s="402"/>
      <c r="F62" s="381"/>
      <c r="G62" s="494"/>
      <c r="H62" s="480"/>
      <c r="I62" s="402"/>
      <c r="J62" s="402"/>
      <c r="K62" s="381"/>
    </row>
    <row r="63" spans="1:11" ht="15">
      <c r="A63" s="374"/>
      <c r="B63" s="351"/>
      <c r="C63" s="470"/>
      <c r="D63" s="402"/>
      <c r="E63" s="402"/>
      <c r="F63" s="381"/>
      <c r="G63" s="494"/>
      <c r="H63" s="480"/>
      <c r="I63" s="402"/>
      <c r="J63" s="402"/>
      <c r="K63" s="381"/>
    </row>
    <row r="64" spans="1:11" ht="15">
      <c r="A64" s="374"/>
      <c r="B64" s="351"/>
      <c r="C64" s="470"/>
      <c r="D64" s="402"/>
      <c r="E64" s="402"/>
      <c r="F64" s="381"/>
      <c r="G64" s="494"/>
      <c r="H64" s="480"/>
      <c r="I64" s="402"/>
      <c r="J64" s="402"/>
      <c r="K64" s="381"/>
    </row>
    <row r="65" spans="1:11" ht="15">
      <c r="A65" s="374"/>
      <c r="B65" s="351"/>
      <c r="C65" s="390"/>
      <c r="D65" s="380"/>
      <c r="E65" s="380"/>
      <c r="F65" s="381"/>
      <c r="G65" s="381"/>
      <c r="H65" s="390"/>
      <c r="I65" s="380"/>
      <c r="J65" s="380"/>
      <c r="K65" s="381"/>
    </row>
    <row r="66" spans="1:11" ht="15">
      <c r="A66" s="374"/>
      <c r="B66" s="351"/>
      <c r="C66" s="390"/>
      <c r="D66" s="380"/>
      <c r="E66" s="380"/>
      <c r="F66" s="381"/>
      <c r="G66" s="381"/>
      <c r="H66" s="390"/>
      <c r="I66" s="380"/>
      <c r="J66" s="380"/>
      <c r="K66" s="381"/>
    </row>
    <row r="67" spans="1:14" ht="15">
      <c r="A67" s="374"/>
      <c r="B67" s="351"/>
      <c r="C67" s="390"/>
      <c r="D67" s="380"/>
      <c r="E67" s="380"/>
      <c r="F67" s="381"/>
      <c r="G67" s="381"/>
      <c r="H67" s="390"/>
      <c r="I67" s="380"/>
      <c r="J67" s="380"/>
      <c r="K67" s="381"/>
      <c r="L67" s="26"/>
      <c r="N67" s="14"/>
    </row>
    <row r="68" spans="1:14" ht="15">
      <c r="A68" s="374"/>
      <c r="B68" s="351"/>
      <c r="C68" s="470"/>
      <c r="D68" s="402"/>
      <c r="E68" s="402"/>
      <c r="F68" s="381"/>
      <c r="G68" s="494"/>
      <c r="H68" s="480"/>
      <c r="I68" s="402"/>
      <c r="J68" s="402"/>
      <c r="K68" s="381"/>
      <c r="L68" s="26"/>
      <c r="N68" s="14"/>
    </row>
    <row r="69" spans="1:14" ht="15">
      <c r="A69" s="374"/>
      <c r="B69" s="351"/>
      <c r="C69" s="470"/>
      <c r="D69" s="402"/>
      <c r="E69" s="402"/>
      <c r="F69" s="381"/>
      <c r="G69" s="494"/>
      <c r="H69" s="480"/>
      <c r="I69" s="402"/>
      <c r="J69" s="402"/>
      <c r="K69" s="381"/>
      <c r="L69" s="26"/>
      <c r="N69" s="14"/>
    </row>
    <row r="70" spans="1:14" ht="15">
      <c r="A70" s="374"/>
      <c r="B70" s="351"/>
      <c r="C70" s="470"/>
      <c r="D70" s="402"/>
      <c r="E70" s="402"/>
      <c r="F70" s="381"/>
      <c r="G70" s="494"/>
      <c r="H70" s="480"/>
      <c r="I70" s="402"/>
      <c r="J70" s="402"/>
      <c r="K70" s="381"/>
      <c r="L70" s="26"/>
      <c r="N70" s="14"/>
    </row>
    <row r="71" spans="1:14" ht="15">
      <c r="A71" s="374"/>
      <c r="B71" s="351"/>
      <c r="C71" s="470"/>
      <c r="D71" s="402"/>
      <c r="E71" s="402"/>
      <c r="F71" s="381"/>
      <c r="G71" s="494"/>
      <c r="H71" s="480"/>
      <c r="I71" s="402"/>
      <c r="J71" s="402"/>
      <c r="K71" s="381"/>
      <c r="L71" s="26"/>
      <c r="N71" s="14"/>
    </row>
    <row r="72" spans="1:14" ht="15">
      <c r="A72" s="374"/>
      <c r="B72" s="351"/>
      <c r="C72" s="470"/>
      <c r="D72" s="402"/>
      <c r="E72" s="402"/>
      <c r="F72" s="381"/>
      <c r="G72" s="494"/>
      <c r="H72" s="480"/>
      <c r="I72" s="402"/>
      <c r="J72" s="402"/>
      <c r="K72" s="381"/>
      <c r="L72" s="26"/>
      <c r="N72" s="14"/>
    </row>
    <row r="73" spans="1:14" ht="15">
      <c r="A73" s="374"/>
      <c r="B73" s="351"/>
      <c r="C73" s="470"/>
      <c r="D73" s="402"/>
      <c r="E73" s="402"/>
      <c r="F73" s="381"/>
      <c r="G73" s="494"/>
      <c r="H73" s="480"/>
      <c r="I73" s="402"/>
      <c r="J73" s="402"/>
      <c r="K73" s="381"/>
      <c r="L73" s="26"/>
      <c r="N73" s="14"/>
    </row>
    <row r="74" spans="1:14" ht="15">
      <c r="A74" s="374"/>
      <c r="B74" s="351"/>
      <c r="C74" s="470"/>
      <c r="D74" s="402"/>
      <c r="E74" s="402"/>
      <c r="F74" s="381"/>
      <c r="G74" s="494"/>
      <c r="H74" s="480"/>
      <c r="I74" s="402"/>
      <c r="J74" s="402"/>
      <c r="K74" s="381"/>
      <c r="L74" s="26"/>
      <c r="N74" s="14"/>
    </row>
    <row r="75" spans="1:14" ht="15">
      <c r="A75" s="374"/>
      <c r="B75" s="351"/>
      <c r="C75" s="470"/>
      <c r="D75" s="402"/>
      <c r="E75" s="402"/>
      <c r="F75" s="381"/>
      <c r="G75" s="494"/>
      <c r="H75" s="480"/>
      <c r="I75" s="402"/>
      <c r="J75" s="402"/>
      <c r="K75" s="381"/>
      <c r="L75" s="26"/>
      <c r="N75" s="14"/>
    </row>
    <row r="76" spans="1:14" ht="15">
      <c r="A76" s="374"/>
      <c r="B76" s="351"/>
      <c r="C76" s="470"/>
      <c r="D76" s="402"/>
      <c r="E76" s="402"/>
      <c r="F76" s="381"/>
      <c r="G76" s="494"/>
      <c r="H76" s="480"/>
      <c r="I76" s="402"/>
      <c r="J76" s="402"/>
      <c r="K76" s="381"/>
      <c r="L76" s="26"/>
      <c r="N76" s="14"/>
    </row>
    <row r="77" spans="1:11" ht="15">
      <c r="A77" s="374"/>
      <c r="B77" s="351"/>
      <c r="C77" s="470"/>
      <c r="D77" s="402"/>
      <c r="E77" s="402"/>
      <c r="F77" s="381"/>
      <c r="G77" s="494"/>
      <c r="H77" s="480"/>
      <c r="I77" s="402"/>
      <c r="J77" s="402"/>
      <c r="K77" s="381"/>
    </row>
    <row r="78" spans="1:11" ht="15">
      <c r="A78" s="374"/>
      <c r="B78" s="351"/>
      <c r="C78" s="390"/>
      <c r="D78" s="380"/>
      <c r="E78" s="380"/>
      <c r="F78" s="381"/>
      <c r="G78" s="381"/>
      <c r="H78" s="390"/>
      <c r="I78" s="380"/>
      <c r="J78" s="380"/>
      <c r="K78" s="381"/>
    </row>
    <row r="79" spans="1:11" ht="15">
      <c r="A79" s="374"/>
      <c r="B79" s="351"/>
      <c r="C79" s="390"/>
      <c r="D79" s="380"/>
      <c r="E79" s="380"/>
      <c r="F79" s="400"/>
      <c r="G79" s="400"/>
      <c r="H79" s="390"/>
      <c r="I79" s="380"/>
      <c r="J79" s="380"/>
      <c r="K79" s="381"/>
    </row>
    <row r="80" spans="2:11" ht="15.75" thickBot="1">
      <c r="B80" s="460"/>
      <c r="C80" s="461"/>
      <c r="D80" s="462"/>
      <c r="E80" s="462"/>
      <c r="F80" s="463"/>
      <c r="G80" s="464"/>
      <c r="H80" s="461"/>
      <c r="I80" s="462"/>
      <c r="J80" s="462"/>
      <c r="K80" s="463"/>
    </row>
    <row r="82" ht="15">
      <c r="G82" s="14">
        <v>1</v>
      </c>
    </row>
    <row r="87" ht="15">
      <c r="G87" s="17"/>
    </row>
    <row r="88" spans="6:7" ht="15">
      <c r="F88" s="17"/>
      <c r="G88" s="17"/>
    </row>
    <row r="89" spans="6:7" ht="15">
      <c r="F89" s="17"/>
      <c r="G89" s="17"/>
    </row>
    <row r="90" spans="6:7" ht="15">
      <c r="F90" s="17"/>
      <c r="G90" s="17"/>
    </row>
    <row r="91" spans="6:7" ht="15">
      <c r="F91" s="17"/>
      <c r="G91" s="17"/>
    </row>
    <row r="92" spans="6:7" ht="15">
      <c r="F92" s="17"/>
      <c r="G92" s="17"/>
    </row>
    <row r="93" spans="6:8" ht="15">
      <c r="F93" s="17"/>
      <c r="G93" s="17"/>
      <c r="H93" s="17"/>
    </row>
    <row r="94" spans="6:8" ht="15">
      <c r="F94" s="17"/>
      <c r="G94" s="17"/>
      <c r="H94" s="17"/>
    </row>
  </sheetData>
  <mergeCells count="42">
    <mergeCell ref="L36:L37"/>
    <mergeCell ref="B53:B54"/>
    <mergeCell ref="C53:F53"/>
    <mergeCell ref="H53:K53"/>
    <mergeCell ref="B36:B37"/>
    <mergeCell ref="C36:F36"/>
    <mergeCell ref="H36:K36"/>
    <mergeCell ref="B5:B6"/>
    <mergeCell ref="B22:B23"/>
    <mergeCell ref="C22:C23"/>
    <mergeCell ref="K22:K23"/>
    <mergeCell ref="H5:K5"/>
    <mergeCell ref="D22:F22"/>
    <mergeCell ref="G22:G23"/>
    <mergeCell ref="H22:I22"/>
    <mergeCell ref="J22:J23"/>
    <mergeCell ref="C5:F5"/>
    <mergeCell ref="O27:P27"/>
    <mergeCell ref="O29:P29"/>
    <mergeCell ref="O30:P30"/>
    <mergeCell ref="N5:N6"/>
    <mergeCell ref="L27:N27"/>
    <mergeCell ref="L5:L6"/>
    <mergeCell ref="M5:M6"/>
    <mergeCell ref="R5:R6"/>
    <mergeCell ref="L24:N24"/>
    <mergeCell ref="L25:N25"/>
    <mergeCell ref="L26:N26"/>
    <mergeCell ref="L22:N23"/>
    <mergeCell ref="O22:P23"/>
    <mergeCell ref="O5:Q5"/>
    <mergeCell ref="O24:P24"/>
    <mergeCell ref="O25:P25"/>
    <mergeCell ref="O26:P26"/>
    <mergeCell ref="O31:P31"/>
    <mergeCell ref="O28:P28"/>
    <mergeCell ref="O32:P32"/>
    <mergeCell ref="L32:N32"/>
    <mergeCell ref="L29:N29"/>
    <mergeCell ref="L30:N30"/>
    <mergeCell ref="L28:N28"/>
    <mergeCell ref="L31:N31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3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41.28125" style="25" bestFit="1" customWidth="1"/>
    <col min="3" max="3" width="13.421875" style="25" customWidth="1"/>
    <col min="4" max="4" width="14.421875" style="25" customWidth="1"/>
    <col min="5" max="5" width="12.57421875" style="25" customWidth="1"/>
    <col min="6" max="6" width="12.421875" style="25" customWidth="1"/>
    <col min="7" max="7" width="17.28125" style="25" customWidth="1"/>
    <col min="8" max="8" width="11.8515625" style="25" customWidth="1"/>
    <col min="9" max="9" width="13.57421875" style="25" customWidth="1"/>
    <col min="10" max="10" width="15.00390625" style="25" customWidth="1"/>
    <col min="11" max="11" width="16.57421875" style="25" customWidth="1"/>
    <col min="12" max="12" width="7.421875" style="25" customWidth="1"/>
    <col min="13" max="16384" width="9.140625" style="25" customWidth="1"/>
  </cols>
  <sheetData>
    <row r="1" ht="15.75" thickBot="1"/>
    <row r="2" spans="1:12" ht="15">
      <c r="A2" s="87"/>
      <c r="B2" s="971" t="s">
        <v>81</v>
      </c>
      <c r="C2" s="971" t="s">
        <v>127</v>
      </c>
      <c r="D2" s="972" t="s">
        <v>129</v>
      </c>
      <c r="E2" s="197" t="s">
        <v>86</v>
      </c>
      <c r="F2" s="965" t="s">
        <v>240</v>
      </c>
      <c r="G2" s="972" t="s">
        <v>235</v>
      </c>
      <c r="H2" s="197" t="s">
        <v>86</v>
      </c>
      <c r="I2" s="965" t="s">
        <v>236</v>
      </c>
      <c r="J2" s="965" t="s">
        <v>237</v>
      </c>
      <c r="K2" s="972" t="s">
        <v>238</v>
      </c>
      <c r="L2" s="538"/>
    </row>
    <row r="3" spans="1:12" ht="27.75" customHeight="1" thickBot="1">
      <c r="A3" s="87"/>
      <c r="B3" s="964"/>
      <c r="C3" s="964"/>
      <c r="D3" s="966"/>
      <c r="E3" s="185" t="s">
        <v>94</v>
      </c>
      <c r="F3" s="966"/>
      <c r="G3" s="966"/>
      <c r="H3" s="185" t="s">
        <v>239</v>
      </c>
      <c r="I3" s="966"/>
      <c r="J3" s="966"/>
      <c r="K3" s="966"/>
      <c r="L3" s="536"/>
    </row>
    <row r="4" spans="1:12" ht="15.75" thickBot="1">
      <c r="A4" s="87"/>
      <c r="B4" s="343"/>
      <c r="C4" s="344"/>
      <c r="D4" s="344"/>
      <c r="E4" s="344"/>
      <c r="F4" s="344"/>
      <c r="G4" s="345"/>
      <c r="H4" s="346"/>
      <c r="I4" s="346"/>
      <c r="J4" s="346"/>
      <c r="K4" s="346"/>
      <c r="L4" s="53"/>
    </row>
    <row r="5" spans="1:12" ht="15">
      <c r="A5" s="15"/>
      <c r="B5" s="177"/>
      <c r="C5" s="355"/>
      <c r="D5" s="342"/>
      <c r="E5" s="24"/>
      <c r="F5" s="178"/>
      <c r="G5" s="325"/>
      <c r="H5" s="331"/>
      <c r="I5" s="178"/>
      <c r="J5" s="325"/>
      <c r="K5" s="349"/>
      <c r="L5" s="451"/>
    </row>
    <row r="6" spans="1:12" ht="15">
      <c r="A6" s="374"/>
      <c r="B6" s="351"/>
      <c r="C6" s="355"/>
      <c r="D6" s="342"/>
      <c r="E6" s="494"/>
      <c r="F6" s="386"/>
      <c r="G6" s="388"/>
      <c r="H6" s="467">
        <f>HOUR(E6)*60*60+MINUTE(E6)*60+SECOND(E6)</f>
        <v>0</v>
      </c>
      <c r="I6" s="386"/>
      <c r="J6" s="388">
        <f aca="true" t="shared" si="0" ref="J6:J23">IF(I6=4000,0.85,0.9)</f>
        <v>0.9</v>
      </c>
      <c r="K6" s="450">
        <f>H6*I6*J6/1000000</f>
        <v>0</v>
      </c>
      <c r="L6" s="513"/>
    </row>
    <row r="7" spans="1:12" ht="15">
      <c r="A7" s="374"/>
      <c r="B7" s="351"/>
      <c r="C7" s="355"/>
      <c r="D7" s="342"/>
      <c r="E7" s="494"/>
      <c r="F7" s="386"/>
      <c r="G7" s="388"/>
      <c r="H7" s="467">
        <f aca="true" t="shared" si="1" ref="H7:H23">HOUR(E7)*60*60+MINUTE(E7)*60+SECOND(E7)</f>
        <v>0</v>
      </c>
      <c r="I7" s="386"/>
      <c r="J7" s="388">
        <f t="shared" si="0"/>
        <v>0.9</v>
      </c>
      <c r="K7" s="450">
        <f aca="true" t="shared" si="2" ref="K7:K23">H7*I7*J7/1000000</f>
        <v>0</v>
      </c>
      <c r="L7" s="513"/>
    </row>
    <row r="8" spans="1:12" ht="15">
      <c r="A8" s="374"/>
      <c r="B8" s="351"/>
      <c r="C8" s="355"/>
      <c r="D8" s="342"/>
      <c r="E8" s="494"/>
      <c r="F8" s="386"/>
      <c r="G8" s="388"/>
      <c r="H8" s="467">
        <f t="shared" si="1"/>
        <v>0</v>
      </c>
      <c r="I8" s="386"/>
      <c r="J8" s="388">
        <f t="shared" si="0"/>
        <v>0.9</v>
      </c>
      <c r="K8" s="450">
        <f t="shared" si="2"/>
        <v>0</v>
      </c>
      <c r="L8" s="513"/>
    </row>
    <row r="9" spans="1:12" ht="15">
      <c r="A9" s="374"/>
      <c r="B9" s="351"/>
      <c r="C9" s="355"/>
      <c r="D9" s="342"/>
      <c r="E9" s="494"/>
      <c r="F9" s="386"/>
      <c r="G9" s="388"/>
      <c r="H9" s="467">
        <f t="shared" si="1"/>
        <v>0</v>
      </c>
      <c r="I9" s="386"/>
      <c r="J9" s="388">
        <f t="shared" si="0"/>
        <v>0.9</v>
      </c>
      <c r="K9" s="450">
        <f t="shared" si="2"/>
        <v>0</v>
      </c>
      <c r="L9" s="513"/>
    </row>
    <row r="10" spans="1:12" ht="15">
      <c r="A10" s="374"/>
      <c r="B10" s="351"/>
      <c r="C10" s="355"/>
      <c r="D10" s="342"/>
      <c r="E10" s="494"/>
      <c r="F10" s="386"/>
      <c r="G10" s="388"/>
      <c r="H10" s="467">
        <f t="shared" si="1"/>
        <v>0</v>
      </c>
      <c r="I10" s="386"/>
      <c r="J10" s="388">
        <f t="shared" si="0"/>
        <v>0.9</v>
      </c>
      <c r="K10" s="450">
        <f t="shared" si="2"/>
        <v>0</v>
      </c>
      <c r="L10" s="513"/>
    </row>
    <row r="11" spans="1:12" ht="15">
      <c r="A11" s="374"/>
      <c r="B11" s="351"/>
      <c r="C11" s="355"/>
      <c r="D11" s="342"/>
      <c r="E11" s="494"/>
      <c r="F11" s="386"/>
      <c r="G11" s="388"/>
      <c r="H11" s="467">
        <f t="shared" si="1"/>
        <v>0</v>
      </c>
      <c r="I11" s="386"/>
      <c r="J11" s="388">
        <f t="shared" si="0"/>
        <v>0.9</v>
      </c>
      <c r="K11" s="450">
        <f t="shared" si="2"/>
        <v>0</v>
      </c>
      <c r="L11" s="513"/>
    </row>
    <row r="12" spans="1:12" ht="15">
      <c r="A12" s="374"/>
      <c r="B12" s="351"/>
      <c r="C12" s="355"/>
      <c r="D12" s="342"/>
      <c r="E12" s="494"/>
      <c r="F12" s="386"/>
      <c r="G12" s="388"/>
      <c r="H12" s="467">
        <f t="shared" si="1"/>
        <v>0</v>
      </c>
      <c r="I12" s="386"/>
      <c r="J12" s="388">
        <f t="shared" si="0"/>
        <v>0.9</v>
      </c>
      <c r="K12" s="450">
        <f t="shared" si="2"/>
        <v>0</v>
      </c>
      <c r="L12" s="513"/>
    </row>
    <row r="13" spans="1:12" ht="15">
      <c r="A13" s="374"/>
      <c r="B13" s="351"/>
      <c r="C13" s="355"/>
      <c r="D13" s="342"/>
      <c r="E13" s="494"/>
      <c r="F13" s="386"/>
      <c r="G13" s="388"/>
      <c r="H13" s="467">
        <f t="shared" si="1"/>
        <v>0</v>
      </c>
      <c r="I13" s="386"/>
      <c r="J13" s="388">
        <f t="shared" si="0"/>
        <v>0.9</v>
      </c>
      <c r="K13" s="450">
        <f t="shared" si="2"/>
        <v>0</v>
      </c>
      <c r="L13" s="513"/>
    </row>
    <row r="14" spans="1:12" ht="15">
      <c r="A14" s="374"/>
      <c r="B14" s="351"/>
      <c r="C14" s="355"/>
      <c r="D14" s="342"/>
      <c r="E14" s="494"/>
      <c r="F14" s="386"/>
      <c r="G14" s="388"/>
      <c r="H14" s="467">
        <f t="shared" si="1"/>
        <v>0</v>
      </c>
      <c r="I14" s="386"/>
      <c r="J14" s="388">
        <f t="shared" si="0"/>
        <v>0.9</v>
      </c>
      <c r="K14" s="450">
        <f t="shared" si="2"/>
        <v>0</v>
      </c>
      <c r="L14" s="513"/>
    </row>
    <row r="15" spans="1:12" ht="15">
      <c r="A15" s="374"/>
      <c r="B15" s="351"/>
      <c r="C15" s="355"/>
      <c r="D15" s="342"/>
      <c r="E15" s="494"/>
      <c r="F15" s="386"/>
      <c r="G15" s="388"/>
      <c r="H15" s="467">
        <f t="shared" si="1"/>
        <v>0</v>
      </c>
      <c r="I15" s="386"/>
      <c r="J15" s="388">
        <f t="shared" si="0"/>
        <v>0.9</v>
      </c>
      <c r="K15" s="450">
        <f t="shared" si="2"/>
        <v>0</v>
      </c>
      <c r="L15" s="513"/>
    </row>
    <row r="16" spans="1:12" ht="15">
      <c r="A16" s="374"/>
      <c r="B16" s="351"/>
      <c r="C16" s="355"/>
      <c r="D16" s="342"/>
      <c r="E16" s="494"/>
      <c r="F16" s="386"/>
      <c r="G16" s="388"/>
      <c r="H16" s="467">
        <f t="shared" si="1"/>
        <v>0</v>
      </c>
      <c r="I16" s="386"/>
      <c r="J16" s="388">
        <f t="shared" si="0"/>
        <v>0.9</v>
      </c>
      <c r="K16" s="450">
        <f t="shared" si="2"/>
        <v>0</v>
      </c>
      <c r="L16" s="513"/>
    </row>
    <row r="17" spans="1:12" ht="15">
      <c r="A17" s="374"/>
      <c r="B17" s="351"/>
      <c r="C17" s="355"/>
      <c r="D17" s="342"/>
      <c r="E17" s="494"/>
      <c r="F17" s="386"/>
      <c r="G17" s="388"/>
      <c r="H17" s="467">
        <f t="shared" si="1"/>
        <v>0</v>
      </c>
      <c r="I17" s="386"/>
      <c r="J17" s="388">
        <f t="shared" si="0"/>
        <v>0.9</v>
      </c>
      <c r="K17" s="450">
        <f t="shared" si="2"/>
        <v>0</v>
      </c>
      <c r="L17" s="513"/>
    </row>
    <row r="18" spans="1:12" ht="15">
      <c r="A18" s="374"/>
      <c r="B18" s="351"/>
      <c r="C18" s="355"/>
      <c r="D18" s="342"/>
      <c r="E18" s="494"/>
      <c r="F18" s="386"/>
      <c r="G18" s="388"/>
      <c r="H18" s="467">
        <f t="shared" si="1"/>
        <v>0</v>
      </c>
      <c r="I18" s="386"/>
      <c r="J18" s="388">
        <f t="shared" si="0"/>
        <v>0.9</v>
      </c>
      <c r="K18" s="450">
        <f t="shared" si="2"/>
        <v>0</v>
      </c>
      <c r="L18" s="513"/>
    </row>
    <row r="19" spans="1:12" ht="15">
      <c r="A19" s="374"/>
      <c r="B19" s="351"/>
      <c r="C19" s="355"/>
      <c r="D19" s="342"/>
      <c r="E19" s="494"/>
      <c r="F19" s="386"/>
      <c r="G19" s="388"/>
      <c r="H19" s="467">
        <f t="shared" si="1"/>
        <v>0</v>
      </c>
      <c r="I19" s="386"/>
      <c r="J19" s="388">
        <f t="shared" si="0"/>
        <v>0.9</v>
      </c>
      <c r="K19" s="450">
        <f t="shared" si="2"/>
        <v>0</v>
      </c>
      <c r="L19" s="513"/>
    </row>
    <row r="20" spans="1:12" ht="15">
      <c r="A20" s="374"/>
      <c r="B20" s="351"/>
      <c r="C20" s="355"/>
      <c r="D20" s="342"/>
      <c r="E20" s="494"/>
      <c r="F20" s="386"/>
      <c r="G20" s="388"/>
      <c r="H20" s="467">
        <f t="shared" si="1"/>
        <v>0</v>
      </c>
      <c r="I20" s="386"/>
      <c r="J20" s="388">
        <f t="shared" si="0"/>
        <v>0.9</v>
      </c>
      <c r="K20" s="450">
        <f t="shared" si="2"/>
        <v>0</v>
      </c>
      <c r="L20" s="513"/>
    </row>
    <row r="21" spans="1:12" ht="15">
      <c r="A21" s="374"/>
      <c r="B21" s="351"/>
      <c r="C21" s="355"/>
      <c r="D21" s="342"/>
      <c r="E21" s="494"/>
      <c r="F21" s="386"/>
      <c r="G21" s="388"/>
      <c r="H21" s="467">
        <f t="shared" si="1"/>
        <v>0</v>
      </c>
      <c r="I21" s="386"/>
      <c r="J21" s="388">
        <f t="shared" si="0"/>
        <v>0.9</v>
      </c>
      <c r="K21" s="450">
        <f t="shared" si="2"/>
        <v>0</v>
      </c>
      <c r="L21" s="513"/>
    </row>
    <row r="22" spans="1:12" ht="15">
      <c r="A22" s="374"/>
      <c r="B22" s="351"/>
      <c r="C22" s="355"/>
      <c r="D22" s="342"/>
      <c r="E22" s="494"/>
      <c r="F22" s="386"/>
      <c r="G22" s="388"/>
      <c r="H22" s="467">
        <f t="shared" si="1"/>
        <v>0</v>
      </c>
      <c r="I22" s="386"/>
      <c r="J22" s="388">
        <f t="shared" si="0"/>
        <v>0.9</v>
      </c>
      <c r="K22" s="450">
        <f t="shared" si="2"/>
        <v>0</v>
      </c>
      <c r="L22" s="513"/>
    </row>
    <row r="23" spans="1:12" ht="15">
      <c r="A23" s="374"/>
      <c r="B23" s="351"/>
      <c r="C23" s="355"/>
      <c r="D23" s="342"/>
      <c r="E23" s="494"/>
      <c r="F23" s="386"/>
      <c r="G23" s="388"/>
      <c r="H23" s="467">
        <f t="shared" si="1"/>
        <v>0</v>
      </c>
      <c r="I23" s="386"/>
      <c r="J23" s="388">
        <f t="shared" si="0"/>
        <v>0.9</v>
      </c>
      <c r="K23" s="450">
        <f t="shared" si="2"/>
        <v>0</v>
      </c>
      <c r="L23" s="513"/>
    </row>
    <row r="24" spans="1:12" ht="15">
      <c r="A24" s="15"/>
      <c r="B24" s="177"/>
      <c r="C24" s="355"/>
      <c r="D24" s="342"/>
      <c r="E24" s="381"/>
      <c r="F24" s="386"/>
      <c r="G24" s="388"/>
      <c r="H24" s="331"/>
      <c r="I24" s="178"/>
      <c r="J24" s="325"/>
      <c r="K24" s="349"/>
      <c r="L24" s="451"/>
    </row>
    <row r="25" spans="1:12" ht="15">
      <c r="A25" s="15"/>
      <c r="B25" s="177"/>
      <c r="C25" s="355"/>
      <c r="D25" s="342"/>
      <c r="E25" s="381"/>
      <c r="F25" s="386" t="s">
        <v>10</v>
      </c>
      <c r="G25" s="388">
        <f>SUM(G6:G23)</f>
        <v>0</v>
      </c>
      <c r="H25" s="331"/>
      <c r="I25" s="178"/>
      <c r="J25" s="386" t="s">
        <v>10</v>
      </c>
      <c r="K25" s="388">
        <f>SUM(K6:K23)</f>
        <v>0</v>
      </c>
      <c r="L25" s="513"/>
    </row>
    <row r="26" spans="1:12" ht="15.75" thickBot="1">
      <c r="A26" s="15"/>
      <c r="B26" s="435"/>
      <c r="C26" s="363"/>
      <c r="D26" s="364"/>
      <c r="E26" s="365"/>
      <c r="F26" s="366"/>
      <c r="G26" s="367"/>
      <c r="H26" s="368"/>
      <c r="I26" s="369"/>
      <c r="J26" s="368"/>
      <c r="K26" s="368"/>
      <c r="L26" s="537"/>
    </row>
    <row r="27" ht="15">
      <c r="A27" s="15"/>
    </row>
    <row r="28" spans="1:12" ht="15">
      <c r="A28" s="15">
        <f>COUNTA(B6:B23)</f>
        <v>0</v>
      </c>
      <c r="E28" s="59"/>
      <c r="G28" s="60"/>
      <c r="K28" s="60"/>
      <c r="L28" s="60"/>
    </row>
    <row r="29" spans="7:8" ht="15">
      <c r="G29" s="60"/>
      <c r="H29" s="60"/>
    </row>
    <row r="30" spans="8:9" ht="15">
      <c r="H30" s="60"/>
      <c r="I30" s="370"/>
    </row>
    <row r="36" ht="15">
      <c r="H36" s="17"/>
    </row>
    <row r="37" ht="15">
      <c r="H37" s="17"/>
    </row>
  </sheetData>
  <mergeCells count="8">
    <mergeCell ref="B2:B3"/>
    <mergeCell ref="C2:C3"/>
    <mergeCell ref="D2:D3"/>
    <mergeCell ref="F2:F3"/>
    <mergeCell ref="G2:G3"/>
    <mergeCell ref="I2:I3"/>
    <mergeCell ref="J2:J3"/>
    <mergeCell ref="K2:K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6" sqref="B6:B11"/>
    </sheetView>
  </sheetViews>
  <sheetFormatPr defaultColWidth="9.140625" defaultRowHeight="12.75"/>
  <cols>
    <col min="1" max="1" width="6.28125" style="25" bestFit="1" customWidth="1"/>
    <col min="2" max="2" width="42.8515625" style="25" customWidth="1"/>
    <col min="3" max="3" width="15.28125" style="25" customWidth="1"/>
    <col min="4" max="4" width="17.140625" style="25" customWidth="1"/>
    <col min="5" max="5" width="11.57421875" style="25" customWidth="1"/>
    <col min="6" max="16384" width="11.421875" style="25" customWidth="1"/>
  </cols>
  <sheetData>
    <row r="1" spans="1:5" ht="15">
      <c r="A1" s="87"/>
      <c r="B1" s="87"/>
      <c r="C1" s="87"/>
      <c r="D1" s="87"/>
      <c r="E1" s="87"/>
    </row>
    <row r="2" spans="1:5" ht="15.75" thickBot="1">
      <c r="A2" s="87"/>
      <c r="B2" s="87"/>
      <c r="C2" s="87"/>
      <c r="D2" s="87"/>
      <c r="E2" s="87"/>
    </row>
    <row r="3" spans="1:5" ht="15" customHeight="1">
      <c r="A3" s="87"/>
      <c r="B3" s="971" t="s">
        <v>81</v>
      </c>
      <c r="C3" s="971" t="s">
        <v>479</v>
      </c>
      <c r="D3" s="971" t="s">
        <v>480</v>
      </c>
      <c r="E3" s="87"/>
    </row>
    <row r="4" spans="1:5" ht="32.25" customHeight="1" thickBot="1">
      <c r="A4" s="87"/>
      <c r="B4" s="1031"/>
      <c r="C4" s="1031"/>
      <c r="D4" s="1031"/>
      <c r="E4" s="87"/>
    </row>
    <row r="5" spans="1:5" ht="15">
      <c r="A5" s="15"/>
      <c r="B5" s="177"/>
      <c r="C5" s="371"/>
      <c r="D5" s="371"/>
      <c r="E5" s="87"/>
    </row>
    <row r="6" spans="1:5" ht="15">
      <c r="A6" s="374">
        <v>24</v>
      </c>
      <c r="B6" s="351" t="s">
        <v>344</v>
      </c>
      <c r="C6" s="587">
        <v>523</v>
      </c>
      <c r="D6" s="452">
        <v>520</v>
      </c>
      <c r="E6" s="324"/>
    </row>
    <row r="7" spans="1:5" ht="15">
      <c r="A7" s="374">
        <v>69</v>
      </c>
      <c r="B7" s="351" t="s">
        <v>400</v>
      </c>
      <c r="C7" s="587">
        <v>568</v>
      </c>
      <c r="D7" s="452">
        <v>520</v>
      </c>
      <c r="E7" s="324"/>
    </row>
    <row r="8" spans="1:5" ht="15">
      <c r="A8" s="374">
        <v>77</v>
      </c>
      <c r="B8" s="351" t="s">
        <v>411</v>
      </c>
      <c r="C8" s="587">
        <v>576</v>
      </c>
      <c r="D8" s="452">
        <v>520</v>
      </c>
      <c r="E8" s="324"/>
    </row>
    <row r="9" spans="1:5" ht="15">
      <c r="A9" s="374">
        <v>80</v>
      </c>
      <c r="B9" s="351" t="s">
        <v>415</v>
      </c>
      <c r="C9" s="587">
        <v>579</v>
      </c>
      <c r="D9" s="452">
        <v>520</v>
      </c>
      <c r="E9" s="324"/>
    </row>
    <row r="10" spans="1:5" ht="15">
      <c r="A10" s="374">
        <v>94</v>
      </c>
      <c r="B10" s="351" t="s">
        <v>436</v>
      </c>
      <c r="C10" s="587">
        <v>593</v>
      </c>
      <c r="D10" s="452">
        <v>520</v>
      </c>
      <c r="E10" s="324"/>
    </row>
    <row r="11" spans="1:5" ht="15">
      <c r="A11" s="374">
        <v>105</v>
      </c>
      <c r="B11" s="351" t="s">
        <v>448</v>
      </c>
      <c r="C11" s="587">
        <v>604</v>
      </c>
      <c r="D11" s="452">
        <v>520</v>
      </c>
      <c r="E11" s="324"/>
    </row>
    <row r="12" spans="1:5" ht="15.75" thickBot="1">
      <c r="A12" s="434"/>
      <c r="B12" s="372"/>
      <c r="C12" s="373"/>
      <c r="D12" s="373"/>
      <c r="E12" s="324"/>
    </row>
  </sheetData>
  <mergeCells count="3">
    <mergeCell ref="B3:B4"/>
    <mergeCell ref="D3:D4"/>
    <mergeCell ref="C3:C4"/>
  </mergeCells>
  <printOptions gridLines="1"/>
  <pageMargins left="0.75" right="0.75" top="1" bottom="1" header="0.511811023" footer="0.51181102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.57421875" style="71" bestFit="1" customWidth="1"/>
    <col min="2" max="2" width="44.7109375" style="71" customWidth="1"/>
    <col min="3" max="3" width="15.28125" style="71" customWidth="1"/>
    <col min="4" max="4" width="9.28125" style="71" customWidth="1"/>
    <col min="5" max="6" width="12.00390625" style="71" customWidth="1"/>
    <col min="7" max="7" width="13.28125" style="71" customWidth="1"/>
    <col min="8" max="8" width="15.421875" style="71" customWidth="1"/>
    <col min="9" max="9" width="12.8515625" style="71" customWidth="1"/>
    <col min="10" max="11" width="11.8515625" style="71" customWidth="1"/>
    <col min="12" max="12" width="11.00390625" style="71" customWidth="1"/>
    <col min="13" max="13" width="13.7109375" style="71" customWidth="1"/>
    <col min="14" max="14" width="16.28125" style="71" customWidth="1"/>
    <col min="15" max="15" width="36.7109375" style="71" customWidth="1"/>
    <col min="16" max="16" width="33.140625" style="71" customWidth="1"/>
    <col min="17" max="17" width="10.57421875" style="71" bestFit="1" customWidth="1"/>
    <col min="18" max="16384" width="11.421875" style="71" customWidth="1"/>
  </cols>
  <sheetData>
    <row r="1" spans="1:17" ht="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2" t="s">
        <v>148</v>
      </c>
      <c r="Q2" s="70">
        <v>500</v>
      </c>
    </row>
    <row r="3" spans="1:17" ht="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.7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/>
      <c r="B5" s="1072" t="s">
        <v>149</v>
      </c>
      <c r="C5" s="1076" t="s">
        <v>150</v>
      </c>
      <c r="D5" s="1077"/>
      <c r="E5" s="1077"/>
      <c r="F5" s="1078"/>
      <c r="G5" s="201" t="s">
        <v>151</v>
      </c>
      <c r="H5" s="1076" t="s">
        <v>152</v>
      </c>
      <c r="I5" s="1077"/>
      <c r="J5" s="1077"/>
      <c r="K5" s="1078"/>
      <c r="L5" s="1099" t="s">
        <v>153</v>
      </c>
      <c r="M5" s="1079" t="s">
        <v>154</v>
      </c>
      <c r="N5" s="1072" t="s">
        <v>155</v>
      </c>
      <c r="O5" s="1097" t="s">
        <v>156</v>
      </c>
      <c r="P5" s="1052"/>
      <c r="Q5" s="1093" t="s">
        <v>157</v>
      </c>
    </row>
    <row r="6" spans="1:17" ht="32.25" customHeight="1" thickBot="1">
      <c r="A6" s="70"/>
      <c r="B6" s="1031"/>
      <c r="C6" s="202" t="s">
        <v>158</v>
      </c>
      <c r="D6" s="203" t="s">
        <v>159</v>
      </c>
      <c r="E6" s="203" t="s">
        <v>160</v>
      </c>
      <c r="F6" s="204" t="s">
        <v>161</v>
      </c>
      <c r="G6" s="204" t="s">
        <v>162</v>
      </c>
      <c r="H6" s="202" t="s">
        <v>163</v>
      </c>
      <c r="I6" s="205" t="s">
        <v>164</v>
      </c>
      <c r="J6" s="203" t="s">
        <v>165</v>
      </c>
      <c r="K6" s="204" t="s">
        <v>166</v>
      </c>
      <c r="L6" s="1080"/>
      <c r="M6" s="1080"/>
      <c r="N6" s="1031"/>
      <c r="O6" s="73" t="s">
        <v>167</v>
      </c>
      <c r="P6" s="106" t="s">
        <v>168</v>
      </c>
      <c r="Q6" s="1098"/>
    </row>
    <row r="7" spans="1:17" ht="15">
      <c r="A7" s="70"/>
      <c r="B7" s="241"/>
      <c r="C7" s="243"/>
      <c r="D7" s="244"/>
      <c r="E7" s="244"/>
      <c r="F7" s="248"/>
      <c r="G7" s="546"/>
      <c r="H7" s="545"/>
      <c r="I7" s="244"/>
      <c r="J7" s="244"/>
      <c r="K7" s="248"/>
      <c r="L7" s="771"/>
      <c r="M7" s="245"/>
      <c r="N7" s="246"/>
      <c r="O7" s="247"/>
      <c r="P7" s="242"/>
      <c r="Q7" s="753"/>
    </row>
    <row r="8" spans="1:17" ht="15">
      <c r="A8" s="70"/>
      <c r="B8" s="351" t="s">
        <v>465</v>
      </c>
      <c r="C8" s="410">
        <v>39704</v>
      </c>
      <c r="D8" s="380">
        <v>2008</v>
      </c>
      <c r="E8" s="380">
        <v>257</v>
      </c>
      <c r="F8" s="422">
        <v>0.9298611111111111</v>
      </c>
      <c r="G8" s="547"/>
      <c r="H8" s="766"/>
      <c r="I8" s="765"/>
      <c r="J8" s="765"/>
      <c r="K8" s="768"/>
      <c r="L8" s="772"/>
      <c r="M8" s="770"/>
      <c r="N8" s="774"/>
      <c r="O8" s="760"/>
      <c r="P8" s="497"/>
      <c r="Q8" s="757"/>
    </row>
    <row r="9" spans="1:17" ht="15">
      <c r="A9" s="374">
        <v>2</v>
      </c>
      <c r="B9" s="351" t="s">
        <v>314</v>
      </c>
      <c r="C9" s="410">
        <v>39705</v>
      </c>
      <c r="D9" s="380">
        <v>2008</v>
      </c>
      <c r="E9" s="380">
        <v>258</v>
      </c>
      <c r="F9" s="625">
        <v>0.9541666666666666</v>
      </c>
      <c r="G9" s="681">
        <v>0.13541666666666666</v>
      </c>
      <c r="H9" s="767">
        <v>39706</v>
      </c>
      <c r="I9" s="673">
        <v>2008</v>
      </c>
      <c r="J9" s="673">
        <v>259</v>
      </c>
      <c r="K9" s="769">
        <v>0.08958333333333333</v>
      </c>
      <c r="L9" s="773">
        <v>4000</v>
      </c>
      <c r="M9" s="685">
        <v>46.8</v>
      </c>
      <c r="N9" s="775" t="s">
        <v>315</v>
      </c>
      <c r="O9" s="667" t="s">
        <v>316</v>
      </c>
      <c r="P9" s="665" t="s">
        <v>317</v>
      </c>
      <c r="Q9" s="754">
        <f aca="true" t="shared" si="0" ref="Q9:Q65">A9-1+$Q$2</f>
        <v>501</v>
      </c>
    </row>
    <row r="10" spans="1:17" ht="15">
      <c r="A10" s="374">
        <v>3</v>
      </c>
      <c r="B10" s="351" t="s">
        <v>318</v>
      </c>
      <c r="C10" s="410">
        <v>39706</v>
      </c>
      <c r="D10" s="380">
        <v>2008</v>
      </c>
      <c r="E10" s="380">
        <v>259</v>
      </c>
      <c r="F10" s="625">
        <v>0.08958333333333333</v>
      </c>
      <c r="G10" s="681">
        <v>0.3333333333333333</v>
      </c>
      <c r="H10" s="767">
        <v>39706</v>
      </c>
      <c r="I10" s="673">
        <v>2008</v>
      </c>
      <c r="J10" s="673">
        <v>259</v>
      </c>
      <c r="K10" s="769">
        <v>0.42291666666666666</v>
      </c>
      <c r="L10" s="773">
        <v>4000</v>
      </c>
      <c r="M10" s="685">
        <v>115.2</v>
      </c>
      <c r="N10" s="775" t="s">
        <v>315</v>
      </c>
      <c r="O10" s="667" t="s">
        <v>316</v>
      </c>
      <c r="P10" s="665" t="s">
        <v>317</v>
      </c>
      <c r="Q10" s="754">
        <f t="shared" si="0"/>
        <v>502</v>
      </c>
    </row>
    <row r="11" spans="1:17" ht="30">
      <c r="A11" s="374">
        <v>5</v>
      </c>
      <c r="B11" s="351" t="s">
        <v>321</v>
      </c>
      <c r="C11" s="410">
        <v>39706</v>
      </c>
      <c r="D11" s="380">
        <v>2008</v>
      </c>
      <c r="E11" s="380">
        <v>259</v>
      </c>
      <c r="F11" s="625">
        <v>0.9541666666666666</v>
      </c>
      <c r="G11" s="681">
        <v>0.5381944444444444</v>
      </c>
      <c r="H11" s="767">
        <v>39707</v>
      </c>
      <c r="I11" s="673">
        <v>2008</v>
      </c>
      <c r="J11" s="673">
        <v>260</v>
      </c>
      <c r="K11" s="769">
        <v>0.4923611111111111</v>
      </c>
      <c r="L11" s="773">
        <v>4000</v>
      </c>
      <c r="M11" s="685">
        <v>186</v>
      </c>
      <c r="N11" s="775" t="s">
        <v>312</v>
      </c>
      <c r="O11" s="667"/>
      <c r="P11" s="665"/>
      <c r="Q11" s="754">
        <f t="shared" si="0"/>
        <v>504</v>
      </c>
    </row>
    <row r="12" spans="1:17" ht="30">
      <c r="A12" s="912">
        <v>7</v>
      </c>
      <c r="B12" s="887" t="s">
        <v>323</v>
      </c>
      <c r="C12" s="913">
        <v>39707</v>
      </c>
      <c r="D12" s="914">
        <v>2008</v>
      </c>
      <c r="E12" s="914">
        <v>260</v>
      </c>
      <c r="F12" s="915">
        <v>0.9201388888888888</v>
      </c>
      <c r="G12" s="916">
        <v>0.21180555555555555</v>
      </c>
      <c r="H12" s="917">
        <v>39708</v>
      </c>
      <c r="I12" s="918">
        <v>2008</v>
      </c>
      <c r="J12" s="918">
        <v>261</v>
      </c>
      <c r="K12" s="919">
        <v>0.13194444444444445</v>
      </c>
      <c r="L12" s="920">
        <v>440</v>
      </c>
      <c r="M12" s="921">
        <v>8.052</v>
      </c>
      <c r="N12" s="922" t="s">
        <v>312</v>
      </c>
      <c r="O12" s="923"/>
      <c r="P12" s="924"/>
      <c r="Q12" s="925">
        <f t="shared" si="0"/>
        <v>506</v>
      </c>
    </row>
    <row r="13" spans="1:17" ht="30">
      <c r="A13" s="912">
        <v>8</v>
      </c>
      <c r="B13" s="887" t="s">
        <v>324</v>
      </c>
      <c r="C13" s="913">
        <v>39708</v>
      </c>
      <c r="D13" s="914">
        <v>2008</v>
      </c>
      <c r="E13" s="914">
        <v>261</v>
      </c>
      <c r="F13" s="915">
        <v>0.13194444444444445</v>
      </c>
      <c r="G13" s="916">
        <v>0.20138888888888887</v>
      </c>
      <c r="H13" s="926">
        <v>39708</v>
      </c>
      <c r="I13" s="914">
        <v>2008</v>
      </c>
      <c r="J13" s="914">
        <v>261</v>
      </c>
      <c r="K13" s="915">
        <v>0.3333333333333333</v>
      </c>
      <c r="L13" s="920">
        <v>440</v>
      </c>
      <c r="M13" s="921">
        <v>7.656</v>
      </c>
      <c r="N13" s="922" t="s">
        <v>312</v>
      </c>
      <c r="O13" s="923"/>
      <c r="P13" s="924"/>
      <c r="Q13" s="925">
        <f t="shared" si="0"/>
        <v>507</v>
      </c>
    </row>
    <row r="14" spans="1:17" ht="30">
      <c r="A14" s="912">
        <v>9</v>
      </c>
      <c r="B14" s="887" t="s">
        <v>325</v>
      </c>
      <c r="C14" s="913">
        <v>39708</v>
      </c>
      <c r="D14" s="914">
        <v>2008</v>
      </c>
      <c r="E14" s="914">
        <v>261</v>
      </c>
      <c r="F14" s="915">
        <v>0.3333333333333333</v>
      </c>
      <c r="G14" s="927">
        <v>0.2638888888888889</v>
      </c>
      <c r="H14" s="926">
        <v>39708</v>
      </c>
      <c r="I14" s="914">
        <v>2008</v>
      </c>
      <c r="J14" s="914">
        <v>261</v>
      </c>
      <c r="K14" s="915">
        <v>0.5972222222222222</v>
      </c>
      <c r="L14" s="928">
        <v>440</v>
      </c>
      <c r="M14" s="921">
        <v>10.032</v>
      </c>
      <c r="N14" s="922" t="s">
        <v>312</v>
      </c>
      <c r="O14" s="923"/>
      <c r="P14" s="924"/>
      <c r="Q14" s="925">
        <f t="shared" si="0"/>
        <v>508</v>
      </c>
    </row>
    <row r="15" spans="1:17" ht="30">
      <c r="A15" s="912">
        <v>11</v>
      </c>
      <c r="B15" s="887" t="s">
        <v>327</v>
      </c>
      <c r="C15" s="913">
        <v>39708</v>
      </c>
      <c r="D15" s="914">
        <v>2008</v>
      </c>
      <c r="E15" s="914">
        <v>261</v>
      </c>
      <c r="F15" s="929">
        <v>0.6666666666666666</v>
      </c>
      <c r="G15" s="929">
        <v>0.07291666666666667</v>
      </c>
      <c r="H15" s="913">
        <v>39708</v>
      </c>
      <c r="I15" s="914">
        <v>2008</v>
      </c>
      <c r="J15" s="914">
        <v>261</v>
      </c>
      <c r="K15" s="929">
        <v>0.7395833333333334</v>
      </c>
      <c r="L15" s="930">
        <v>440</v>
      </c>
      <c r="M15" s="931">
        <v>2.772</v>
      </c>
      <c r="N15" s="932" t="s">
        <v>312</v>
      </c>
      <c r="O15" s="923"/>
      <c r="P15" s="924"/>
      <c r="Q15" s="925">
        <f t="shared" si="0"/>
        <v>510</v>
      </c>
    </row>
    <row r="16" spans="1:17" ht="30">
      <c r="A16" s="912">
        <v>12</v>
      </c>
      <c r="B16" s="887" t="s">
        <v>328</v>
      </c>
      <c r="C16" s="913">
        <v>39708</v>
      </c>
      <c r="D16" s="914">
        <v>2008</v>
      </c>
      <c r="E16" s="914">
        <v>261</v>
      </c>
      <c r="F16" s="929">
        <v>0.7395833333333334</v>
      </c>
      <c r="G16" s="929">
        <v>0.12152777777777778</v>
      </c>
      <c r="H16" s="913">
        <v>39708</v>
      </c>
      <c r="I16" s="914">
        <v>2008</v>
      </c>
      <c r="J16" s="914">
        <v>261</v>
      </c>
      <c r="K16" s="929">
        <v>0.8611111111111112</v>
      </c>
      <c r="L16" s="933">
        <v>440</v>
      </c>
      <c r="M16" s="934">
        <v>4.62</v>
      </c>
      <c r="N16" s="935" t="s">
        <v>312</v>
      </c>
      <c r="O16" s="923"/>
      <c r="P16" s="924"/>
      <c r="Q16" s="925">
        <f t="shared" si="0"/>
        <v>511</v>
      </c>
    </row>
    <row r="17" spans="1:17" ht="30">
      <c r="A17" s="912">
        <v>14</v>
      </c>
      <c r="B17" s="887" t="s">
        <v>332</v>
      </c>
      <c r="C17" s="913">
        <v>39709</v>
      </c>
      <c r="D17" s="914">
        <v>2008</v>
      </c>
      <c r="E17" s="914">
        <v>262</v>
      </c>
      <c r="F17" s="929">
        <v>0.13194444444444445</v>
      </c>
      <c r="G17" s="929">
        <v>0.041666666666666664</v>
      </c>
      <c r="H17" s="913">
        <v>39709</v>
      </c>
      <c r="I17" s="914">
        <v>2008</v>
      </c>
      <c r="J17" s="914">
        <v>262</v>
      </c>
      <c r="K17" s="929">
        <v>0.17361111111111113</v>
      </c>
      <c r="L17" s="933">
        <v>440</v>
      </c>
      <c r="M17" s="934">
        <v>1.584</v>
      </c>
      <c r="N17" s="935" t="s">
        <v>312</v>
      </c>
      <c r="O17" s="923"/>
      <c r="P17" s="924"/>
      <c r="Q17" s="925">
        <f t="shared" si="0"/>
        <v>513</v>
      </c>
    </row>
    <row r="18" spans="1:17" ht="15">
      <c r="A18" s="374">
        <v>16</v>
      </c>
      <c r="B18" s="351" t="s">
        <v>334</v>
      </c>
      <c r="C18" s="410">
        <v>39709</v>
      </c>
      <c r="D18" s="380">
        <v>2008</v>
      </c>
      <c r="E18" s="380">
        <v>262</v>
      </c>
      <c r="F18" s="548">
        <v>0.6284722222222222</v>
      </c>
      <c r="G18" s="548">
        <v>0.23263888888888887</v>
      </c>
      <c r="H18" s="410">
        <v>39709</v>
      </c>
      <c r="I18" s="380">
        <v>2008</v>
      </c>
      <c r="J18" s="380">
        <v>262</v>
      </c>
      <c r="K18" s="548">
        <v>0.8611111111111112</v>
      </c>
      <c r="L18" s="220">
        <v>4000</v>
      </c>
      <c r="M18" s="388">
        <v>80.4</v>
      </c>
      <c r="N18" s="758" t="s">
        <v>315</v>
      </c>
      <c r="O18" s="667" t="s">
        <v>316</v>
      </c>
      <c r="P18" s="665" t="s">
        <v>317</v>
      </c>
      <c r="Q18" s="754">
        <f t="shared" si="0"/>
        <v>515</v>
      </c>
    </row>
    <row r="19" spans="1:17" ht="30">
      <c r="A19" s="912">
        <v>17</v>
      </c>
      <c r="B19" s="887" t="s">
        <v>336</v>
      </c>
      <c r="C19" s="913">
        <v>39709</v>
      </c>
      <c r="D19" s="914">
        <v>2008</v>
      </c>
      <c r="E19" s="914">
        <v>262</v>
      </c>
      <c r="F19" s="929">
        <v>0.8611111111111112</v>
      </c>
      <c r="G19" s="929">
        <v>0.375</v>
      </c>
      <c r="H19" s="913">
        <v>39710</v>
      </c>
      <c r="I19" s="914">
        <v>2008</v>
      </c>
      <c r="J19" s="914">
        <v>263</v>
      </c>
      <c r="K19" s="929">
        <v>0.23611111111111113</v>
      </c>
      <c r="L19" s="933">
        <v>440</v>
      </c>
      <c r="M19" s="934">
        <v>14.256</v>
      </c>
      <c r="N19" s="935" t="s">
        <v>312</v>
      </c>
      <c r="O19" s="936"/>
      <c r="P19" s="937"/>
      <c r="Q19" s="925">
        <f t="shared" si="0"/>
        <v>516</v>
      </c>
    </row>
    <row r="20" spans="1:17" ht="15">
      <c r="A20" s="374">
        <v>19</v>
      </c>
      <c r="B20" s="351" t="s">
        <v>338</v>
      </c>
      <c r="C20" s="410">
        <v>39710</v>
      </c>
      <c r="D20" s="380">
        <v>2008</v>
      </c>
      <c r="E20" s="380">
        <v>263</v>
      </c>
      <c r="F20" s="548">
        <v>0.6284722222222222</v>
      </c>
      <c r="G20" s="548">
        <v>0.17361111111111113</v>
      </c>
      <c r="H20" s="410">
        <v>39710</v>
      </c>
      <c r="I20" s="380">
        <v>2008</v>
      </c>
      <c r="J20" s="380">
        <v>263</v>
      </c>
      <c r="K20" s="548">
        <v>0.8020833333333334</v>
      </c>
      <c r="L20" s="220">
        <v>4000</v>
      </c>
      <c r="M20" s="388">
        <v>60</v>
      </c>
      <c r="N20" s="758" t="s">
        <v>315</v>
      </c>
      <c r="O20" s="667" t="s">
        <v>316</v>
      </c>
      <c r="P20" s="665" t="s">
        <v>317</v>
      </c>
      <c r="Q20" s="754">
        <f t="shared" si="0"/>
        <v>518</v>
      </c>
    </row>
    <row r="21" spans="1:17" ht="30">
      <c r="A21" s="374">
        <v>20</v>
      </c>
      <c r="B21" s="351" t="s">
        <v>340</v>
      </c>
      <c r="C21" s="410">
        <v>39710</v>
      </c>
      <c r="D21" s="380">
        <v>2008</v>
      </c>
      <c r="E21" s="380">
        <v>263</v>
      </c>
      <c r="F21" s="548">
        <v>0.8020833333333334</v>
      </c>
      <c r="G21" s="548">
        <v>0.4305555555555556</v>
      </c>
      <c r="H21" s="410">
        <v>39711</v>
      </c>
      <c r="I21" s="380">
        <v>2008</v>
      </c>
      <c r="J21" s="380">
        <v>264</v>
      </c>
      <c r="K21" s="548">
        <v>0.23263888888888887</v>
      </c>
      <c r="L21" s="220">
        <v>4000</v>
      </c>
      <c r="M21" s="388">
        <v>148.8</v>
      </c>
      <c r="N21" s="758" t="s">
        <v>312</v>
      </c>
      <c r="O21" s="666"/>
      <c r="P21" s="761"/>
      <c r="Q21" s="754">
        <f t="shared" si="0"/>
        <v>519</v>
      </c>
    </row>
    <row r="22" spans="1:17" ht="30">
      <c r="A22" s="374">
        <v>25</v>
      </c>
      <c r="B22" s="351" t="s">
        <v>345</v>
      </c>
      <c r="C22" s="410">
        <v>39712</v>
      </c>
      <c r="D22" s="380">
        <v>2008</v>
      </c>
      <c r="E22" s="380">
        <v>265</v>
      </c>
      <c r="F22" s="548">
        <v>0.09027777777777778</v>
      </c>
      <c r="G22" s="548">
        <v>0.38125</v>
      </c>
      <c r="H22" s="410">
        <v>39712</v>
      </c>
      <c r="I22" s="380">
        <v>2008</v>
      </c>
      <c r="J22" s="380">
        <v>265</v>
      </c>
      <c r="K22" s="548">
        <v>0.47152777777777777</v>
      </c>
      <c r="L22" s="220">
        <v>4000</v>
      </c>
      <c r="M22" s="388">
        <v>131.76</v>
      </c>
      <c r="N22" s="758" t="s">
        <v>312</v>
      </c>
      <c r="O22" s="666"/>
      <c r="P22" s="761"/>
      <c r="Q22" s="754">
        <f t="shared" si="0"/>
        <v>524</v>
      </c>
    </row>
    <row r="23" spans="1:17" ht="30">
      <c r="A23" s="912">
        <v>27</v>
      </c>
      <c r="B23" s="887" t="s">
        <v>347</v>
      </c>
      <c r="C23" s="913">
        <v>39713</v>
      </c>
      <c r="D23" s="914">
        <v>2008</v>
      </c>
      <c r="E23" s="914">
        <v>266</v>
      </c>
      <c r="F23" s="929">
        <v>0.05902777777777778</v>
      </c>
      <c r="G23" s="929">
        <v>0.041666666666666664</v>
      </c>
      <c r="H23" s="913">
        <v>39713</v>
      </c>
      <c r="I23" s="914">
        <v>2008</v>
      </c>
      <c r="J23" s="914">
        <v>266</v>
      </c>
      <c r="K23" s="929">
        <v>0.10069444444444443</v>
      </c>
      <c r="L23" s="933">
        <v>440</v>
      </c>
      <c r="M23" s="934">
        <v>1.584</v>
      </c>
      <c r="N23" s="935" t="s">
        <v>312</v>
      </c>
      <c r="O23" s="938"/>
      <c r="P23" s="937"/>
      <c r="Q23" s="925">
        <f t="shared" si="0"/>
        <v>526</v>
      </c>
    </row>
    <row r="24" spans="1:17" ht="15">
      <c r="A24" s="374">
        <v>31</v>
      </c>
      <c r="B24" s="351" t="s">
        <v>352</v>
      </c>
      <c r="C24" s="410">
        <v>39714</v>
      </c>
      <c r="D24" s="380">
        <v>2008</v>
      </c>
      <c r="E24" s="380">
        <v>267</v>
      </c>
      <c r="F24" s="548">
        <v>0.6486111111111111</v>
      </c>
      <c r="G24" s="548">
        <v>0.4138888888888889</v>
      </c>
      <c r="H24" s="410">
        <v>39715</v>
      </c>
      <c r="I24" s="380">
        <v>2008</v>
      </c>
      <c r="J24" s="380">
        <v>268</v>
      </c>
      <c r="K24" s="548">
        <v>0.0625</v>
      </c>
      <c r="L24" s="220">
        <v>2200</v>
      </c>
      <c r="M24" s="388">
        <v>78.672</v>
      </c>
      <c r="N24" s="758" t="s">
        <v>315</v>
      </c>
      <c r="O24" s="667" t="s">
        <v>316</v>
      </c>
      <c r="P24" s="665" t="s">
        <v>317</v>
      </c>
      <c r="Q24" s="754">
        <f t="shared" si="0"/>
        <v>530</v>
      </c>
    </row>
    <row r="25" spans="1:17" ht="30">
      <c r="A25" s="912">
        <v>32</v>
      </c>
      <c r="B25" s="887" t="s">
        <v>354</v>
      </c>
      <c r="C25" s="913">
        <v>39715</v>
      </c>
      <c r="D25" s="914">
        <v>2008</v>
      </c>
      <c r="E25" s="914">
        <v>268</v>
      </c>
      <c r="F25" s="929">
        <v>0.0625</v>
      </c>
      <c r="G25" s="929">
        <v>0.1909722222222222</v>
      </c>
      <c r="H25" s="913">
        <v>39715</v>
      </c>
      <c r="I25" s="914">
        <v>2008</v>
      </c>
      <c r="J25" s="914">
        <v>268</v>
      </c>
      <c r="K25" s="929">
        <v>0.2534722222222222</v>
      </c>
      <c r="L25" s="933">
        <v>440</v>
      </c>
      <c r="M25" s="934">
        <v>7.26</v>
      </c>
      <c r="N25" s="935" t="s">
        <v>312</v>
      </c>
      <c r="O25" s="938"/>
      <c r="P25" s="937"/>
      <c r="Q25" s="925">
        <f t="shared" si="0"/>
        <v>531</v>
      </c>
    </row>
    <row r="26" spans="1:17" ht="30">
      <c r="A26" s="912">
        <v>34</v>
      </c>
      <c r="B26" s="887" t="s">
        <v>356</v>
      </c>
      <c r="C26" s="913">
        <v>39715</v>
      </c>
      <c r="D26" s="914">
        <v>2008</v>
      </c>
      <c r="E26" s="914">
        <v>268</v>
      </c>
      <c r="F26" s="929">
        <v>0.607638888888889</v>
      </c>
      <c r="G26" s="929">
        <v>0.09027777777777778</v>
      </c>
      <c r="H26" s="913">
        <v>39715</v>
      </c>
      <c r="I26" s="914">
        <v>2008</v>
      </c>
      <c r="J26" s="914">
        <v>268</v>
      </c>
      <c r="K26" s="929">
        <v>0.6979166666666666</v>
      </c>
      <c r="L26" s="933">
        <v>440</v>
      </c>
      <c r="M26" s="934">
        <v>3.432</v>
      </c>
      <c r="N26" s="935" t="s">
        <v>312</v>
      </c>
      <c r="O26" s="938"/>
      <c r="P26" s="937"/>
      <c r="Q26" s="925">
        <f t="shared" si="0"/>
        <v>533</v>
      </c>
    </row>
    <row r="27" spans="1:17" ht="30">
      <c r="A27" s="912">
        <v>35</v>
      </c>
      <c r="B27" s="887" t="s">
        <v>357</v>
      </c>
      <c r="C27" s="913">
        <v>39715</v>
      </c>
      <c r="D27" s="914">
        <v>2008</v>
      </c>
      <c r="E27" s="914">
        <v>268</v>
      </c>
      <c r="F27" s="929">
        <v>0.6979166666666666</v>
      </c>
      <c r="G27" s="929">
        <v>0.2708333333333333</v>
      </c>
      <c r="H27" s="913">
        <v>39715</v>
      </c>
      <c r="I27" s="914">
        <v>2008</v>
      </c>
      <c r="J27" s="914">
        <v>268</v>
      </c>
      <c r="K27" s="929">
        <v>0.96875</v>
      </c>
      <c r="L27" s="933">
        <v>440</v>
      </c>
      <c r="M27" s="934">
        <v>10.296</v>
      </c>
      <c r="N27" s="935" t="s">
        <v>312</v>
      </c>
      <c r="O27" s="938"/>
      <c r="P27" s="937"/>
      <c r="Q27" s="925">
        <f t="shared" si="0"/>
        <v>534</v>
      </c>
    </row>
    <row r="28" spans="1:17" ht="30">
      <c r="A28" s="912">
        <v>37</v>
      </c>
      <c r="B28" s="887" t="s">
        <v>362</v>
      </c>
      <c r="C28" s="913">
        <v>39716</v>
      </c>
      <c r="D28" s="914">
        <v>2008</v>
      </c>
      <c r="E28" s="914">
        <v>269</v>
      </c>
      <c r="F28" s="929">
        <v>0.14583333333333334</v>
      </c>
      <c r="G28" s="929">
        <v>0.1875</v>
      </c>
      <c r="H28" s="913">
        <v>39716</v>
      </c>
      <c r="I28" s="914">
        <v>2008</v>
      </c>
      <c r="J28" s="914">
        <v>269</v>
      </c>
      <c r="K28" s="929">
        <v>0.3333333333333333</v>
      </c>
      <c r="L28" s="933">
        <v>440</v>
      </c>
      <c r="M28" s="934">
        <v>7.128</v>
      </c>
      <c r="N28" s="935" t="s">
        <v>312</v>
      </c>
      <c r="O28" s="923"/>
      <c r="P28" s="924"/>
      <c r="Q28" s="925">
        <f t="shared" si="0"/>
        <v>536</v>
      </c>
    </row>
    <row r="29" spans="1:17" ht="15">
      <c r="A29" s="374">
        <v>38</v>
      </c>
      <c r="B29" s="351" t="s">
        <v>363</v>
      </c>
      <c r="C29" s="410">
        <v>39716</v>
      </c>
      <c r="D29" s="380">
        <v>2008</v>
      </c>
      <c r="E29" s="380">
        <v>269</v>
      </c>
      <c r="F29" s="548">
        <v>0.3333333333333333</v>
      </c>
      <c r="G29" s="548">
        <v>0.16666666666666666</v>
      </c>
      <c r="H29" s="410">
        <v>39716</v>
      </c>
      <c r="I29" s="380">
        <v>2008</v>
      </c>
      <c r="J29" s="380">
        <v>269</v>
      </c>
      <c r="K29" s="548">
        <v>0.5</v>
      </c>
      <c r="L29" s="220">
        <v>4000</v>
      </c>
      <c r="M29" s="388">
        <v>57.6</v>
      </c>
      <c r="N29" s="758" t="s">
        <v>315</v>
      </c>
      <c r="O29" s="667" t="s">
        <v>316</v>
      </c>
      <c r="P29" s="665" t="s">
        <v>317</v>
      </c>
      <c r="Q29" s="754">
        <f t="shared" si="0"/>
        <v>537</v>
      </c>
    </row>
    <row r="30" spans="1:19" s="15" customFormat="1" ht="15">
      <c r="A30" s="374">
        <v>40</v>
      </c>
      <c r="B30" s="351" t="s">
        <v>366</v>
      </c>
      <c r="C30" s="410">
        <v>39716</v>
      </c>
      <c r="D30" s="380">
        <v>2008</v>
      </c>
      <c r="E30" s="380">
        <v>269</v>
      </c>
      <c r="F30" s="548">
        <v>0.9722222222222222</v>
      </c>
      <c r="G30" s="548">
        <v>0.3645833333333333</v>
      </c>
      <c r="H30" s="410">
        <v>39717</v>
      </c>
      <c r="I30" s="380">
        <v>2008</v>
      </c>
      <c r="J30" s="380">
        <v>270</v>
      </c>
      <c r="K30" s="548">
        <v>0.3368055555555556</v>
      </c>
      <c r="L30" s="220">
        <v>4000</v>
      </c>
      <c r="M30" s="388">
        <v>126</v>
      </c>
      <c r="N30" s="758" t="s">
        <v>315</v>
      </c>
      <c r="O30" s="667" t="s">
        <v>316</v>
      </c>
      <c r="P30" s="665" t="s">
        <v>317</v>
      </c>
      <c r="Q30" s="754">
        <f t="shared" si="0"/>
        <v>539</v>
      </c>
      <c r="R30" s="71"/>
      <c r="S30" s="71"/>
    </row>
    <row r="31" spans="1:19" s="15" customFormat="1" ht="30">
      <c r="A31" s="374">
        <v>43</v>
      </c>
      <c r="B31" s="351" t="s">
        <v>370</v>
      </c>
      <c r="C31" s="410">
        <v>39717</v>
      </c>
      <c r="D31" s="380">
        <v>2008</v>
      </c>
      <c r="E31" s="380">
        <v>270</v>
      </c>
      <c r="F31" s="548">
        <v>0.9201388888888888</v>
      </c>
      <c r="G31" s="548">
        <v>0.43402777777777773</v>
      </c>
      <c r="H31" s="410">
        <v>39718</v>
      </c>
      <c r="I31" s="380">
        <v>2008</v>
      </c>
      <c r="J31" s="380">
        <v>271</v>
      </c>
      <c r="K31" s="548">
        <v>0.3541666666666667</v>
      </c>
      <c r="L31" s="220">
        <v>4000</v>
      </c>
      <c r="M31" s="388">
        <v>150</v>
      </c>
      <c r="N31" s="758" t="s">
        <v>312</v>
      </c>
      <c r="O31" s="666"/>
      <c r="P31" s="761"/>
      <c r="Q31" s="754">
        <f t="shared" si="0"/>
        <v>542</v>
      </c>
      <c r="R31" s="71"/>
      <c r="S31" s="71"/>
    </row>
    <row r="32" spans="1:17" ht="30">
      <c r="A32" s="912">
        <v>44</v>
      </c>
      <c r="B32" s="887" t="s">
        <v>371</v>
      </c>
      <c r="C32" s="913">
        <v>39718</v>
      </c>
      <c r="D32" s="914">
        <v>2008</v>
      </c>
      <c r="E32" s="914">
        <v>271</v>
      </c>
      <c r="F32" s="929">
        <v>0.375</v>
      </c>
      <c r="G32" s="929">
        <v>0.1388888888888889</v>
      </c>
      <c r="H32" s="913">
        <v>39718</v>
      </c>
      <c r="I32" s="914">
        <v>2008</v>
      </c>
      <c r="J32" s="914">
        <v>271</v>
      </c>
      <c r="K32" s="929">
        <v>0.513888888888889</v>
      </c>
      <c r="L32" s="933">
        <v>440</v>
      </c>
      <c r="M32" s="934">
        <v>5.28</v>
      </c>
      <c r="N32" s="935" t="s">
        <v>312</v>
      </c>
      <c r="O32" s="938"/>
      <c r="P32" s="937"/>
      <c r="Q32" s="925">
        <f t="shared" si="0"/>
        <v>543</v>
      </c>
    </row>
    <row r="33" spans="1:17" ht="30">
      <c r="A33" s="912">
        <v>46</v>
      </c>
      <c r="B33" s="887" t="s">
        <v>373</v>
      </c>
      <c r="C33" s="913">
        <v>39718</v>
      </c>
      <c r="D33" s="914">
        <v>2008</v>
      </c>
      <c r="E33" s="914">
        <v>271</v>
      </c>
      <c r="F33" s="929">
        <v>0.9270833333333334</v>
      </c>
      <c r="G33" s="929">
        <v>0.041666666666666664</v>
      </c>
      <c r="H33" s="913">
        <v>39718</v>
      </c>
      <c r="I33" s="914">
        <v>2008</v>
      </c>
      <c r="J33" s="914">
        <v>271</v>
      </c>
      <c r="K33" s="929">
        <v>0.96875</v>
      </c>
      <c r="L33" s="933">
        <v>440</v>
      </c>
      <c r="M33" s="934">
        <v>1.584</v>
      </c>
      <c r="N33" s="935" t="s">
        <v>312</v>
      </c>
      <c r="O33" s="938"/>
      <c r="P33" s="937"/>
      <c r="Q33" s="925">
        <f t="shared" si="0"/>
        <v>545</v>
      </c>
    </row>
    <row r="34" spans="1:17" ht="30">
      <c r="A34" s="912">
        <v>47</v>
      </c>
      <c r="B34" s="887" t="s">
        <v>374</v>
      </c>
      <c r="C34" s="913">
        <v>39718</v>
      </c>
      <c r="D34" s="914">
        <v>2008</v>
      </c>
      <c r="E34" s="914">
        <v>271</v>
      </c>
      <c r="F34" s="929">
        <v>0.96875</v>
      </c>
      <c r="G34" s="929">
        <v>0.2881944444444445</v>
      </c>
      <c r="H34" s="913">
        <v>39719</v>
      </c>
      <c r="I34" s="914">
        <v>2008</v>
      </c>
      <c r="J34" s="914">
        <v>272</v>
      </c>
      <c r="K34" s="929">
        <v>0.2569444444444445</v>
      </c>
      <c r="L34" s="933">
        <v>440</v>
      </c>
      <c r="M34" s="934">
        <v>10.956</v>
      </c>
      <c r="N34" s="935" t="s">
        <v>312</v>
      </c>
      <c r="O34" s="938"/>
      <c r="P34" s="937"/>
      <c r="Q34" s="925">
        <f t="shared" si="0"/>
        <v>546</v>
      </c>
    </row>
    <row r="35" spans="1:17" ht="30">
      <c r="A35" s="374">
        <v>51</v>
      </c>
      <c r="B35" s="351" t="s">
        <v>378</v>
      </c>
      <c r="C35" s="410">
        <v>39720</v>
      </c>
      <c r="D35" s="380">
        <v>2008</v>
      </c>
      <c r="E35" s="380">
        <v>273</v>
      </c>
      <c r="F35" s="548">
        <v>0.6875</v>
      </c>
      <c r="G35" s="548">
        <v>0.4861111111111111</v>
      </c>
      <c r="H35" s="410">
        <v>39721</v>
      </c>
      <c r="I35" s="380">
        <v>2008</v>
      </c>
      <c r="J35" s="380">
        <v>274</v>
      </c>
      <c r="K35" s="548">
        <v>0.17361111111111113</v>
      </c>
      <c r="L35" s="220">
        <v>4000</v>
      </c>
      <c r="M35" s="388">
        <v>168</v>
      </c>
      <c r="N35" s="758" t="s">
        <v>312</v>
      </c>
      <c r="O35" s="666"/>
      <c r="P35" s="761"/>
      <c r="Q35" s="754">
        <f t="shared" si="0"/>
        <v>550</v>
      </c>
    </row>
    <row r="36" spans="1:17" ht="30">
      <c r="A36" s="644">
        <v>53</v>
      </c>
      <c r="B36" s="645" t="s">
        <v>380</v>
      </c>
      <c r="C36" s="646">
        <v>39721</v>
      </c>
      <c r="D36" s="647">
        <v>2008</v>
      </c>
      <c r="E36" s="647">
        <v>274</v>
      </c>
      <c r="F36" s="652">
        <v>0.6041666666666666</v>
      </c>
      <c r="G36" s="652">
        <v>0.020833333333333332</v>
      </c>
      <c r="H36" s="646">
        <v>39721</v>
      </c>
      <c r="I36" s="647">
        <v>2008</v>
      </c>
      <c r="J36" s="647">
        <v>274</v>
      </c>
      <c r="K36" s="652">
        <v>0.625</v>
      </c>
      <c r="L36" s="653">
        <v>4000</v>
      </c>
      <c r="M36" s="752">
        <v>7.2</v>
      </c>
      <c r="N36" s="759" t="s">
        <v>312</v>
      </c>
      <c r="O36" s="762"/>
      <c r="P36" s="763"/>
      <c r="Q36" s="755">
        <f t="shared" si="0"/>
        <v>552</v>
      </c>
    </row>
    <row r="37" spans="1:17" ht="30">
      <c r="A37" s="374">
        <v>54</v>
      </c>
      <c r="B37" s="351" t="s">
        <v>381</v>
      </c>
      <c r="C37" s="410">
        <v>39721</v>
      </c>
      <c r="D37" s="380">
        <v>2008</v>
      </c>
      <c r="E37" s="380">
        <v>274</v>
      </c>
      <c r="F37" s="548">
        <v>0.6770833333333334</v>
      </c>
      <c r="G37" s="548">
        <v>0.49652777777777773</v>
      </c>
      <c r="H37" s="410">
        <v>39722</v>
      </c>
      <c r="I37" s="380">
        <v>2008</v>
      </c>
      <c r="J37" s="380">
        <v>275</v>
      </c>
      <c r="K37" s="548">
        <v>0.17361111111111113</v>
      </c>
      <c r="L37" s="220">
        <v>4000</v>
      </c>
      <c r="M37" s="388">
        <v>171.6</v>
      </c>
      <c r="N37" s="758" t="s">
        <v>312</v>
      </c>
      <c r="O37" s="666"/>
      <c r="P37" s="761"/>
      <c r="Q37" s="754">
        <f t="shared" si="0"/>
        <v>553</v>
      </c>
    </row>
    <row r="38" spans="1:17" ht="15">
      <c r="A38" s="912">
        <v>56</v>
      </c>
      <c r="B38" s="887" t="s">
        <v>383</v>
      </c>
      <c r="C38" s="913">
        <v>39722</v>
      </c>
      <c r="D38" s="914">
        <v>2008</v>
      </c>
      <c r="E38" s="914">
        <v>275</v>
      </c>
      <c r="F38" s="929">
        <v>0.717361111111111</v>
      </c>
      <c r="G38" s="929">
        <v>0.3326388888888889</v>
      </c>
      <c r="H38" s="913">
        <v>39723</v>
      </c>
      <c r="I38" s="914">
        <v>2008</v>
      </c>
      <c r="J38" s="914">
        <v>276</v>
      </c>
      <c r="K38" s="929">
        <v>0.05</v>
      </c>
      <c r="L38" s="933">
        <v>364</v>
      </c>
      <c r="M38" s="934">
        <v>10.461</v>
      </c>
      <c r="N38" s="935" t="s">
        <v>315</v>
      </c>
      <c r="O38" s="923" t="s">
        <v>316</v>
      </c>
      <c r="P38" s="924" t="s">
        <v>317</v>
      </c>
      <c r="Q38" s="925">
        <f t="shared" si="0"/>
        <v>555</v>
      </c>
    </row>
    <row r="39" spans="1:17" ht="30">
      <c r="A39" s="374">
        <v>57</v>
      </c>
      <c r="B39" s="351" t="s">
        <v>384</v>
      </c>
      <c r="C39" s="410">
        <v>39723</v>
      </c>
      <c r="D39" s="380">
        <v>2008</v>
      </c>
      <c r="E39" s="380">
        <v>276</v>
      </c>
      <c r="F39" s="548">
        <v>0.05</v>
      </c>
      <c r="G39" s="548">
        <v>0.08333333333333333</v>
      </c>
      <c r="H39" s="410">
        <v>39723</v>
      </c>
      <c r="I39" s="380">
        <v>2008</v>
      </c>
      <c r="J39" s="380">
        <v>276</v>
      </c>
      <c r="K39" s="548">
        <v>0.13333333333333333</v>
      </c>
      <c r="L39" s="220">
        <v>2200</v>
      </c>
      <c r="M39" s="388">
        <v>15.84</v>
      </c>
      <c r="N39" s="758" t="s">
        <v>312</v>
      </c>
      <c r="O39" s="667"/>
      <c r="P39" s="665"/>
      <c r="Q39" s="754">
        <f t="shared" si="0"/>
        <v>556</v>
      </c>
    </row>
    <row r="40" spans="1:17" ht="15">
      <c r="A40" s="374">
        <v>61</v>
      </c>
      <c r="B40" s="351" t="s">
        <v>391</v>
      </c>
      <c r="C40" s="410">
        <v>39724</v>
      </c>
      <c r="D40" s="380">
        <v>2008</v>
      </c>
      <c r="E40" s="380">
        <v>277</v>
      </c>
      <c r="F40" s="548">
        <v>0.05555555555555555</v>
      </c>
      <c r="G40" s="548">
        <v>0.1076388888888889</v>
      </c>
      <c r="H40" s="410">
        <v>39724</v>
      </c>
      <c r="I40" s="380">
        <v>2008</v>
      </c>
      <c r="J40" s="380">
        <v>277</v>
      </c>
      <c r="K40" s="548">
        <v>0.16319444444444445</v>
      </c>
      <c r="L40" s="220">
        <v>4000</v>
      </c>
      <c r="M40" s="388">
        <v>37.2</v>
      </c>
      <c r="N40" s="758" t="s">
        <v>315</v>
      </c>
      <c r="O40" s="667" t="s">
        <v>316</v>
      </c>
      <c r="P40" s="665" t="s">
        <v>317</v>
      </c>
      <c r="Q40" s="754">
        <f t="shared" si="0"/>
        <v>560</v>
      </c>
    </row>
    <row r="41" spans="1:17" ht="30">
      <c r="A41" s="374">
        <v>63</v>
      </c>
      <c r="B41" s="351" t="s">
        <v>393</v>
      </c>
      <c r="C41" s="410">
        <v>39724</v>
      </c>
      <c r="D41" s="380">
        <v>2008</v>
      </c>
      <c r="E41" s="380">
        <v>277</v>
      </c>
      <c r="F41" s="548">
        <v>0.59375</v>
      </c>
      <c r="G41" s="548">
        <v>0.36944444444444446</v>
      </c>
      <c r="H41" s="410">
        <v>39724</v>
      </c>
      <c r="I41" s="380">
        <v>2008</v>
      </c>
      <c r="J41" s="380">
        <v>277</v>
      </c>
      <c r="K41" s="548">
        <v>0.9631944444444445</v>
      </c>
      <c r="L41" s="220">
        <v>4000</v>
      </c>
      <c r="M41" s="388">
        <v>127.68</v>
      </c>
      <c r="N41" s="758" t="s">
        <v>312</v>
      </c>
      <c r="O41" s="666"/>
      <c r="P41" s="761"/>
      <c r="Q41" s="754">
        <f t="shared" si="0"/>
        <v>562</v>
      </c>
    </row>
    <row r="42" spans="1:17" ht="30">
      <c r="A42" s="374">
        <v>64</v>
      </c>
      <c r="B42" s="351" t="s">
        <v>394</v>
      </c>
      <c r="C42" s="410">
        <v>39724</v>
      </c>
      <c r="D42" s="380">
        <v>2008</v>
      </c>
      <c r="E42" s="380">
        <v>277</v>
      </c>
      <c r="F42" s="548">
        <v>0.9631944444444445</v>
      </c>
      <c r="G42" s="548">
        <v>0.09583333333333333</v>
      </c>
      <c r="H42" s="410">
        <v>39725</v>
      </c>
      <c r="I42" s="380">
        <v>2008</v>
      </c>
      <c r="J42" s="380">
        <v>278</v>
      </c>
      <c r="K42" s="548">
        <v>0.05902777777777778</v>
      </c>
      <c r="L42" s="220">
        <v>4000</v>
      </c>
      <c r="M42" s="388">
        <v>33.12</v>
      </c>
      <c r="N42" s="758" t="s">
        <v>312</v>
      </c>
      <c r="O42" s="666"/>
      <c r="P42" s="761"/>
      <c r="Q42" s="754">
        <f t="shared" si="0"/>
        <v>563</v>
      </c>
    </row>
    <row r="43" spans="1:17" ht="30">
      <c r="A43" s="644">
        <v>65</v>
      </c>
      <c r="B43" s="645" t="s">
        <v>395</v>
      </c>
      <c r="C43" s="646">
        <v>39725</v>
      </c>
      <c r="D43" s="647">
        <v>2008</v>
      </c>
      <c r="E43" s="647">
        <v>278</v>
      </c>
      <c r="F43" s="652">
        <v>0.05902777777777778</v>
      </c>
      <c r="G43" s="652">
        <v>0.020833333333333332</v>
      </c>
      <c r="H43" s="646">
        <v>39725</v>
      </c>
      <c r="I43" s="647">
        <v>2008</v>
      </c>
      <c r="J43" s="647">
        <v>278</v>
      </c>
      <c r="K43" s="652">
        <v>0.0798611111111111</v>
      </c>
      <c r="L43" s="653">
        <v>4000</v>
      </c>
      <c r="M43" s="752">
        <v>7.2</v>
      </c>
      <c r="N43" s="759" t="s">
        <v>312</v>
      </c>
      <c r="O43" s="762"/>
      <c r="P43" s="763"/>
      <c r="Q43" s="755">
        <f t="shared" si="0"/>
        <v>564</v>
      </c>
    </row>
    <row r="44" spans="1:17" ht="15">
      <c r="A44" s="374">
        <v>67</v>
      </c>
      <c r="B44" s="351" t="s">
        <v>397</v>
      </c>
      <c r="C44" s="410">
        <v>39725</v>
      </c>
      <c r="D44" s="380">
        <v>2008</v>
      </c>
      <c r="E44" s="380">
        <v>278</v>
      </c>
      <c r="F44" s="548">
        <v>0.59375</v>
      </c>
      <c r="G44" s="548">
        <v>0.16666666666666666</v>
      </c>
      <c r="H44" s="410">
        <v>39725</v>
      </c>
      <c r="I44" s="380">
        <v>2008</v>
      </c>
      <c r="J44" s="380">
        <v>278</v>
      </c>
      <c r="K44" s="548">
        <v>0.7604166666666666</v>
      </c>
      <c r="L44" s="220">
        <v>4000</v>
      </c>
      <c r="M44" s="388">
        <v>57.6</v>
      </c>
      <c r="N44" s="758" t="s">
        <v>315</v>
      </c>
      <c r="O44" s="667" t="s">
        <v>316</v>
      </c>
      <c r="P44" s="665" t="s">
        <v>398</v>
      </c>
      <c r="Q44" s="754">
        <f t="shared" si="0"/>
        <v>566</v>
      </c>
    </row>
    <row r="45" spans="1:17" ht="30">
      <c r="A45" s="374">
        <v>68</v>
      </c>
      <c r="B45" s="351" t="s">
        <v>399</v>
      </c>
      <c r="C45" s="410">
        <v>39725</v>
      </c>
      <c r="D45" s="380">
        <v>2008</v>
      </c>
      <c r="E45" s="380">
        <v>278</v>
      </c>
      <c r="F45" s="548">
        <v>0.7604166666666666</v>
      </c>
      <c r="G45" s="548">
        <v>0.12291666666666667</v>
      </c>
      <c r="H45" s="410">
        <v>39725</v>
      </c>
      <c r="I45" s="380">
        <v>2008</v>
      </c>
      <c r="J45" s="380">
        <v>278</v>
      </c>
      <c r="K45" s="548">
        <v>0.8833333333333333</v>
      </c>
      <c r="L45" s="220">
        <v>4000</v>
      </c>
      <c r="M45" s="388">
        <v>42.48</v>
      </c>
      <c r="N45" s="758" t="s">
        <v>312</v>
      </c>
      <c r="O45" s="667"/>
      <c r="P45" s="665"/>
      <c r="Q45" s="754">
        <f t="shared" si="0"/>
        <v>567</v>
      </c>
    </row>
    <row r="46" spans="1:17" ht="30">
      <c r="A46" s="374">
        <v>71</v>
      </c>
      <c r="B46" s="351" t="s">
        <v>402</v>
      </c>
      <c r="C46" s="410">
        <v>39726</v>
      </c>
      <c r="D46" s="380">
        <v>2008</v>
      </c>
      <c r="E46" s="380">
        <v>279</v>
      </c>
      <c r="F46" s="548">
        <v>0.59375</v>
      </c>
      <c r="G46" s="548">
        <v>0.3888888888888889</v>
      </c>
      <c r="H46" s="410">
        <v>39726</v>
      </c>
      <c r="I46" s="380">
        <v>2008</v>
      </c>
      <c r="J46" s="380">
        <v>279</v>
      </c>
      <c r="K46" s="548">
        <v>0.9826388888888888</v>
      </c>
      <c r="L46" s="220">
        <v>4000</v>
      </c>
      <c r="M46" s="388">
        <v>134.4</v>
      </c>
      <c r="N46" s="758" t="s">
        <v>312</v>
      </c>
      <c r="O46" s="667"/>
      <c r="P46" s="665"/>
      <c r="Q46" s="754">
        <f t="shared" si="0"/>
        <v>570</v>
      </c>
    </row>
    <row r="47" spans="1:17" ht="15">
      <c r="A47" s="374">
        <v>72</v>
      </c>
      <c r="B47" s="351" t="s">
        <v>403</v>
      </c>
      <c r="C47" s="410">
        <v>39727</v>
      </c>
      <c r="D47" s="380">
        <v>2008</v>
      </c>
      <c r="E47" s="380">
        <v>280</v>
      </c>
      <c r="F47" s="548">
        <v>0.06597222222222222</v>
      </c>
      <c r="G47" s="548">
        <v>0.375</v>
      </c>
      <c r="H47" s="410">
        <v>39727</v>
      </c>
      <c r="I47" s="380">
        <v>2008</v>
      </c>
      <c r="J47" s="380">
        <v>280</v>
      </c>
      <c r="K47" s="548">
        <v>0.44097222222222227</v>
      </c>
      <c r="L47" s="220">
        <v>4000</v>
      </c>
      <c r="M47" s="388">
        <v>129.6</v>
      </c>
      <c r="N47" s="758" t="s">
        <v>315</v>
      </c>
      <c r="O47" s="667" t="s">
        <v>316</v>
      </c>
      <c r="P47" s="665" t="s">
        <v>404</v>
      </c>
      <c r="Q47" s="754">
        <f t="shared" si="0"/>
        <v>571</v>
      </c>
    </row>
    <row r="48" spans="1:17" ht="30">
      <c r="A48" s="374">
        <v>74</v>
      </c>
      <c r="B48" s="351" t="s">
        <v>407</v>
      </c>
      <c r="C48" s="410">
        <v>39727</v>
      </c>
      <c r="D48" s="380">
        <v>2008</v>
      </c>
      <c r="E48" s="380">
        <v>280</v>
      </c>
      <c r="F48" s="548">
        <v>0.9027777777777778</v>
      </c>
      <c r="G48" s="548">
        <v>0.3958333333333333</v>
      </c>
      <c r="H48" s="410">
        <v>39728</v>
      </c>
      <c r="I48" s="380">
        <v>2008</v>
      </c>
      <c r="J48" s="380">
        <v>281</v>
      </c>
      <c r="K48" s="548">
        <v>0.2986111111111111</v>
      </c>
      <c r="L48" s="220">
        <v>4000</v>
      </c>
      <c r="M48" s="388">
        <v>136.8</v>
      </c>
      <c r="N48" s="758" t="s">
        <v>312</v>
      </c>
      <c r="O48" s="667"/>
      <c r="P48" s="665"/>
      <c r="Q48" s="754">
        <f t="shared" si="0"/>
        <v>573</v>
      </c>
    </row>
    <row r="49" spans="1:17" ht="15">
      <c r="A49" s="374">
        <v>75</v>
      </c>
      <c r="B49" s="351" t="s">
        <v>408</v>
      </c>
      <c r="C49" s="410">
        <v>39728</v>
      </c>
      <c r="D49" s="380">
        <v>2008</v>
      </c>
      <c r="E49" s="380">
        <v>281</v>
      </c>
      <c r="F49" s="548">
        <v>0.2986111111111111</v>
      </c>
      <c r="G49" s="548">
        <v>0.17013888888888887</v>
      </c>
      <c r="H49" s="410">
        <v>39728</v>
      </c>
      <c r="I49" s="380">
        <v>2008</v>
      </c>
      <c r="J49" s="380">
        <v>281</v>
      </c>
      <c r="K49" s="548">
        <v>0.46875</v>
      </c>
      <c r="L49" s="220">
        <v>4000</v>
      </c>
      <c r="M49" s="388">
        <v>58.8</v>
      </c>
      <c r="N49" s="758" t="s">
        <v>315</v>
      </c>
      <c r="O49" s="667" t="s">
        <v>316</v>
      </c>
      <c r="P49" s="665" t="s">
        <v>317</v>
      </c>
      <c r="Q49" s="754">
        <f t="shared" si="0"/>
        <v>574</v>
      </c>
    </row>
    <row r="50" spans="1:17" ht="15">
      <c r="A50" s="374">
        <v>78</v>
      </c>
      <c r="B50" s="351" t="s">
        <v>412</v>
      </c>
      <c r="C50" s="410">
        <v>39729</v>
      </c>
      <c r="D50" s="380">
        <v>2008</v>
      </c>
      <c r="E50" s="380">
        <v>282</v>
      </c>
      <c r="F50" s="548">
        <v>0.25</v>
      </c>
      <c r="G50" s="548">
        <v>0.21875</v>
      </c>
      <c r="H50" s="410">
        <v>39729</v>
      </c>
      <c r="I50" s="380">
        <v>2008</v>
      </c>
      <c r="J50" s="380">
        <v>282</v>
      </c>
      <c r="K50" s="548">
        <v>0.46875</v>
      </c>
      <c r="L50" s="220">
        <v>4000</v>
      </c>
      <c r="M50" s="388">
        <v>75.6</v>
      </c>
      <c r="N50" s="758" t="s">
        <v>315</v>
      </c>
      <c r="O50" s="667" t="s">
        <v>316</v>
      </c>
      <c r="P50" s="665" t="s">
        <v>317</v>
      </c>
      <c r="Q50" s="754">
        <f t="shared" si="0"/>
        <v>577</v>
      </c>
    </row>
    <row r="51" spans="1:17" ht="15">
      <c r="A51" s="374">
        <v>91</v>
      </c>
      <c r="B51" s="351" t="s">
        <v>432</v>
      </c>
      <c r="C51" s="410">
        <v>39732</v>
      </c>
      <c r="D51" s="380">
        <v>2008</v>
      </c>
      <c r="E51" s="380">
        <v>285</v>
      </c>
      <c r="F51" s="548">
        <v>0.06944444444444443</v>
      </c>
      <c r="G51" s="548">
        <v>0.16666666666666666</v>
      </c>
      <c r="H51" s="410">
        <v>39732</v>
      </c>
      <c r="I51" s="380">
        <v>2008</v>
      </c>
      <c r="J51" s="380">
        <v>285</v>
      </c>
      <c r="K51" s="548">
        <v>0.23611111111111113</v>
      </c>
      <c r="L51" s="220">
        <v>4000</v>
      </c>
      <c r="M51" s="388">
        <v>57.6</v>
      </c>
      <c r="N51" s="758" t="s">
        <v>315</v>
      </c>
      <c r="O51" s="667" t="s">
        <v>316</v>
      </c>
      <c r="P51" s="665" t="s">
        <v>317</v>
      </c>
      <c r="Q51" s="754">
        <f t="shared" si="0"/>
        <v>590</v>
      </c>
    </row>
    <row r="52" spans="1:17" ht="30">
      <c r="A52" s="374">
        <v>92</v>
      </c>
      <c r="B52" s="351" t="s">
        <v>434</v>
      </c>
      <c r="C52" s="410">
        <v>39732</v>
      </c>
      <c r="D52" s="380">
        <v>2008</v>
      </c>
      <c r="E52" s="380">
        <v>285</v>
      </c>
      <c r="F52" s="548">
        <v>0.23611111111111113</v>
      </c>
      <c r="G52" s="548">
        <v>0.2222222222222222</v>
      </c>
      <c r="H52" s="410">
        <v>39732</v>
      </c>
      <c r="I52" s="380">
        <v>2008</v>
      </c>
      <c r="J52" s="380">
        <v>285</v>
      </c>
      <c r="K52" s="548">
        <v>0.4583333333333333</v>
      </c>
      <c r="L52" s="220">
        <v>4000</v>
      </c>
      <c r="M52" s="388">
        <v>76.8</v>
      </c>
      <c r="N52" s="758" t="s">
        <v>312</v>
      </c>
      <c r="O52" s="666"/>
      <c r="P52" s="761"/>
      <c r="Q52" s="754">
        <f t="shared" si="0"/>
        <v>591</v>
      </c>
    </row>
    <row r="53" spans="1:17" ht="30">
      <c r="A53" s="374">
        <v>95</v>
      </c>
      <c r="B53" s="351" t="s">
        <v>437</v>
      </c>
      <c r="C53" s="410">
        <v>39732</v>
      </c>
      <c r="D53" s="380">
        <v>2008</v>
      </c>
      <c r="E53" s="380">
        <v>285</v>
      </c>
      <c r="F53" s="548">
        <v>0.9340277777777778</v>
      </c>
      <c r="G53" s="548">
        <v>0.5104166666666666</v>
      </c>
      <c r="H53" s="410">
        <v>39733</v>
      </c>
      <c r="I53" s="380">
        <v>2008</v>
      </c>
      <c r="J53" s="380">
        <v>286</v>
      </c>
      <c r="K53" s="548">
        <v>0.4444444444444444</v>
      </c>
      <c r="L53" s="220">
        <v>4000</v>
      </c>
      <c r="M53" s="388">
        <v>176.4</v>
      </c>
      <c r="N53" s="758" t="s">
        <v>312</v>
      </c>
      <c r="O53" s="666"/>
      <c r="P53" s="761"/>
      <c r="Q53" s="754">
        <f t="shared" si="0"/>
        <v>594</v>
      </c>
    </row>
    <row r="54" spans="1:17" ht="30">
      <c r="A54" s="374">
        <v>97</v>
      </c>
      <c r="B54" s="351" t="s">
        <v>439</v>
      </c>
      <c r="C54" s="410">
        <v>39733</v>
      </c>
      <c r="D54" s="380">
        <v>2008</v>
      </c>
      <c r="E54" s="380">
        <v>286</v>
      </c>
      <c r="F54" s="548">
        <v>0.548611111111111</v>
      </c>
      <c r="G54" s="548">
        <v>0.052083333333333336</v>
      </c>
      <c r="H54" s="410">
        <v>39733</v>
      </c>
      <c r="I54" s="380">
        <v>2008</v>
      </c>
      <c r="J54" s="380">
        <v>286</v>
      </c>
      <c r="K54" s="548">
        <v>0.6006944444444444</v>
      </c>
      <c r="L54" s="220">
        <v>4000</v>
      </c>
      <c r="M54" s="388">
        <v>18</v>
      </c>
      <c r="N54" s="758" t="s">
        <v>312</v>
      </c>
      <c r="O54" s="666"/>
      <c r="P54" s="761"/>
      <c r="Q54" s="754">
        <f t="shared" si="0"/>
        <v>596</v>
      </c>
    </row>
    <row r="55" spans="1:17" ht="30">
      <c r="A55" s="374">
        <v>98</v>
      </c>
      <c r="B55" s="351" t="s">
        <v>440</v>
      </c>
      <c r="C55" s="410">
        <v>39733</v>
      </c>
      <c r="D55" s="380">
        <v>2008</v>
      </c>
      <c r="E55" s="380">
        <v>286</v>
      </c>
      <c r="F55" s="548">
        <v>0.6006944444444444</v>
      </c>
      <c r="G55" s="548">
        <v>0.041666666666666664</v>
      </c>
      <c r="H55" s="410">
        <v>39733</v>
      </c>
      <c r="I55" s="380">
        <v>2008</v>
      </c>
      <c r="J55" s="380">
        <v>286</v>
      </c>
      <c r="K55" s="548">
        <v>0.642361111111111</v>
      </c>
      <c r="L55" s="220">
        <v>4000</v>
      </c>
      <c r="M55" s="388">
        <v>14.4</v>
      </c>
      <c r="N55" s="758" t="s">
        <v>312</v>
      </c>
      <c r="O55" s="666"/>
      <c r="P55" s="761"/>
      <c r="Q55" s="754">
        <f t="shared" si="0"/>
        <v>597</v>
      </c>
    </row>
    <row r="56" spans="1:17" ht="30">
      <c r="A56" s="374">
        <v>101</v>
      </c>
      <c r="B56" s="351" t="s">
        <v>443</v>
      </c>
      <c r="C56" s="410">
        <v>39734</v>
      </c>
      <c r="D56" s="380">
        <v>2008</v>
      </c>
      <c r="E56" s="380">
        <v>287</v>
      </c>
      <c r="F56" s="548">
        <v>0.3125</v>
      </c>
      <c r="G56" s="548">
        <v>0.052083333333333336</v>
      </c>
      <c r="H56" s="410">
        <v>39734</v>
      </c>
      <c r="I56" s="380">
        <v>2008</v>
      </c>
      <c r="J56" s="380">
        <v>287</v>
      </c>
      <c r="K56" s="548">
        <v>0.3645833333333333</v>
      </c>
      <c r="L56" s="220">
        <v>4000</v>
      </c>
      <c r="M56" s="388">
        <v>18</v>
      </c>
      <c r="N56" s="758" t="s">
        <v>312</v>
      </c>
      <c r="O56" s="666"/>
      <c r="P56" s="761"/>
      <c r="Q56" s="754">
        <f t="shared" si="0"/>
        <v>600</v>
      </c>
    </row>
    <row r="57" spans="1:17" ht="15">
      <c r="A57" s="374">
        <v>103</v>
      </c>
      <c r="B57" s="351" t="s">
        <v>445</v>
      </c>
      <c r="C57" s="410">
        <v>39734</v>
      </c>
      <c r="D57" s="380">
        <v>2008</v>
      </c>
      <c r="E57" s="380">
        <v>287</v>
      </c>
      <c r="F57" s="548">
        <v>0.9861111111111112</v>
      </c>
      <c r="G57" s="548">
        <v>0.4131944444444444</v>
      </c>
      <c r="H57" s="410">
        <v>39735</v>
      </c>
      <c r="I57" s="380">
        <v>2008</v>
      </c>
      <c r="J57" s="380">
        <v>288</v>
      </c>
      <c r="K57" s="548">
        <v>0.3993055555555556</v>
      </c>
      <c r="L57" s="220">
        <v>4000</v>
      </c>
      <c r="M57" s="388">
        <v>142.8</v>
      </c>
      <c r="N57" s="758" t="s">
        <v>315</v>
      </c>
      <c r="O57" s="667" t="s">
        <v>316</v>
      </c>
      <c r="P57" s="665" t="s">
        <v>317</v>
      </c>
      <c r="Q57" s="754">
        <f t="shared" si="0"/>
        <v>602</v>
      </c>
    </row>
    <row r="58" spans="1:17" ht="30">
      <c r="A58" s="374">
        <v>106</v>
      </c>
      <c r="B58" s="351" t="s">
        <v>449</v>
      </c>
      <c r="C58" s="410">
        <v>39735</v>
      </c>
      <c r="D58" s="380">
        <v>2008</v>
      </c>
      <c r="E58" s="380">
        <v>288</v>
      </c>
      <c r="F58" s="548">
        <v>0.9340277777777778</v>
      </c>
      <c r="G58" s="548">
        <v>0.517361111111111</v>
      </c>
      <c r="H58" s="410">
        <v>39736</v>
      </c>
      <c r="I58" s="380">
        <v>2008</v>
      </c>
      <c r="J58" s="380">
        <v>289</v>
      </c>
      <c r="K58" s="548">
        <v>0.4513888888888889</v>
      </c>
      <c r="L58" s="220">
        <v>2200</v>
      </c>
      <c r="M58" s="388">
        <v>98.34</v>
      </c>
      <c r="N58" s="758" t="s">
        <v>312</v>
      </c>
      <c r="O58" s="666"/>
      <c r="P58" s="761"/>
      <c r="Q58" s="754">
        <f t="shared" si="0"/>
        <v>605</v>
      </c>
    </row>
    <row r="59" spans="1:17" ht="15">
      <c r="A59" s="374">
        <v>108</v>
      </c>
      <c r="B59" s="351" t="s">
        <v>451</v>
      </c>
      <c r="C59" s="410">
        <v>39736</v>
      </c>
      <c r="D59" s="380">
        <v>2008</v>
      </c>
      <c r="E59" s="380">
        <v>289</v>
      </c>
      <c r="F59" s="548">
        <v>0.8715277777777778</v>
      </c>
      <c r="G59" s="548">
        <v>0.24305555555555555</v>
      </c>
      <c r="H59" s="410">
        <v>39737</v>
      </c>
      <c r="I59" s="380">
        <v>2008</v>
      </c>
      <c r="J59" s="380">
        <v>290</v>
      </c>
      <c r="K59" s="548">
        <v>0.11458333333333333</v>
      </c>
      <c r="L59" s="220">
        <v>4000</v>
      </c>
      <c r="M59" s="388">
        <v>84</v>
      </c>
      <c r="N59" s="758" t="s">
        <v>315</v>
      </c>
      <c r="O59" s="667" t="s">
        <v>316</v>
      </c>
      <c r="P59" s="665" t="s">
        <v>317</v>
      </c>
      <c r="Q59" s="754">
        <f t="shared" si="0"/>
        <v>607</v>
      </c>
    </row>
    <row r="60" spans="1:17" ht="30">
      <c r="A60" s="374">
        <v>109</v>
      </c>
      <c r="B60" s="351" t="s">
        <v>453</v>
      </c>
      <c r="C60" s="410">
        <v>39737</v>
      </c>
      <c r="D60" s="380">
        <v>2008</v>
      </c>
      <c r="E60" s="380">
        <v>290</v>
      </c>
      <c r="F60" s="548">
        <v>0.11458333333333333</v>
      </c>
      <c r="G60" s="548">
        <v>0.19444444444444445</v>
      </c>
      <c r="H60" s="410">
        <v>39737</v>
      </c>
      <c r="I60" s="380">
        <v>2008</v>
      </c>
      <c r="J60" s="380">
        <v>290</v>
      </c>
      <c r="K60" s="548">
        <v>0.3090277777777778</v>
      </c>
      <c r="L60" s="220">
        <v>4000</v>
      </c>
      <c r="M60" s="388">
        <v>67.2</v>
      </c>
      <c r="N60" s="758" t="s">
        <v>312</v>
      </c>
      <c r="O60" s="667"/>
      <c r="P60" s="665"/>
      <c r="Q60" s="754">
        <f t="shared" si="0"/>
        <v>608</v>
      </c>
    </row>
    <row r="61" spans="1:17" ht="30">
      <c r="A61" s="374">
        <v>110</v>
      </c>
      <c r="B61" s="351" t="s">
        <v>454</v>
      </c>
      <c r="C61" s="410">
        <v>39737</v>
      </c>
      <c r="D61" s="380">
        <v>2008</v>
      </c>
      <c r="E61" s="380">
        <v>290</v>
      </c>
      <c r="F61" s="548">
        <v>0.34722222222222227</v>
      </c>
      <c r="G61" s="548">
        <v>0.20486111111111113</v>
      </c>
      <c r="H61" s="410">
        <v>39737</v>
      </c>
      <c r="I61" s="380">
        <v>2008</v>
      </c>
      <c r="J61" s="380">
        <v>290</v>
      </c>
      <c r="K61" s="548">
        <v>0.5520833333333334</v>
      </c>
      <c r="L61" s="220">
        <v>4000</v>
      </c>
      <c r="M61" s="388">
        <v>70.8</v>
      </c>
      <c r="N61" s="758" t="s">
        <v>312</v>
      </c>
      <c r="O61" s="667"/>
      <c r="P61" s="665"/>
      <c r="Q61" s="754">
        <f t="shared" si="0"/>
        <v>609</v>
      </c>
    </row>
    <row r="62" spans="1:17" ht="30">
      <c r="A62" s="374">
        <v>111</v>
      </c>
      <c r="B62" s="351" t="s">
        <v>455</v>
      </c>
      <c r="C62" s="410">
        <v>39737</v>
      </c>
      <c r="D62" s="380">
        <v>2008</v>
      </c>
      <c r="E62" s="380">
        <v>290</v>
      </c>
      <c r="F62" s="548">
        <v>0.5520833333333334</v>
      </c>
      <c r="G62" s="548">
        <v>0.125</v>
      </c>
      <c r="H62" s="410">
        <v>39737</v>
      </c>
      <c r="I62" s="380">
        <v>2008</v>
      </c>
      <c r="J62" s="380">
        <v>290</v>
      </c>
      <c r="K62" s="548">
        <v>0.6770833333333334</v>
      </c>
      <c r="L62" s="220">
        <v>2200</v>
      </c>
      <c r="M62" s="388">
        <v>23.76</v>
      </c>
      <c r="N62" s="758" t="s">
        <v>312</v>
      </c>
      <c r="O62" s="667"/>
      <c r="P62" s="665"/>
      <c r="Q62" s="754">
        <f t="shared" si="0"/>
        <v>610</v>
      </c>
    </row>
    <row r="63" spans="1:17" ht="15">
      <c r="A63" s="374">
        <v>112</v>
      </c>
      <c r="B63" s="351" t="s">
        <v>456</v>
      </c>
      <c r="C63" s="410">
        <v>39737</v>
      </c>
      <c r="D63" s="380">
        <v>2008</v>
      </c>
      <c r="E63" s="380">
        <v>290</v>
      </c>
      <c r="F63" s="548">
        <v>0.6770833333333334</v>
      </c>
      <c r="G63" s="548">
        <v>0.2708333333333333</v>
      </c>
      <c r="H63" s="410">
        <v>39737</v>
      </c>
      <c r="I63" s="380">
        <v>2008</v>
      </c>
      <c r="J63" s="380">
        <v>290</v>
      </c>
      <c r="K63" s="548">
        <v>0.9479166666666666</v>
      </c>
      <c r="L63" s="220">
        <v>4000</v>
      </c>
      <c r="M63" s="388">
        <v>93.6</v>
      </c>
      <c r="N63" s="758" t="s">
        <v>315</v>
      </c>
      <c r="O63" s="667" t="s">
        <v>316</v>
      </c>
      <c r="P63" s="665" t="s">
        <v>317</v>
      </c>
      <c r="Q63" s="754">
        <f t="shared" si="0"/>
        <v>611</v>
      </c>
    </row>
    <row r="64" spans="1:17" ht="15">
      <c r="A64" s="374">
        <v>114</v>
      </c>
      <c r="B64" s="351" t="s">
        <v>459</v>
      </c>
      <c r="C64" s="410">
        <v>39738</v>
      </c>
      <c r="D64" s="380">
        <v>2008</v>
      </c>
      <c r="E64" s="380">
        <v>291</v>
      </c>
      <c r="F64" s="548">
        <v>0.75</v>
      </c>
      <c r="G64" s="548">
        <v>0.2916666666666667</v>
      </c>
      <c r="H64" s="410">
        <v>39739</v>
      </c>
      <c r="I64" s="380">
        <v>2008</v>
      </c>
      <c r="J64" s="380">
        <v>292</v>
      </c>
      <c r="K64" s="548">
        <v>0.041666666666666664</v>
      </c>
      <c r="L64" s="220">
        <v>4000</v>
      </c>
      <c r="M64" s="388">
        <v>100.8</v>
      </c>
      <c r="N64" s="758" t="s">
        <v>315</v>
      </c>
      <c r="O64" s="667" t="s">
        <v>316</v>
      </c>
      <c r="P64" s="665" t="s">
        <v>317</v>
      </c>
      <c r="Q64" s="754">
        <f t="shared" si="0"/>
        <v>613</v>
      </c>
    </row>
    <row r="65" spans="1:17" ht="15.75" thickBot="1">
      <c r="A65" s="374">
        <v>115</v>
      </c>
      <c r="B65" s="351" t="s">
        <v>461</v>
      </c>
      <c r="C65" s="410">
        <v>39739</v>
      </c>
      <c r="D65" s="380">
        <v>2008</v>
      </c>
      <c r="E65" s="380">
        <v>292</v>
      </c>
      <c r="F65" s="548">
        <v>0.0625</v>
      </c>
      <c r="G65" s="548">
        <v>0.35833333333333334</v>
      </c>
      <c r="H65" s="410">
        <v>39739</v>
      </c>
      <c r="I65" s="380">
        <v>2008</v>
      </c>
      <c r="J65" s="380">
        <v>292</v>
      </c>
      <c r="K65" s="548">
        <v>0.42083333333333334</v>
      </c>
      <c r="L65" s="220">
        <v>4000</v>
      </c>
      <c r="M65" s="388">
        <v>123.84</v>
      </c>
      <c r="N65" s="758" t="s">
        <v>315</v>
      </c>
      <c r="O65" s="764" t="s">
        <v>316</v>
      </c>
      <c r="P65" s="669" t="s">
        <v>317</v>
      </c>
      <c r="Q65" s="756">
        <f t="shared" si="0"/>
        <v>614</v>
      </c>
    </row>
    <row r="66" spans="1:17" ht="15.75" thickBot="1">
      <c r="A66" s="70"/>
      <c r="B66" s="443" t="s">
        <v>466</v>
      </c>
      <c r="C66" s="411">
        <v>39739</v>
      </c>
      <c r="D66" s="384">
        <v>2008</v>
      </c>
      <c r="E66" s="384">
        <v>292</v>
      </c>
      <c r="F66" s="385">
        <v>0.8479166666666668</v>
      </c>
      <c r="G66" s="104"/>
      <c r="H66" s="104"/>
      <c r="I66" s="76"/>
      <c r="J66" s="76"/>
      <c r="K66" s="76"/>
      <c r="L66" s="76"/>
      <c r="M66" s="76"/>
      <c r="N66" s="76"/>
      <c r="O66" s="76"/>
      <c r="P66" s="76"/>
      <c r="Q66" s="70"/>
    </row>
    <row r="67" spans="1:17" ht="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ht="15">
      <c r="A68" s="70">
        <f>COUNTA(A9:A66)</f>
        <v>57</v>
      </c>
      <c r="B68" s="70" t="s">
        <v>169</v>
      </c>
      <c r="C68" s="70"/>
      <c r="D68" s="70"/>
      <c r="E68" s="72" t="s">
        <v>170</v>
      </c>
      <c r="F68" s="70">
        <f>DAY(G68)</f>
        <v>13</v>
      </c>
      <c r="G68" s="77">
        <f>SUM(G9:G65)</f>
        <v>13.657638888888886</v>
      </c>
      <c r="H68" s="77"/>
      <c r="I68" s="70"/>
      <c r="J68" s="70"/>
      <c r="K68" s="70"/>
      <c r="L68" s="72" t="s">
        <v>171</v>
      </c>
      <c r="M68" s="78">
        <f>SUM(M9:M65)</f>
        <v>3657.645000000001</v>
      </c>
      <c r="N68" s="70" t="s">
        <v>172</v>
      </c>
      <c r="O68" s="70"/>
      <c r="P68" s="70"/>
      <c r="Q68" s="70"/>
    </row>
    <row r="69" spans="1:17" ht="1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ht="15">
      <c r="A70" s="70"/>
      <c r="B70" s="70"/>
      <c r="C70" s="70"/>
      <c r="D70" s="70"/>
      <c r="E70" s="72" t="s">
        <v>173</v>
      </c>
      <c r="F70" s="70">
        <f>F68</f>
        <v>13</v>
      </c>
      <c r="G70" s="77">
        <f>G68</f>
        <v>13.657638888888886</v>
      </c>
      <c r="H70" s="77"/>
      <c r="I70" s="70"/>
      <c r="J70" s="70"/>
      <c r="K70" s="70"/>
      <c r="L70" s="70"/>
      <c r="M70" s="70"/>
      <c r="N70" s="70"/>
      <c r="O70" s="70"/>
      <c r="P70" s="70"/>
      <c r="Q70" s="70"/>
    </row>
    <row r="71" spans="1:17" ht="15.75" thickBo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</row>
    <row r="72" spans="1:17" ht="15">
      <c r="A72" s="70"/>
      <c r="B72" s="1072" t="s">
        <v>174</v>
      </c>
      <c r="C72" s="1072" t="s">
        <v>175</v>
      </c>
      <c r="D72" s="1092" t="s">
        <v>176</v>
      </c>
      <c r="E72" s="1077"/>
      <c r="F72" s="1078"/>
      <c r="G72" s="1079" t="s">
        <v>177</v>
      </c>
      <c r="H72" s="1092" t="s">
        <v>178</v>
      </c>
      <c r="I72" s="1078"/>
      <c r="J72" s="1072" t="s">
        <v>179</v>
      </c>
      <c r="K72" s="1093" t="s">
        <v>180</v>
      </c>
      <c r="L72" s="1092" t="s">
        <v>181</v>
      </c>
      <c r="M72" s="1077"/>
      <c r="N72" s="1078"/>
      <c r="O72" s="1029" t="s">
        <v>297</v>
      </c>
      <c r="P72" s="1065" t="s">
        <v>295</v>
      </c>
      <c r="Q72" s="70"/>
    </row>
    <row r="73" spans="1:17" ht="22.5" customHeight="1" thickBot="1">
      <c r="A73" s="70"/>
      <c r="B73" s="1031"/>
      <c r="C73" s="1031"/>
      <c r="D73" s="207" t="s">
        <v>182</v>
      </c>
      <c r="E73" s="208" t="s">
        <v>183</v>
      </c>
      <c r="F73" s="209" t="s">
        <v>184</v>
      </c>
      <c r="G73" s="1080"/>
      <c r="H73" s="207" t="s">
        <v>185</v>
      </c>
      <c r="I73" s="209" t="s">
        <v>186</v>
      </c>
      <c r="J73" s="1031"/>
      <c r="K73" s="1031"/>
      <c r="L73" s="1094"/>
      <c r="M73" s="1095"/>
      <c r="N73" s="1096"/>
      <c r="O73" s="1030"/>
      <c r="P73" s="1066"/>
      <c r="Q73" s="70"/>
    </row>
    <row r="74" spans="1:17" ht="15">
      <c r="A74" s="70"/>
      <c r="B74" s="499"/>
      <c r="C74" s="499"/>
      <c r="D74" s="254"/>
      <c r="E74" s="255"/>
      <c r="F74" s="778"/>
      <c r="G74" s="779"/>
      <c r="H74" s="777"/>
      <c r="I74" s="778"/>
      <c r="J74" s="500"/>
      <c r="K74" s="501"/>
      <c r="L74" s="1084"/>
      <c r="M74" s="1085"/>
      <c r="N74" s="1052"/>
      <c r="O74" s="453"/>
      <c r="P74" s="453"/>
      <c r="Q74" s="70"/>
    </row>
    <row r="75" spans="1:17" ht="15">
      <c r="A75" s="508">
        <f aca="true" t="shared" si="1" ref="A75:B94">A9</f>
        <v>2</v>
      </c>
      <c r="B75" s="351" t="str">
        <f t="shared" si="1"/>
        <v>CIRS_085RI_TMAPN20LP001_PRIME</v>
      </c>
      <c r="C75" s="505" t="str">
        <f>IF(L9=2000,"Co-add",IF(L9=4000,"No Co-add",L9))</f>
        <v>No Co-add</v>
      </c>
      <c r="D75" s="799" t="s">
        <v>234</v>
      </c>
      <c r="E75" s="800" t="s">
        <v>234</v>
      </c>
      <c r="F75" s="801" t="s">
        <v>234</v>
      </c>
      <c r="G75" s="802">
        <v>15.5</v>
      </c>
      <c r="H75" s="535" t="s">
        <v>471</v>
      </c>
      <c r="I75" s="801" t="s">
        <v>471</v>
      </c>
      <c r="J75" s="506">
        <f aca="true" t="shared" si="2" ref="J75:J94">G9</f>
        <v>0.13541666666666666</v>
      </c>
      <c r="K75" s="776">
        <f aca="true" t="shared" si="3" ref="K75:K94">Q9</f>
        <v>501</v>
      </c>
      <c r="L75" s="1089"/>
      <c r="M75" s="1090"/>
      <c r="N75" s="1091"/>
      <c r="O75" s="453"/>
      <c r="P75" s="453"/>
      <c r="Q75" s="70"/>
    </row>
    <row r="76" spans="1:17" ht="13.5" customHeight="1">
      <c r="A76" s="508">
        <f t="shared" si="1"/>
        <v>3</v>
      </c>
      <c r="B76" s="351" t="str">
        <f t="shared" si="1"/>
        <v>CIRS_085RI_TMAPN30LP001_PRIME</v>
      </c>
      <c r="C76" s="505" t="str">
        <f aca="true" t="shared" si="4" ref="C76:C94">IF(L10=2000,"Co-add",IF(L10=4000,"No Co-add",L10))</f>
        <v>No Co-add</v>
      </c>
      <c r="D76" s="799" t="s">
        <v>234</v>
      </c>
      <c r="E76" s="800" t="s">
        <v>234</v>
      </c>
      <c r="F76" s="801" t="s">
        <v>234</v>
      </c>
      <c r="G76" s="802">
        <v>15.5</v>
      </c>
      <c r="H76" s="535" t="s">
        <v>471</v>
      </c>
      <c r="I76" s="801" t="s">
        <v>471</v>
      </c>
      <c r="J76" s="506">
        <f t="shared" si="2"/>
        <v>0.3333333333333333</v>
      </c>
      <c r="K76" s="776">
        <f t="shared" si="3"/>
        <v>502</v>
      </c>
      <c r="L76" s="1086"/>
      <c r="M76" s="1087"/>
      <c r="N76" s="1088"/>
      <c r="O76" s="340"/>
      <c r="P76" s="453"/>
      <c r="Q76" s="70"/>
    </row>
    <row r="77" spans="1:17" ht="15">
      <c r="A77" s="508">
        <f t="shared" si="1"/>
        <v>5</v>
      </c>
      <c r="B77" s="351" t="str">
        <f t="shared" si="1"/>
        <v>CIRS_085RF_FMOVIE003_ISS</v>
      </c>
      <c r="C77" s="457" t="str">
        <f t="shared" si="4"/>
        <v>No Co-add</v>
      </c>
      <c r="D77" s="799" t="s">
        <v>234</v>
      </c>
      <c r="E77" s="800" t="s">
        <v>234</v>
      </c>
      <c r="F77" s="801" t="s">
        <v>234</v>
      </c>
      <c r="G77" s="802">
        <v>15.5</v>
      </c>
      <c r="H77" s="535" t="s">
        <v>471</v>
      </c>
      <c r="I77" s="801" t="s">
        <v>471</v>
      </c>
      <c r="J77" s="498">
        <f t="shared" si="2"/>
        <v>0.5381944444444444</v>
      </c>
      <c r="K77" s="454">
        <f t="shared" si="3"/>
        <v>504</v>
      </c>
      <c r="L77" s="1071"/>
      <c r="M77" s="1057"/>
      <c r="N77" s="1058"/>
      <c r="O77" s="453"/>
      <c r="P77" s="453"/>
      <c r="Q77" s="70"/>
    </row>
    <row r="78" spans="1:17" ht="15">
      <c r="A78" s="875">
        <f t="shared" si="1"/>
        <v>7</v>
      </c>
      <c r="B78" s="876" t="str">
        <f t="shared" si="1"/>
        <v>CIRS_085RI_URBETCEN001_UVIS</v>
      </c>
      <c r="C78" s="877">
        <f t="shared" si="4"/>
        <v>440</v>
      </c>
      <c r="D78" s="878" t="s">
        <v>234</v>
      </c>
      <c r="E78" s="879" t="s">
        <v>472</v>
      </c>
      <c r="F78" s="880" t="s">
        <v>472</v>
      </c>
      <c r="G78" s="881">
        <v>15.5</v>
      </c>
      <c r="H78" s="882" t="s">
        <v>473</v>
      </c>
      <c r="I78" s="883" t="s">
        <v>473</v>
      </c>
      <c r="J78" s="884">
        <f t="shared" si="2"/>
        <v>0.21180555555555555</v>
      </c>
      <c r="K78" s="885">
        <f t="shared" si="3"/>
        <v>506</v>
      </c>
      <c r="L78" s="1067" t="s">
        <v>535</v>
      </c>
      <c r="M78" s="1068"/>
      <c r="N78" s="1069"/>
      <c r="O78" s="886">
        <v>1</v>
      </c>
      <c r="P78" s="453"/>
      <c r="Q78" s="70"/>
    </row>
    <row r="79" spans="1:17" ht="15">
      <c r="A79" s="875">
        <f t="shared" si="1"/>
        <v>8</v>
      </c>
      <c r="B79" s="887" t="str">
        <f t="shared" si="1"/>
        <v>CIRS_085RI_AZSCANDRK001_ISS</v>
      </c>
      <c r="C79" s="888">
        <f t="shared" si="4"/>
        <v>440</v>
      </c>
      <c r="D79" s="878" t="s">
        <v>234</v>
      </c>
      <c r="E79" s="879" t="s">
        <v>472</v>
      </c>
      <c r="F79" s="880" t="s">
        <v>472</v>
      </c>
      <c r="G79" s="881">
        <v>15.5</v>
      </c>
      <c r="H79" s="882" t="s">
        <v>473</v>
      </c>
      <c r="I79" s="883" t="s">
        <v>473</v>
      </c>
      <c r="J79" s="889">
        <f t="shared" si="2"/>
        <v>0.20138888888888887</v>
      </c>
      <c r="K79" s="890">
        <f t="shared" si="3"/>
        <v>507</v>
      </c>
      <c r="L79" s="1067" t="s">
        <v>535</v>
      </c>
      <c r="M79" s="1068"/>
      <c r="N79" s="1069"/>
      <c r="O79" s="891">
        <v>1</v>
      </c>
      <c r="P79" s="453"/>
      <c r="Q79" s="70"/>
    </row>
    <row r="80" spans="1:17" ht="15">
      <c r="A80" s="875">
        <f t="shared" si="1"/>
        <v>9</v>
      </c>
      <c r="B80" s="887" t="str">
        <f t="shared" si="1"/>
        <v>CIRS_085RI_URALPARA001_UVIS</v>
      </c>
      <c r="C80" s="888">
        <f t="shared" si="4"/>
        <v>440</v>
      </c>
      <c r="D80" s="878" t="s">
        <v>234</v>
      </c>
      <c r="E80" s="879" t="s">
        <v>472</v>
      </c>
      <c r="F80" s="880" t="s">
        <v>472</v>
      </c>
      <c r="G80" s="881">
        <v>15.5</v>
      </c>
      <c r="H80" s="882" t="s">
        <v>473</v>
      </c>
      <c r="I80" s="883" t="s">
        <v>473</v>
      </c>
      <c r="J80" s="889">
        <f t="shared" si="2"/>
        <v>0.2638888888888889</v>
      </c>
      <c r="K80" s="890">
        <f t="shared" si="3"/>
        <v>508</v>
      </c>
      <c r="L80" s="1067" t="s">
        <v>535</v>
      </c>
      <c r="M80" s="1068"/>
      <c r="N80" s="1069"/>
      <c r="O80" s="891">
        <v>1</v>
      </c>
      <c r="P80" s="453"/>
      <c r="Q80" s="70"/>
    </row>
    <row r="81" spans="1:17" ht="15">
      <c r="A81" s="875">
        <f t="shared" si="1"/>
        <v>11</v>
      </c>
      <c r="B81" s="876" t="str">
        <f t="shared" si="1"/>
        <v>CIRS_085RI_SOLOCCS106_VIMS</v>
      </c>
      <c r="C81" s="892">
        <f t="shared" si="4"/>
        <v>440</v>
      </c>
      <c r="D81" s="878" t="s">
        <v>234</v>
      </c>
      <c r="E81" s="879" t="s">
        <v>472</v>
      </c>
      <c r="F81" s="880" t="s">
        <v>472</v>
      </c>
      <c r="G81" s="881">
        <v>15.5</v>
      </c>
      <c r="H81" s="882" t="s">
        <v>473</v>
      </c>
      <c r="I81" s="883" t="s">
        <v>473</v>
      </c>
      <c r="J81" s="893">
        <f t="shared" si="2"/>
        <v>0.07291666666666667</v>
      </c>
      <c r="K81" s="894">
        <f t="shared" si="3"/>
        <v>510</v>
      </c>
      <c r="L81" s="1067" t="s">
        <v>535</v>
      </c>
      <c r="M81" s="1068"/>
      <c r="N81" s="1069"/>
      <c r="O81" s="891">
        <v>1</v>
      </c>
      <c r="P81" s="453"/>
      <c r="Q81" s="70"/>
    </row>
    <row r="82" spans="1:17" ht="15">
      <c r="A82" s="875">
        <f t="shared" si="1"/>
        <v>12</v>
      </c>
      <c r="B82" s="887" t="str">
        <f t="shared" si="1"/>
        <v>CIRS_085RI_AZSCANLIT001_ISS</v>
      </c>
      <c r="C82" s="888">
        <f t="shared" si="4"/>
        <v>440</v>
      </c>
      <c r="D82" s="878" t="s">
        <v>234</v>
      </c>
      <c r="E82" s="879" t="s">
        <v>472</v>
      </c>
      <c r="F82" s="880" t="s">
        <v>472</v>
      </c>
      <c r="G82" s="881">
        <v>15.5</v>
      </c>
      <c r="H82" s="882" t="s">
        <v>473</v>
      </c>
      <c r="I82" s="883" t="s">
        <v>473</v>
      </c>
      <c r="J82" s="889">
        <f t="shared" si="2"/>
        <v>0.12152777777777778</v>
      </c>
      <c r="K82" s="890">
        <f t="shared" si="3"/>
        <v>511</v>
      </c>
      <c r="L82" s="1067" t="s">
        <v>535</v>
      </c>
      <c r="M82" s="1068"/>
      <c r="N82" s="1069"/>
      <c r="O82" s="891">
        <v>1</v>
      </c>
      <c r="P82" s="453"/>
      <c r="Q82" s="70"/>
    </row>
    <row r="83" spans="1:17" ht="15">
      <c r="A83" s="875">
        <f t="shared" si="1"/>
        <v>14</v>
      </c>
      <c r="B83" s="887" t="str">
        <f t="shared" si="1"/>
        <v>CIRS_085RI_SHADSCANL107_VIMS</v>
      </c>
      <c r="C83" s="888">
        <f t="shared" si="4"/>
        <v>440</v>
      </c>
      <c r="D83" s="878" t="s">
        <v>234</v>
      </c>
      <c r="E83" s="879" t="s">
        <v>472</v>
      </c>
      <c r="F83" s="880" t="s">
        <v>472</v>
      </c>
      <c r="G83" s="881">
        <v>15.5</v>
      </c>
      <c r="H83" s="882" t="s">
        <v>473</v>
      </c>
      <c r="I83" s="883" t="s">
        <v>473</v>
      </c>
      <c r="J83" s="889">
        <f t="shared" si="2"/>
        <v>0.041666666666666664</v>
      </c>
      <c r="K83" s="890">
        <f t="shared" si="3"/>
        <v>513</v>
      </c>
      <c r="L83" s="1067" t="s">
        <v>535</v>
      </c>
      <c r="M83" s="1068"/>
      <c r="N83" s="1069"/>
      <c r="O83" s="891">
        <v>1</v>
      </c>
      <c r="P83" s="453"/>
      <c r="Q83" s="70"/>
    </row>
    <row r="84" spans="1:17" ht="15">
      <c r="A84" s="508">
        <f t="shared" si="1"/>
        <v>16</v>
      </c>
      <c r="B84" s="351" t="str">
        <f t="shared" si="1"/>
        <v>CIRS_085RI_VCASLSLP001_PRIME</v>
      </c>
      <c r="C84" s="505" t="str">
        <f t="shared" si="4"/>
        <v>No Co-add</v>
      </c>
      <c r="D84" s="799" t="s">
        <v>234</v>
      </c>
      <c r="E84" s="800" t="s">
        <v>234</v>
      </c>
      <c r="F84" s="801" t="s">
        <v>234</v>
      </c>
      <c r="G84" s="802">
        <v>15.5</v>
      </c>
      <c r="H84" s="535" t="s">
        <v>471</v>
      </c>
      <c r="I84" s="801" t="s">
        <v>471</v>
      </c>
      <c r="J84" s="506">
        <f t="shared" si="2"/>
        <v>0.23263888888888887</v>
      </c>
      <c r="K84" s="507">
        <f t="shared" si="3"/>
        <v>515</v>
      </c>
      <c r="L84" s="1059"/>
      <c r="M84" s="1060"/>
      <c r="N84" s="1061"/>
      <c r="O84" s="453"/>
      <c r="P84" s="453"/>
      <c r="Q84" s="70"/>
    </row>
    <row r="85" spans="1:17" ht="15">
      <c r="A85" s="875">
        <f t="shared" si="1"/>
        <v>17</v>
      </c>
      <c r="B85" s="887" t="str">
        <f t="shared" si="1"/>
        <v>CIRS_085RI_RSCNCOCC201_VIMS</v>
      </c>
      <c r="C85" s="895">
        <f t="shared" si="4"/>
        <v>440</v>
      </c>
      <c r="D85" s="878" t="s">
        <v>234</v>
      </c>
      <c r="E85" s="879" t="s">
        <v>472</v>
      </c>
      <c r="F85" s="880" t="s">
        <v>472</v>
      </c>
      <c r="G85" s="881">
        <v>15.5</v>
      </c>
      <c r="H85" s="882" t="s">
        <v>473</v>
      </c>
      <c r="I85" s="883" t="s">
        <v>473</v>
      </c>
      <c r="J85" s="896">
        <f t="shared" si="2"/>
        <v>0.375</v>
      </c>
      <c r="K85" s="897">
        <f t="shared" si="3"/>
        <v>516</v>
      </c>
      <c r="L85" s="1067" t="s">
        <v>535</v>
      </c>
      <c r="M85" s="1068"/>
      <c r="N85" s="1069"/>
      <c r="O85" s="891">
        <v>1</v>
      </c>
      <c r="P85" s="453"/>
      <c r="Q85" s="70"/>
    </row>
    <row r="86" spans="1:17" ht="15">
      <c r="A86" s="508">
        <f t="shared" si="1"/>
        <v>19</v>
      </c>
      <c r="B86" s="466" t="str">
        <f t="shared" si="1"/>
        <v>CIRS_085RI_TMAPS10LP001_PRIME</v>
      </c>
      <c r="C86" s="502" t="str">
        <f t="shared" si="4"/>
        <v>No Co-add</v>
      </c>
      <c r="D86" s="799" t="s">
        <v>234</v>
      </c>
      <c r="E86" s="800" t="s">
        <v>234</v>
      </c>
      <c r="F86" s="801" t="s">
        <v>234</v>
      </c>
      <c r="G86" s="802">
        <v>15.5</v>
      </c>
      <c r="H86" s="535" t="s">
        <v>471</v>
      </c>
      <c r="I86" s="801" t="s">
        <v>471</v>
      </c>
      <c r="J86" s="503">
        <f t="shared" si="2"/>
        <v>0.17361111111111113</v>
      </c>
      <c r="K86" s="504">
        <f t="shared" si="3"/>
        <v>518</v>
      </c>
      <c r="L86" s="1059"/>
      <c r="M86" s="1060"/>
      <c r="N86" s="1061"/>
      <c r="O86" s="453"/>
      <c r="P86" s="453"/>
      <c r="Q86" s="70"/>
    </row>
    <row r="87" spans="1:17" ht="15">
      <c r="A87" s="508">
        <f t="shared" si="1"/>
        <v>20</v>
      </c>
      <c r="B87" s="351" t="str">
        <f t="shared" si="1"/>
        <v>CIRS_085RI_SPKMVLFLP001_ISS</v>
      </c>
      <c r="C87" s="509" t="str">
        <f t="shared" si="4"/>
        <v>No Co-add</v>
      </c>
      <c r="D87" s="799" t="s">
        <v>234</v>
      </c>
      <c r="E87" s="800" t="s">
        <v>234</v>
      </c>
      <c r="F87" s="801" t="s">
        <v>234</v>
      </c>
      <c r="G87" s="802">
        <v>15.5</v>
      </c>
      <c r="H87" s="535" t="s">
        <v>471</v>
      </c>
      <c r="I87" s="801" t="s">
        <v>471</v>
      </c>
      <c r="J87" s="510">
        <f t="shared" si="2"/>
        <v>0.4305555555555556</v>
      </c>
      <c r="K87" s="511">
        <f t="shared" si="3"/>
        <v>519</v>
      </c>
      <c r="L87" s="1059"/>
      <c r="M87" s="1060"/>
      <c r="N87" s="1061"/>
      <c r="O87" s="453"/>
      <c r="P87" s="453"/>
      <c r="Q87" s="70"/>
    </row>
    <row r="88" spans="1:17" ht="15">
      <c r="A88" s="508">
        <f t="shared" si="1"/>
        <v>25</v>
      </c>
      <c r="B88" s="351" t="str">
        <f t="shared" si="1"/>
        <v>CIRS_085RI_EGPHASE004_VIMS</v>
      </c>
      <c r="C88" s="509" t="str">
        <f t="shared" si="4"/>
        <v>No Co-add</v>
      </c>
      <c r="D88" s="799" t="s">
        <v>234</v>
      </c>
      <c r="E88" s="800" t="s">
        <v>234</v>
      </c>
      <c r="F88" s="801" t="s">
        <v>234</v>
      </c>
      <c r="G88" s="802">
        <v>15.5</v>
      </c>
      <c r="H88" s="535" t="s">
        <v>471</v>
      </c>
      <c r="I88" s="801" t="s">
        <v>471</v>
      </c>
      <c r="J88" s="510">
        <f t="shared" si="2"/>
        <v>0.38125</v>
      </c>
      <c r="K88" s="511">
        <f t="shared" si="3"/>
        <v>524</v>
      </c>
      <c r="L88" s="1059"/>
      <c r="M88" s="1060"/>
      <c r="N88" s="1070"/>
      <c r="O88" s="453"/>
      <c r="P88" s="453"/>
      <c r="Q88" s="70"/>
    </row>
    <row r="89" spans="1:17" ht="15">
      <c r="A89" s="875">
        <f t="shared" si="1"/>
        <v>27</v>
      </c>
      <c r="B89" s="876" t="str">
        <f t="shared" si="1"/>
        <v>CIRS_086RI_FMONITOR001_ISS</v>
      </c>
      <c r="C89" s="892">
        <f t="shared" si="4"/>
        <v>440</v>
      </c>
      <c r="D89" s="878" t="s">
        <v>234</v>
      </c>
      <c r="E89" s="879" t="s">
        <v>472</v>
      </c>
      <c r="F89" s="880" t="s">
        <v>472</v>
      </c>
      <c r="G89" s="881">
        <v>15.5</v>
      </c>
      <c r="H89" s="882" t="s">
        <v>473</v>
      </c>
      <c r="I89" s="883" t="s">
        <v>473</v>
      </c>
      <c r="J89" s="893">
        <f t="shared" si="2"/>
        <v>0.041666666666666664</v>
      </c>
      <c r="K89" s="894">
        <f t="shared" si="3"/>
        <v>526</v>
      </c>
      <c r="L89" s="1067" t="s">
        <v>535</v>
      </c>
      <c r="M89" s="1068"/>
      <c r="N89" s="1069"/>
      <c r="O89" s="891">
        <v>1</v>
      </c>
      <c r="P89" s="453"/>
      <c r="Q89" s="70"/>
    </row>
    <row r="90" spans="1:17" ht="15">
      <c r="A90" s="508">
        <f t="shared" si="1"/>
        <v>31</v>
      </c>
      <c r="B90" s="351" t="str">
        <f t="shared" si="1"/>
        <v>CIRS_086RI_VTMPN60LP001_PRIME</v>
      </c>
      <c r="C90" s="865" t="s">
        <v>469</v>
      </c>
      <c r="D90" s="799" t="s">
        <v>234</v>
      </c>
      <c r="E90" s="800" t="s">
        <v>234</v>
      </c>
      <c r="F90" s="801" t="s">
        <v>472</v>
      </c>
      <c r="G90" s="802">
        <v>15.5</v>
      </c>
      <c r="H90" s="535" t="s">
        <v>471</v>
      </c>
      <c r="I90" s="803" t="s">
        <v>473</v>
      </c>
      <c r="J90" s="510">
        <f t="shared" si="2"/>
        <v>0.4138888888888889</v>
      </c>
      <c r="K90" s="511">
        <f t="shared" si="3"/>
        <v>530</v>
      </c>
      <c r="L90" s="1059"/>
      <c r="M90" s="1060"/>
      <c r="N90" s="1061"/>
      <c r="O90" s="453"/>
      <c r="P90" s="453"/>
      <c r="Q90" s="70"/>
    </row>
    <row r="91" spans="1:17" ht="15">
      <c r="A91" s="891">
        <f t="shared" si="1"/>
        <v>32</v>
      </c>
      <c r="B91" s="887" t="str">
        <f t="shared" si="1"/>
        <v>CIRS_086RI_GAMCRUOCC004_VIMS</v>
      </c>
      <c r="C91" s="888">
        <f t="shared" si="4"/>
        <v>440</v>
      </c>
      <c r="D91" s="878" t="s">
        <v>234</v>
      </c>
      <c r="E91" s="879" t="s">
        <v>472</v>
      </c>
      <c r="F91" s="880" t="s">
        <v>472</v>
      </c>
      <c r="G91" s="881">
        <v>15.5</v>
      </c>
      <c r="H91" s="882" t="s">
        <v>473</v>
      </c>
      <c r="I91" s="883" t="s">
        <v>473</v>
      </c>
      <c r="J91" s="889">
        <f t="shared" si="2"/>
        <v>0.1909722222222222</v>
      </c>
      <c r="K91" s="890">
        <f t="shared" si="3"/>
        <v>531</v>
      </c>
      <c r="L91" s="1067" t="s">
        <v>535</v>
      </c>
      <c r="M91" s="1068"/>
      <c r="N91" s="1069"/>
      <c r="O91" s="891">
        <v>1</v>
      </c>
      <c r="P91" s="453"/>
      <c r="Q91" s="70"/>
    </row>
    <row r="92" spans="1:17" ht="15">
      <c r="A92" s="891">
        <f t="shared" si="1"/>
        <v>34</v>
      </c>
      <c r="B92" s="898" t="str">
        <f t="shared" si="1"/>
        <v>CIRS_086RI_SHADSCANU108_VIMS</v>
      </c>
      <c r="C92" s="899">
        <f t="shared" si="4"/>
        <v>440</v>
      </c>
      <c r="D92" s="878" t="s">
        <v>234</v>
      </c>
      <c r="E92" s="879" t="s">
        <v>472</v>
      </c>
      <c r="F92" s="880" t="s">
        <v>472</v>
      </c>
      <c r="G92" s="881">
        <v>15.5</v>
      </c>
      <c r="H92" s="882" t="s">
        <v>473</v>
      </c>
      <c r="I92" s="883" t="s">
        <v>473</v>
      </c>
      <c r="J92" s="896">
        <f t="shared" si="2"/>
        <v>0.09027777777777778</v>
      </c>
      <c r="K92" s="900">
        <f t="shared" si="3"/>
        <v>533</v>
      </c>
      <c r="L92" s="1067" t="s">
        <v>535</v>
      </c>
      <c r="M92" s="1068"/>
      <c r="N92" s="1069"/>
      <c r="O92" s="891">
        <v>1</v>
      </c>
      <c r="P92" s="453"/>
      <c r="Q92" s="70"/>
    </row>
    <row r="93" spans="1:17" ht="15">
      <c r="A93" s="891">
        <f t="shared" si="1"/>
        <v>35</v>
      </c>
      <c r="B93" s="887" t="str">
        <f t="shared" si="1"/>
        <v>CIRS_086RI_URALPARA001_UVIS</v>
      </c>
      <c r="C93" s="895">
        <f t="shared" si="4"/>
        <v>440</v>
      </c>
      <c r="D93" s="878" t="s">
        <v>234</v>
      </c>
      <c r="E93" s="879" t="s">
        <v>472</v>
      </c>
      <c r="F93" s="880" t="s">
        <v>472</v>
      </c>
      <c r="G93" s="881">
        <v>15.5</v>
      </c>
      <c r="H93" s="882" t="s">
        <v>473</v>
      </c>
      <c r="I93" s="883" t="s">
        <v>473</v>
      </c>
      <c r="J93" s="896">
        <f t="shared" si="2"/>
        <v>0.2708333333333333</v>
      </c>
      <c r="K93" s="900">
        <f t="shared" si="3"/>
        <v>534</v>
      </c>
      <c r="L93" s="1067" t="s">
        <v>535</v>
      </c>
      <c r="M93" s="1068"/>
      <c r="N93" s="1069"/>
      <c r="O93" s="891">
        <v>1</v>
      </c>
      <c r="P93" s="453"/>
      <c r="Q93" s="70"/>
    </row>
    <row r="94" spans="1:17" ht="15">
      <c r="A94" s="891">
        <f t="shared" si="1"/>
        <v>37</v>
      </c>
      <c r="B94" s="887" t="str">
        <f t="shared" si="1"/>
        <v>CIRS_086RI_RADSCAN001_ISS</v>
      </c>
      <c r="C94" s="895">
        <f t="shared" si="4"/>
        <v>440</v>
      </c>
      <c r="D94" s="878" t="s">
        <v>234</v>
      </c>
      <c r="E94" s="879" t="s">
        <v>472</v>
      </c>
      <c r="F94" s="880" t="s">
        <v>472</v>
      </c>
      <c r="G94" s="881">
        <v>15.5</v>
      </c>
      <c r="H94" s="882" t="s">
        <v>473</v>
      </c>
      <c r="I94" s="883" t="s">
        <v>473</v>
      </c>
      <c r="J94" s="896">
        <f t="shared" si="2"/>
        <v>0.1875</v>
      </c>
      <c r="K94" s="900">
        <f t="shared" si="3"/>
        <v>536</v>
      </c>
      <c r="L94" s="1067" t="s">
        <v>535</v>
      </c>
      <c r="M94" s="1068"/>
      <c r="N94" s="1069"/>
      <c r="O94" s="886">
        <v>1</v>
      </c>
      <c r="P94" s="453"/>
      <c r="Q94" s="70"/>
    </row>
    <row r="95" spans="1:17" ht="15">
      <c r="A95" s="453">
        <f aca="true" t="shared" si="5" ref="A95:B109">A29</f>
        <v>38</v>
      </c>
      <c r="B95" s="351" t="str">
        <f t="shared" si="5"/>
        <v>CIRS_086RI_VTMPS70MP001_PRIME</v>
      </c>
      <c r="C95" s="457" t="str">
        <f aca="true" t="shared" si="6" ref="C95:C107">IF(L29=2000,"Co-add",IF(L29=4000,"No Co-add",L29))</f>
        <v>No Co-add</v>
      </c>
      <c r="D95" s="799" t="s">
        <v>234</v>
      </c>
      <c r="E95" s="800" t="s">
        <v>234</v>
      </c>
      <c r="F95" s="801" t="s">
        <v>234</v>
      </c>
      <c r="G95" s="802">
        <v>15.5</v>
      </c>
      <c r="H95" s="535" t="s">
        <v>471</v>
      </c>
      <c r="I95" s="801" t="s">
        <v>471</v>
      </c>
      <c r="J95" s="498">
        <f aca="true" t="shared" si="7" ref="J95:J109">G29</f>
        <v>0.16666666666666666</v>
      </c>
      <c r="K95" s="454">
        <f aca="true" t="shared" si="8" ref="K95:K109">Q29</f>
        <v>537</v>
      </c>
      <c r="L95" s="1056"/>
      <c r="M95" s="1057"/>
      <c r="N95" s="1058"/>
      <c r="O95" s="340"/>
      <c r="P95" s="453"/>
      <c r="Q95" s="70"/>
    </row>
    <row r="96" spans="1:17" ht="15">
      <c r="A96" s="453">
        <f t="shared" si="5"/>
        <v>40</v>
      </c>
      <c r="B96" s="351" t="str">
        <f t="shared" si="5"/>
        <v>CIRS_086RI_SUBMS45LP001_PRIME</v>
      </c>
      <c r="C96" s="457" t="str">
        <f t="shared" si="6"/>
        <v>No Co-add</v>
      </c>
      <c r="D96" s="799" t="s">
        <v>234</v>
      </c>
      <c r="E96" s="800" t="s">
        <v>234</v>
      </c>
      <c r="F96" s="801" t="s">
        <v>234</v>
      </c>
      <c r="G96" s="802">
        <v>3</v>
      </c>
      <c r="H96" s="535" t="s">
        <v>471</v>
      </c>
      <c r="I96" s="801" t="s">
        <v>471</v>
      </c>
      <c r="J96" s="498">
        <f t="shared" si="7"/>
        <v>0.3645833333333333</v>
      </c>
      <c r="K96" s="454">
        <f t="shared" si="8"/>
        <v>539</v>
      </c>
      <c r="L96" s="1059"/>
      <c r="M96" s="1060"/>
      <c r="N96" s="1061"/>
      <c r="O96" s="453"/>
      <c r="P96" s="453"/>
      <c r="Q96" s="70"/>
    </row>
    <row r="97" spans="1:17" ht="15">
      <c r="A97" s="453">
        <f t="shared" si="5"/>
        <v>43</v>
      </c>
      <c r="B97" s="351" t="str">
        <f t="shared" si="5"/>
        <v>CIRS_086RI_SPKMVLFLP002_ISS</v>
      </c>
      <c r="C97" s="457" t="str">
        <f t="shared" si="6"/>
        <v>No Co-add</v>
      </c>
      <c r="D97" s="799" t="s">
        <v>234</v>
      </c>
      <c r="E97" s="800" t="s">
        <v>234</v>
      </c>
      <c r="F97" s="801" t="s">
        <v>234</v>
      </c>
      <c r="G97" s="802">
        <v>15.5</v>
      </c>
      <c r="H97" s="535" t="s">
        <v>471</v>
      </c>
      <c r="I97" s="801" t="s">
        <v>471</v>
      </c>
      <c r="J97" s="498">
        <f t="shared" si="7"/>
        <v>0.43402777777777773</v>
      </c>
      <c r="K97" s="454">
        <f t="shared" si="8"/>
        <v>542</v>
      </c>
      <c r="L97" s="1056"/>
      <c r="M97" s="1057"/>
      <c r="N97" s="1058"/>
      <c r="O97" s="453"/>
      <c r="P97" s="453"/>
      <c r="Q97" s="70"/>
    </row>
    <row r="98" spans="1:17" ht="15">
      <c r="A98" s="891">
        <f t="shared" si="5"/>
        <v>44</v>
      </c>
      <c r="B98" s="887" t="str">
        <f t="shared" si="5"/>
        <v>CIRS_086RI_RLEOOCC301_VIMS</v>
      </c>
      <c r="C98" s="895">
        <f t="shared" si="6"/>
        <v>440</v>
      </c>
      <c r="D98" s="878" t="s">
        <v>234</v>
      </c>
      <c r="E98" s="879" t="s">
        <v>472</v>
      </c>
      <c r="F98" s="880" t="s">
        <v>472</v>
      </c>
      <c r="G98" s="881">
        <v>15.5</v>
      </c>
      <c r="H98" s="882" t="s">
        <v>473</v>
      </c>
      <c r="I98" s="883" t="s">
        <v>473</v>
      </c>
      <c r="J98" s="896">
        <f t="shared" si="7"/>
        <v>0.1388888888888889</v>
      </c>
      <c r="K98" s="900">
        <f t="shared" si="8"/>
        <v>543</v>
      </c>
      <c r="L98" s="1067" t="s">
        <v>535</v>
      </c>
      <c r="M98" s="1068"/>
      <c r="N98" s="1069"/>
      <c r="O98" s="886">
        <v>1</v>
      </c>
      <c r="P98" s="453"/>
      <c r="Q98" s="70"/>
    </row>
    <row r="99" spans="1:17" ht="15">
      <c r="A99" s="891">
        <f t="shared" si="5"/>
        <v>46</v>
      </c>
      <c r="B99" s="887" t="str">
        <f t="shared" si="5"/>
        <v>CIRS_086RI_FMONITOR003_ISS</v>
      </c>
      <c r="C99" s="895">
        <f t="shared" si="6"/>
        <v>440</v>
      </c>
      <c r="D99" s="878" t="s">
        <v>234</v>
      </c>
      <c r="E99" s="879" t="s">
        <v>472</v>
      </c>
      <c r="F99" s="880" t="s">
        <v>472</v>
      </c>
      <c r="G99" s="881">
        <v>15.5</v>
      </c>
      <c r="H99" s="882" t="s">
        <v>473</v>
      </c>
      <c r="I99" s="883" t="s">
        <v>473</v>
      </c>
      <c r="J99" s="896">
        <f t="shared" si="7"/>
        <v>0.041666666666666664</v>
      </c>
      <c r="K99" s="900">
        <f t="shared" si="8"/>
        <v>545</v>
      </c>
      <c r="L99" s="1067" t="s">
        <v>535</v>
      </c>
      <c r="M99" s="1068"/>
      <c r="N99" s="1069"/>
      <c r="O99" s="891">
        <v>1</v>
      </c>
      <c r="P99" s="453"/>
      <c r="Q99" s="70"/>
    </row>
    <row r="100" spans="1:17" ht="15">
      <c r="A100" s="891">
        <f t="shared" si="5"/>
        <v>47</v>
      </c>
      <c r="B100" s="887" t="str">
        <f t="shared" si="5"/>
        <v>CIRS_086RI_FNTLPLE001_ISS</v>
      </c>
      <c r="C100" s="895">
        <f t="shared" si="6"/>
        <v>440</v>
      </c>
      <c r="D100" s="878" t="s">
        <v>234</v>
      </c>
      <c r="E100" s="879" t="s">
        <v>472</v>
      </c>
      <c r="F100" s="880" t="s">
        <v>472</v>
      </c>
      <c r="G100" s="881">
        <v>15.5</v>
      </c>
      <c r="H100" s="882" t="s">
        <v>473</v>
      </c>
      <c r="I100" s="883" t="s">
        <v>473</v>
      </c>
      <c r="J100" s="896">
        <f t="shared" si="7"/>
        <v>0.2881944444444445</v>
      </c>
      <c r="K100" s="900">
        <f t="shared" si="8"/>
        <v>546</v>
      </c>
      <c r="L100" s="1067" t="s">
        <v>535</v>
      </c>
      <c r="M100" s="1068"/>
      <c r="N100" s="1069"/>
      <c r="O100" s="891">
        <v>1</v>
      </c>
      <c r="P100" s="453"/>
      <c r="Q100" s="70"/>
    </row>
    <row r="101" spans="1:17" ht="15">
      <c r="A101" s="453">
        <f t="shared" si="5"/>
        <v>51</v>
      </c>
      <c r="B101" s="351" t="str">
        <f t="shared" si="5"/>
        <v>CIRS_087RI_APOMOSU109_VIMS</v>
      </c>
      <c r="C101" s="457" t="str">
        <f t="shared" si="6"/>
        <v>No Co-add</v>
      </c>
      <c r="D101" s="799" t="s">
        <v>234</v>
      </c>
      <c r="E101" s="800" t="s">
        <v>234</v>
      </c>
      <c r="F101" s="801" t="s">
        <v>234</v>
      </c>
      <c r="G101" s="802">
        <v>15.5</v>
      </c>
      <c r="H101" s="535" t="s">
        <v>471</v>
      </c>
      <c r="I101" s="801" t="s">
        <v>471</v>
      </c>
      <c r="J101" s="498">
        <f t="shared" si="7"/>
        <v>0.4861111111111111</v>
      </c>
      <c r="K101" s="454">
        <f t="shared" si="8"/>
        <v>550</v>
      </c>
      <c r="L101" s="1056"/>
      <c r="M101" s="1057"/>
      <c r="N101" s="1058"/>
      <c r="O101" s="340"/>
      <c r="P101" s="453"/>
      <c r="Q101" s="70"/>
    </row>
    <row r="102" spans="1:17" ht="15">
      <c r="A102" s="785">
        <f t="shared" si="5"/>
        <v>53</v>
      </c>
      <c r="B102" s="645" t="str">
        <f t="shared" si="5"/>
        <v>CIRS_087OT_SATELLORB003_SP</v>
      </c>
      <c r="C102" s="786" t="str">
        <f t="shared" si="6"/>
        <v>No Co-add</v>
      </c>
      <c r="D102" s="804" t="s">
        <v>234</v>
      </c>
      <c r="E102" s="805" t="s">
        <v>234</v>
      </c>
      <c r="F102" s="806" t="s">
        <v>234</v>
      </c>
      <c r="G102" s="807">
        <v>15.5</v>
      </c>
      <c r="H102" s="808" t="s">
        <v>471</v>
      </c>
      <c r="I102" s="806" t="s">
        <v>471</v>
      </c>
      <c r="J102" s="787">
        <f t="shared" si="7"/>
        <v>0.020833333333333332</v>
      </c>
      <c r="K102" s="788">
        <f t="shared" si="8"/>
        <v>552</v>
      </c>
      <c r="L102" s="1062" t="s">
        <v>756</v>
      </c>
      <c r="M102" s="1063"/>
      <c r="N102" s="1064"/>
      <c r="O102" s="901">
        <v>1</v>
      </c>
      <c r="P102" s="453"/>
      <c r="Q102" s="70"/>
    </row>
    <row r="103" spans="1:17" ht="15">
      <c r="A103" s="453">
        <f t="shared" si="5"/>
        <v>54</v>
      </c>
      <c r="B103" s="351" t="str">
        <f t="shared" si="5"/>
        <v>CIRS_087RF_FMOVIE003_ISS</v>
      </c>
      <c r="C103" s="457" t="str">
        <f t="shared" si="6"/>
        <v>No Co-add</v>
      </c>
      <c r="D103" s="799" t="s">
        <v>234</v>
      </c>
      <c r="E103" s="800" t="s">
        <v>234</v>
      </c>
      <c r="F103" s="801" t="s">
        <v>234</v>
      </c>
      <c r="G103" s="802">
        <v>15.5</v>
      </c>
      <c r="H103" s="535" t="s">
        <v>471</v>
      </c>
      <c r="I103" s="801" t="s">
        <v>471</v>
      </c>
      <c r="J103" s="498">
        <f t="shared" si="7"/>
        <v>0.49652777777777773</v>
      </c>
      <c r="K103" s="454">
        <f t="shared" si="8"/>
        <v>553</v>
      </c>
      <c r="L103" s="1056"/>
      <c r="M103" s="1057"/>
      <c r="N103" s="1058"/>
      <c r="O103" s="340"/>
      <c r="P103" s="453"/>
      <c r="Q103" s="70"/>
    </row>
    <row r="104" spans="1:17" ht="15">
      <c r="A104" s="891">
        <f t="shared" si="5"/>
        <v>56</v>
      </c>
      <c r="B104" s="887" t="str">
        <f t="shared" si="5"/>
        <v>CIRS_087RI_VENCUNLP001_PRIME</v>
      </c>
      <c r="C104" s="895">
        <f t="shared" si="6"/>
        <v>364</v>
      </c>
      <c r="D104" s="878" t="s">
        <v>234</v>
      </c>
      <c r="E104" s="879" t="s">
        <v>472</v>
      </c>
      <c r="F104" s="880" t="s">
        <v>472</v>
      </c>
      <c r="G104" s="881">
        <v>15.5</v>
      </c>
      <c r="H104" s="882" t="s">
        <v>473</v>
      </c>
      <c r="I104" s="883" t="s">
        <v>473</v>
      </c>
      <c r="J104" s="896">
        <f t="shared" si="7"/>
        <v>0.3326388888888889</v>
      </c>
      <c r="K104" s="900">
        <f t="shared" si="8"/>
        <v>555</v>
      </c>
      <c r="L104" s="1067" t="s">
        <v>535</v>
      </c>
      <c r="M104" s="1068"/>
      <c r="N104" s="1069"/>
      <c r="O104" s="886">
        <v>1</v>
      </c>
      <c r="P104" s="453"/>
      <c r="Q104" s="70"/>
    </row>
    <row r="105" spans="1:17" ht="15">
      <c r="A105" s="453">
        <f t="shared" si="5"/>
        <v>57</v>
      </c>
      <c r="B105" s="351" t="str">
        <f t="shared" si="5"/>
        <v>CIRS_087RF_FMOVIE001_ISS</v>
      </c>
      <c r="C105" s="809" t="s">
        <v>469</v>
      </c>
      <c r="D105" s="799" t="s">
        <v>234</v>
      </c>
      <c r="E105" s="800" t="s">
        <v>234</v>
      </c>
      <c r="F105" s="801" t="s">
        <v>472</v>
      </c>
      <c r="G105" s="802">
        <v>15.5</v>
      </c>
      <c r="H105" s="535" t="s">
        <v>471</v>
      </c>
      <c r="I105" s="803" t="s">
        <v>473</v>
      </c>
      <c r="J105" s="498">
        <f t="shared" si="7"/>
        <v>0.08333333333333333</v>
      </c>
      <c r="K105" s="454">
        <f t="shared" si="8"/>
        <v>556</v>
      </c>
      <c r="L105" s="1056"/>
      <c r="M105" s="1057"/>
      <c r="N105" s="1058"/>
      <c r="O105" s="453"/>
      <c r="P105" s="453"/>
      <c r="Q105" s="70"/>
    </row>
    <row r="106" spans="1:17" ht="15">
      <c r="A106" s="453">
        <f t="shared" si="5"/>
        <v>61</v>
      </c>
      <c r="B106" s="351" t="str">
        <f t="shared" si="5"/>
        <v>CIRS_087RI_VTMPS60MP001_PRIME</v>
      </c>
      <c r="C106" s="457" t="str">
        <f t="shared" si="6"/>
        <v>No Co-add</v>
      </c>
      <c r="D106" s="799" t="s">
        <v>234</v>
      </c>
      <c r="E106" s="800" t="s">
        <v>234</v>
      </c>
      <c r="F106" s="801" t="s">
        <v>234</v>
      </c>
      <c r="G106" s="802">
        <v>15.5</v>
      </c>
      <c r="H106" s="535" t="s">
        <v>471</v>
      </c>
      <c r="I106" s="801" t="s">
        <v>471</v>
      </c>
      <c r="J106" s="498">
        <f t="shared" si="7"/>
        <v>0.1076388888888889</v>
      </c>
      <c r="K106" s="454">
        <f t="shared" si="8"/>
        <v>560</v>
      </c>
      <c r="L106" s="1059"/>
      <c r="M106" s="1060"/>
      <c r="N106" s="1061"/>
      <c r="O106" s="453"/>
      <c r="P106" s="453"/>
      <c r="Q106" s="70"/>
    </row>
    <row r="107" spans="1:17" ht="15">
      <c r="A107" s="453">
        <f t="shared" si="5"/>
        <v>63</v>
      </c>
      <c r="B107" s="351" t="str">
        <f t="shared" si="5"/>
        <v>CIRS_087RI_RSCNCOCC203_VIMS</v>
      </c>
      <c r="C107" s="457" t="str">
        <f t="shared" si="6"/>
        <v>No Co-add</v>
      </c>
      <c r="D107" s="799" t="s">
        <v>234</v>
      </c>
      <c r="E107" s="800" t="s">
        <v>234</v>
      </c>
      <c r="F107" s="801" t="s">
        <v>234</v>
      </c>
      <c r="G107" s="802">
        <v>15.5</v>
      </c>
      <c r="H107" s="535" t="s">
        <v>471</v>
      </c>
      <c r="I107" s="801" t="s">
        <v>471</v>
      </c>
      <c r="J107" s="498">
        <f t="shared" si="7"/>
        <v>0.36944444444444446</v>
      </c>
      <c r="K107" s="454">
        <f t="shared" si="8"/>
        <v>562</v>
      </c>
      <c r="L107" s="1059"/>
      <c r="M107" s="1060"/>
      <c r="N107" s="1061"/>
      <c r="O107" s="453"/>
      <c r="P107" s="453"/>
      <c r="Q107" s="70"/>
    </row>
    <row r="108" spans="1:17" ht="15">
      <c r="A108" s="453">
        <f t="shared" si="5"/>
        <v>64</v>
      </c>
      <c r="B108" s="351" t="str">
        <f t="shared" si="5"/>
        <v>CIRS_087RI_RETARMRLP002_ISS</v>
      </c>
      <c r="C108" s="457" t="str">
        <f>IF(L42=2000,"Co-add",IF(L42=4000,"No Co-add",L42))</f>
        <v>No Co-add</v>
      </c>
      <c r="D108" s="799" t="s">
        <v>234</v>
      </c>
      <c r="E108" s="800" t="s">
        <v>234</v>
      </c>
      <c r="F108" s="801" t="s">
        <v>234</v>
      </c>
      <c r="G108" s="802">
        <v>15.5</v>
      </c>
      <c r="H108" s="535" t="s">
        <v>471</v>
      </c>
      <c r="I108" s="801" t="s">
        <v>471</v>
      </c>
      <c r="J108" s="498">
        <f t="shared" si="7"/>
        <v>0.09583333333333333</v>
      </c>
      <c r="K108" s="454">
        <f t="shared" si="8"/>
        <v>563</v>
      </c>
      <c r="L108" s="1056"/>
      <c r="M108" s="1057"/>
      <c r="N108" s="1058"/>
      <c r="O108" s="453"/>
      <c r="P108" s="453"/>
      <c r="Q108" s="70"/>
    </row>
    <row r="109" spans="1:17" ht="15">
      <c r="A109" s="785">
        <f t="shared" si="5"/>
        <v>65</v>
      </c>
      <c r="B109" s="645" t="str">
        <f t="shared" si="5"/>
        <v>CIRS_087OT_SATELLORB008_ISS</v>
      </c>
      <c r="C109" s="786" t="str">
        <f>IF(L43=2000,"Co-add",IF(L43=4000,"No Co-add",L43))</f>
        <v>No Co-add</v>
      </c>
      <c r="D109" s="804" t="s">
        <v>234</v>
      </c>
      <c r="E109" s="805" t="s">
        <v>234</v>
      </c>
      <c r="F109" s="806" t="s">
        <v>234</v>
      </c>
      <c r="G109" s="807">
        <v>15.5</v>
      </c>
      <c r="H109" s="808" t="s">
        <v>471</v>
      </c>
      <c r="I109" s="806" t="s">
        <v>471</v>
      </c>
      <c r="J109" s="787">
        <f t="shared" si="7"/>
        <v>0.020833333333333332</v>
      </c>
      <c r="K109" s="788">
        <f t="shared" si="8"/>
        <v>564</v>
      </c>
      <c r="L109" s="1062" t="s">
        <v>756</v>
      </c>
      <c r="M109" s="1063"/>
      <c r="N109" s="1064"/>
      <c r="O109" s="785">
        <v>1</v>
      </c>
      <c r="P109" s="453"/>
      <c r="Q109" s="70"/>
    </row>
    <row r="110" spans="1:17" ht="15">
      <c r="A110" s="453">
        <f aca="true" t="shared" si="9" ref="A110:B113">A44</f>
        <v>67</v>
      </c>
      <c r="B110" s="351" t="str">
        <f t="shared" si="9"/>
        <v>CIRS_087RI_TMAPS10LP001_PRIME</v>
      </c>
      <c r="C110" s="457" t="str">
        <f aca="true" t="shared" si="10" ref="C110:C131">IF(L44=2000,"Co-add",IF(L44=4000,"No Co-add",L44))</f>
        <v>No Co-add</v>
      </c>
      <c r="D110" s="799" t="s">
        <v>234</v>
      </c>
      <c r="E110" s="800" t="s">
        <v>234</v>
      </c>
      <c r="F110" s="801" t="s">
        <v>234</v>
      </c>
      <c r="G110" s="802">
        <v>15.5</v>
      </c>
      <c r="H110" s="535" t="s">
        <v>471</v>
      </c>
      <c r="I110" s="801" t="s">
        <v>471</v>
      </c>
      <c r="J110" s="498">
        <f aca="true" t="shared" si="11" ref="J110:J131">G44</f>
        <v>0.16666666666666666</v>
      </c>
      <c r="K110" s="454">
        <f aca="true" t="shared" si="12" ref="K110:K131">Q44</f>
        <v>566</v>
      </c>
      <c r="L110" s="1059"/>
      <c r="M110" s="1060"/>
      <c r="N110" s="1061"/>
      <c r="O110" s="453"/>
      <c r="P110" s="453"/>
      <c r="Q110" s="70"/>
    </row>
    <row r="111" spans="1:17" ht="15">
      <c r="A111" s="453">
        <f>A45</f>
        <v>68</v>
      </c>
      <c r="B111" s="351" t="str">
        <f t="shared" si="9"/>
        <v>CIRS_087RI_RLEOOCC302_VIMS</v>
      </c>
      <c r="C111" s="457" t="str">
        <f t="shared" si="10"/>
        <v>No Co-add</v>
      </c>
      <c r="D111" s="799" t="s">
        <v>234</v>
      </c>
      <c r="E111" s="800" t="s">
        <v>234</v>
      </c>
      <c r="F111" s="801" t="s">
        <v>234</v>
      </c>
      <c r="G111" s="802">
        <v>15.5</v>
      </c>
      <c r="H111" s="535" t="s">
        <v>471</v>
      </c>
      <c r="I111" s="801" t="s">
        <v>471</v>
      </c>
      <c r="J111" s="498">
        <f t="shared" si="11"/>
        <v>0.12291666666666667</v>
      </c>
      <c r="K111" s="454">
        <f t="shared" si="12"/>
        <v>567</v>
      </c>
      <c r="L111" s="1059"/>
      <c r="M111" s="1060"/>
      <c r="N111" s="1061"/>
      <c r="O111" s="453"/>
      <c r="P111" s="453"/>
      <c r="Q111" s="70"/>
    </row>
    <row r="112" spans="1:17" ht="15">
      <c r="A112" s="453">
        <f t="shared" si="9"/>
        <v>71</v>
      </c>
      <c r="B112" s="351" t="str">
        <f t="shared" si="9"/>
        <v>CIRS_087RI_EGPHASE106_VIMS</v>
      </c>
      <c r="C112" s="457" t="str">
        <f t="shared" si="10"/>
        <v>No Co-add</v>
      </c>
      <c r="D112" s="799" t="s">
        <v>234</v>
      </c>
      <c r="E112" s="800" t="s">
        <v>234</v>
      </c>
      <c r="F112" s="801" t="s">
        <v>234</v>
      </c>
      <c r="G112" s="802">
        <v>15.5</v>
      </c>
      <c r="H112" s="535" t="s">
        <v>471</v>
      </c>
      <c r="I112" s="801" t="s">
        <v>471</v>
      </c>
      <c r="J112" s="498">
        <f t="shared" si="11"/>
        <v>0.3888888888888889</v>
      </c>
      <c r="K112" s="454">
        <f t="shared" si="12"/>
        <v>570</v>
      </c>
      <c r="L112" s="1056"/>
      <c r="M112" s="1057"/>
      <c r="N112" s="1058"/>
      <c r="O112" s="340"/>
      <c r="P112" s="453"/>
      <c r="Q112" s="70"/>
    </row>
    <row r="113" spans="1:17" ht="15">
      <c r="A113" s="453">
        <f t="shared" si="9"/>
        <v>72</v>
      </c>
      <c r="B113" s="351" t="str">
        <f t="shared" si="9"/>
        <v>CIRS_087RI_COMP279_PRIME</v>
      </c>
      <c r="C113" s="457" t="str">
        <f t="shared" si="10"/>
        <v>No Co-add</v>
      </c>
      <c r="D113" s="799" t="s">
        <v>234</v>
      </c>
      <c r="E113" s="800" t="s">
        <v>234</v>
      </c>
      <c r="F113" s="801" t="s">
        <v>234</v>
      </c>
      <c r="G113" s="802">
        <v>15.5</v>
      </c>
      <c r="H113" s="535" t="s">
        <v>471</v>
      </c>
      <c r="I113" s="801" t="s">
        <v>471</v>
      </c>
      <c r="J113" s="498">
        <f t="shared" si="11"/>
        <v>0.375</v>
      </c>
      <c r="K113" s="454">
        <f t="shared" si="12"/>
        <v>571</v>
      </c>
      <c r="L113" s="1056"/>
      <c r="M113" s="1057"/>
      <c r="N113" s="1058"/>
      <c r="O113" s="453"/>
      <c r="P113" s="453"/>
      <c r="Q113" s="70"/>
    </row>
    <row r="114" spans="1:17" ht="15">
      <c r="A114" s="453">
        <f aca="true" t="shared" si="13" ref="A114:B131">A48</f>
        <v>74</v>
      </c>
      <c r="B114" s="351" t="str">
        <f t="shared" si="13"/>
        <v>CIRS_088RF_FRSTRCHAN001_ISS</v>
      </c>
      <c r="C114" s="457" t="str">
        <f t="shared" si="10"/>
        <v>No Co-add</v>
      </c>
      <c r="D114" s="799" t="s">
        <v>234</v>
      </c>
      <c r="E114" s="800" t="s">
        <v>234</v>
      </c>
      <c r="F114" s="801" t="s">
        <v>234</v>
      </c>
      <c r="G114" s="802">
        <v>15.5</v>
      </c>
      <c r="H114" s="535" t="s">
        <v>471</v>
      </c>
      <c r="I114" s="801" t="s">
        <v>471</v>
      </c>
      <c r="J114" s="498">
        <f t="shared" si="11"/>
        <v>0.3958333333333333</v>
      </c>
      <c r="K114" s="454">
        <f t="shared" si="12"/>
        <v>573</v>
      </c>
      <c r="L114" s="1059"/>
      <c r="M114" s="1060"/>
      <c r="N114" s="1061"/>
      <c r="O114" s="453"/>
      <c r="P114" s="453"/>
      <c r="Q114" s="70"/>
    </row>
    <row r="115" spans="1:17" ht="15">
      <c r="A115" s="453">
        <f t="shared" si="13"/>
        <v>75</v>
      </c>
      <c r="B115" s="351" t="str">
        <f t="shared" si="13"/>
        <v>CIRS_088RI_TMAPN20LP001_PRIME</v>
      </c>
      <c r="C115" s="457" t="str">
        <f t="shared" si="10"/>
        <v>No Co-add</v>
      </c>
      <c r="D115" s="799" t="s">
        <v>234</v>
      </c>
      <c r="E115" s="800" t="s">
        <v>234</v>
      </c>
      <c r="F115" s="801" t="s">
        <v>234</v>
      </c>
      <c r="G115" s="802">
        <v>15.5</v>
      </c>
      <c r="H115" s="535" t="s">
        <v>471</v>
      </c>
      <c r="I115" s="801" t="s">
        <v>471</v>
      </c>
      <c r="J115" s="498">
        <f t="shared" si="11"/>
        <v>0.17013888888888887</v>
      </c>
      <c r="K115" s="454">
        <f t="shared" si="12"/>
        <v>574</v>
      </c>
      <c r="L115" s="1059"/>
      <c r="M115" s="1060"/>
      <c r="N115" s="1061"/>
      <c r="O115" s="453"/>
      <c r="P115" s="453"/>
      <c r="Q115" s="70"/>
    </row>
    <row r="116" spans="1:17" ht="15">
      <c r="A116" s="453">
        <f t="shared" si="13"/>
        <v>78</v>
      </c>
      <c r="B116" s="351" t="str">
        <f t="shared" si="13"/>
        <v>CIRS_088RI_TMAPN45LP001_PRIME</v>
      </c>
      <c r="C116" s="457" t="str">
        <f t="shared" si="10"/>
        <v>No Co-add</v>
      </c>
      <c r="D116" s="799" t="s">
        <v>234</v>
      </c>
      <c r="E116" s="800" t="s">
        <v>234</v>
      </c>
      <c r="F116" s="801" t="s">
        <v>234</v>
      </c>
      <c r="G116" s="802">
        <v>15.5</v>
      </c>
      <c r="H116" s="535" t="s">
        <v>471</v>
      </c>
      <c r="I116" s="801" t="s">
        <v>471</v>
      </c>
      <c r="J116" s="498">
        <f t="shared" si="11"/>
        <v>0.21875</v>
      </c>
      <c r="K116" s="454">
        <f t="shared" si="12"/>
        <v>577</v>
      </c>
      <c r="L116" s="1059"/>
      <c r="M116" s="1060"/>
      <c r="N116" s="1061"/>
      <c r="O116" s="453"/>
      <c r="P116" s="453"/>
      <c r="Q116" s="70"/>
    </row>
    <row r="117" spans="1:17" ht="15">
      <c r="A117" s="453">
        <f t="shared" si="13"/>
        <v>91</v>
      </c>
      <c r="B117" s="351" t="str">
        <f t="shared" si="13"/>
        <v>CIRS_088RI_TMAPS30LP001_PRIME</v>
      </c>
      <c r="C117" s="457" t="str">
        <f t="shared" si="10"/>
        <v>No Co-add</v>
      </c>
      <c r="D117" s="799" t="s">
        <v>234</v>
      </c>
      <c r="E117" s="800" t="s">
        <v>234</v>
      </c>
      <c r="F117" s="801" t="s">
        <v>234</v>
      </c>
      <c r="G117" s="802">
        <v>15.5</v>
      </c>
      <c r="H117" s="535" t="s">
        <v>471</v>
      </c>
      <c r="I117" s="801" t="s">
        <v>471</v>
      </c>
      <c r="J117" s="498">
        <f t="shared" si="11"/>
        <v>0.16666666666666666</v>
      </c>
      <c r="K117" s="454">
        <f t="shared" si="12"/>
        <v>590</v>
      </c>
      <c r="L117" s="1056"/>
      <c r="M117" s="1057"/>
      <c r="N117" s="1058"/>
      <c r="O117" s="453"/>
      <c r="P117" s="453"/>
      <c r="Q117" s="70"/>
    </row>
    <row r="118" spans="1:17" ht="15">
      <c r="A118" s="453">
        <f t="shared" si="13"/>
        <v>92</v>
      </c>
      <c r="B118" s="351" t="str">
        <f t="shared" si="13"/>
        <v>CIRS_088RI_LPMRLFOCD001_ISS</v>
      </c>
      <c r="C118" s="457" t="str">
        <f t="shared" si="10"/>
        <v>No Co-add</v>
      </c>
      <c r="D118" s="799" t="s">
        <v>234</v>
      </c>
      <c r="E118" s="800" t="s">
        <v>234</v>
      </c>
      <c r="F118" s="801" t="s">
        <v>234</v>
      </c>
      <c r="G118" s="802">
        <v>15.5</v>
      </c>
      <c r="H118" s="535" t="s">
        <v>471</v>
      </c>
      <c r="I118" s="801" t="s">
        <v>471</v>
      </c>
      <c r="J118" s="498">
        <f t="shared" si="11"/>
        <v>0.2222222222222222</v>
      </c>
      <c r="K118" s="454">
        <f t="shared" si="12"/>
        <v>591</v>
      </c>
      <c r="L118" s="1059"/>
      <c r="M118" s="1060"/>
      <c r="N118" s="1061"/>
      <c r="O118" s="453"/>
      <c r="P118" s="453"/>
      <c r="Q118" s="70"/>
    </row>
    <row r="119" spans="1:17" ht="15">
      <c r="A119" s="453">
        <f t="shared" si="13"/>
        <v>95</v>
      </c>
      <c r="B119" s="351" t="str">
        <f t="shared" si="13"/>
        <v>CIRS_088RI_SPKMVLFLP001_ISS</v>
      </c>
      <c r="C119" s="457" t="str">
        <f t="shared" si="10"/>
        <v>No Co-add</v>
      </c>
      <c r="D119" s="799" t="s">
        <v>234</v>
      </c>
      <c r="E119" s="800" t="s">
        <v>234</v>
      </c>
      <c r="F119" s="801" t="s">
        <v>234</v>
      </c>
      <c r="G119" s="802">
        <v>15.5</v>
      </c>
      <c r="H119" s="535" t="s">
        <v>471</v>
      </c>
      <c r="I119" s="801" t="s">
        <v>471</v>
      </c>
      <c r="J119" s="498">
        <f t="shared" si="11"/>
        <v>0.5104166666666666</v>
      </c>
      <c r="K119" s="454">
        <f t="shared" si="12"/>
        <v>594</v>
      </c>
      <c r="L119" s="1056"/>
      <c r="M119" s="1057"/>
      <c r="N119" s="1058"/>
      <c r="O119" s="453"/>
      <c r="P119" s="453"/>
      <c r="Q119" s="70"/>
    </row>
    <row r="120" spans="1:17" ht="15">
      <c r="A120" s="453">
        <f t="shared" si="13"/>
        <v>97</v>
      </c>
      <c r="B120" s="351" t="str">
        <f t="shared" si="13"/>
        <v>CIRS_088RI_FMONITOR003_ISS</v>
      </c>
      <c r="C120" s="457" t="str">
        <f t="shared" si="10"/>
        <v>No Co-add</v>
      </c>
      <c r="D120" s="799" t="s">
        <v>234</v>
      </c>
      <c r="E120" s="800" t="s">
        <v>234</v>
      </c>
      <c r="F120" s="801" t="s">
        <v>234</v>
      </c>
      <c r="G120" s="802">
        <v>15.5</v>
      </c>
      <c r="H120" s="535" t="s">
        <v>471</v>
      </c>
      <c r="I120" s="801" t="s">
        <v>471</v>
      </c>
      <c r="J120" s="498">
        <f t="shared" si="11"/>
        <v>0.052083333333333336</v>
      </c>
      <c r="K120" s="454">
        <f t="shared" si="12"/>
        <v>596</v>
      </c>
      <c r="L120" s="1056"/>
      <c r="M120" s="1057"/>
      <c r="N120" s="1058"/>
      <c r="O120" s="453"/>
      <c r="P120" s="453"/>
      <c r="Q120" s="70"/>
    </row>
    <row r="121" spans="1:17" ht="15">
      <c r="A121" s="453">
        <f t="shared" si="13"/>
        <v>98</v>
      </c>
      <c r="B121" s="351" t="str">
        <f t="shared" si="13"/>
        <v>CIRS_088RI_SATELLORB012_ISS</v>
      </c>
      <c r="C121" s="457" t="str">
        <f t="shared" si="10"/>
        <v>No Co-add</v>
      </c>
      <c r="D121" s="799" t="s">
        <v>234</v>
      </c>
      <c r="E121" s="800" t="s">
        <v>234</v>
      </c>
      <c r="F121" s="801" t="s">
        <v>234</v>
      </c>
      <c r="G121" s="802">
        <v>15.5</v>
      </c>
      <c r="H121" s="535" t="s">
        <v>471</v>
      </c>
      <c r="I121" s="801" t="s">
        <v>471</v>
      </c>
      <c r="J121" s="498">
        <f t="shared" si="11"/>
        <v>0.041666666666666664</v>
      </c>
      <c r="K121" s="454">
        <f t="shared" si="12"/>
        <v>597</v>
      </c>
      <c r="L121" s="1059"/>
      <c r="M121" s="1060"/>
      <c r="N121" s="1061"/>
      <c r="O121" s="453"/>
      <c r="P121" s="453"/>
      <c r="Q121" s="70"/>
    </row>
    <row r="122" spans="1:17" ht="15">
      <c r="A122" s="453">
        <f t="shared" si="13"/>
        <v>101</v>
      </c>
      <c r="B122" s="351" t="str">
        <f t="shared" si="13"/>
        <v>CIRS_088RI_SATELLORB013_ISS</v>
      </c>
      <c r="C122" s="457" t="str">
        <f t="shared" si="10"/>
        <v>No Co-add</v>
      </c>
      <c r="D122" s="799" t="s">
        <v>234</v>
      </c>
      <c r="E122" s="800" t="s">
        <v>234</v>
      </c>
      <c r="F122" s="801" t="s">
        <v>234</v>
      </c>
      <c r="G122" s="802">
        <v>15.5</v>
      </c>
      <c r="H122" s="535" t="s">
        <v>471</v>
      </c>
      <c r="I122" s="801" t="s">
        <v>471</v>
      </c>
      <c r="J122" s="498">
        <f t="shared" si="11"/>
        <v>0.052083333333333336</v>
      </c>
      <c r="K122" s="454">
        <f t="shared" si="12"/>
        <v>600</v>
      </c>
      <c r="L122" s="1059"/>
      <c r="M122" s="1060"/>
      <c r="N122" s="1061"/>
      <c r="O122" s="453"/>
      <c r="P122" s="453"/>
      <c r="Q122" s="70"/>
    </row>
    <row r="123" spans="1:17" ht="15">
      <c r="A123" s="453">
        <f t="shared" si="13"/>
        <v>103</v>
      </c>
      <c r="B123" s="351" t="str">
        <f t="shared" si="13"/>
        <v>CIRS_089RI_TMAPN20LP001_PRIME</v>
      </c>
      <c r="C123" s="457" t="str">
        <f t="shared" si="10"/>
        <v>No Co-add</v>
      </c>
      <c r="D123" s="799" t="s">
        <v>234</v>
      </c>
      <c r="E123" s="800" t="s">
        <v>234</v>
      </c>
      <c r="F123" s="801" t="s">
        <v>234</v>
      </c>
      <c r="G123" s="802">
        <v>15.5</v>
      </c>
      <c r="H123" s="535" t="s">
        <v>471</v>
      </c>
      <c r="I123" s="801" t="s">
        <v>471</v>
      </c>
      <c r="J123" s="498">
        <f t="shared" si="11"/>
        <v>0.4131944444444444</v>
      </c>
      <c r="K123" s="454">
        <f t="shared" si="12"/>
        <v>602</v>
      </c>
      <c r="L123" s="1059"/>
      <c r="M123" s="1060"/>
      <c r="N123" s="1061"/>
      <c r="O123" s="453"/>
      <c r="P123" s="453"/>
      <c r="Q123" s="70"/>
    </row>
    <row r="124" spans="1:17" ht="15">
      <c r="A124" s="453">
        <f t="shared" si="13"/>
        <v>106</v>
      </c>
      <c r="B124" s="351" t="str">
        <f t="shared" si="13"/>
        <v>CIRS_089RF_FMOVIE003_ISS</v>
      </c>
      <c r="C124" s="809" t="s">
        <v>469</v>
      </c>
      <c r="D124" s="799" t="s">
        <v>234</v>
      </c>
      <c r="E124" s="800" t="s">
        <v>234</v>
      </c>
      <c r="F124" s="801" t="s">
        <v>472</v>
      </c>
      <c r="G124" s="802">
        <v>15.5</v>
      </c>
      <c r="H124" s="535" t="s">
        <v>471</v>
      </c>
      <c r="I124" s="803" t="s">
        <v>473</v>
      </c>
      <c r="J124" s="498">
        <f t="shared" si="11"/>
        <v>0.517361111111111</v>
      </c>
      <c r="K124" s="454">
        <f t="shared" si="12"/>
        <v>605</v>
      </c>
      <c r="L124" s="1056"/>
      <c r="M124" s="1057"/>
      <c r="N124" s="1058"/>
      <c r="O124" s="340"/>
      <c r="P124" s="453"/>
      <c r="Q124" s="70"/>
    </row>
    <row r="125" spans="1:17" ht="15">
      <c r="A125" s="453">
        <f t="shared" si="13"/>
        <v>108</v>
      </c>
      <c r="B125" s="351" t="str">
        <f t="shared" si="13"/>
        <v>CIRS_089RI_VTMPN60LP001_PRIME</v>
      </c>
      <c r="C125" s="457" t="str">
        <f t="shared" si="10"/>
        <v>No Co-add</v>
      </c>
      <c r="D125" s="799" t="s">
        <v>234</v>
      </c>
      <c r="E125" s="800" t="s">
        <v>234</v>
      </c>
      <c r="F125" s="801" t="s">
        <v>234</v>
      </c>
      <c r="G125" s="802">
        <v>15.5</v>
      </c>
      <c r="H125" s="535" t="s">
        <v>471</v>
      </c>
      <c r="I125" s="801" t="s">
        <v>471</v>
      </c>
      <c r="J125" s="498">
        <f t="shared" si="11"/>
        <v>0.24305555555555555</v>
      </c>
      <c r="K125" s="454">
        <f t="shared" si="12"/>
        <v>607</v>
      </c>
      <c r="L125" s="1056"/>
      <c r="M125" s="1057"/>
      <c r="N125" s="1058"/>
      <c r="O125" s="453"/>
      <c r="P125" s="453"/>
      <c r="Q125" s="70"/>
    </row>
    <row r="126" spans="1:17" ht="15">
      <c r="A126" s="453">
        <f t="shared" si="13"/>
        <v>109</v>
      </c>
      <c r="B126" s="351" t="str">
        <f t="shared" si="13"/>
        <v>CIRS_089RI_GAMCRUOCC006_VIMS</v>
      </c>
      <c r="C126" s="457" t="str">
        <f t="shared" si="10"/>
        <v>No Co-add</v>
      </c>
      <c r="D126" s="799" t="s">
        <v>234</v>
      </c>
      <c r="E126" s="800" t="s">
        <v>234</v>
      </c>
      <c r="F126" s="801" t="s">
        <v>234</v>
      </c>
      <c r="G126" s="802">
        <v>15.5</v>
      </c>
      <c r="H126" s="535" t="s">
        <v>471</v>
      </c>
      <c r="I126" s="801" t="s">
        <v>471</v>
      </c>
      <c r="J126" s="498">
        <f t="shared" si="11"/>
        <v>0.19444444444444445</v>
      </c>
      <c r="K126" s="454">
        <f t="shared" si="12"/>
        <v>608</v>
      </c>
      <c r="L126" s="1059"/>
      <c r="M126" s="1060"/>
      <c r="N126" s="1061"/>
      <c r="O126" s="453"/>
      <c r="P126" s="453"/>
      <c r="Q126" s="70"/>
    </row>
    <row r="127" spans="1:17" ht="15">
      <c r="A127" s="453">
        <f t="shared" si="13"/>
        <v>110</v>
      </c>
      <c r="B127" s="351" t="str">
        <f t="shared" si="13"/>
        <v>CIRS_089RI_URBETCEN001_UVIS</v>
      </c>
      <c r="C127" s="457" t="str">
        <f t="shared" si="10"/>
        <v>No Co-add</v>
      </c>
      <c r="D127" s="799" t="s">
        <v>234</v>
      </c>
      <c r="E127" s="800" t="s">
        <v>234</v>
      </c>
      <c r="F127" s="801" t="s">
        <v>234</v>
      </c>
      <c r="G127" s="802">
        <v>15.5</v>
      </c>
      <c r="H127" s="535" t="s">
        <v>471</v>
      </c>
      <c r="I127" s="801" t="s">
        <v>471</v>
      </c>
      <c r="J127" s="498">
        <f t="shared" si="11"/>
        <v>0.20486111111111113</v>
      </c>
      <c r="K127" s="454">
        <f t="shared" si="12"/>
        <v>609</v>
      </c>
      <c r="L127" s="1059"/>
      <c r="M127" s="1060"/>
      <c r="N127" s="1061"/>
      <c r="O127" s="453"/>
      <c r="P127" s="453"/>
      <c r="Q127" s="70"/>
    </row>
    <row r="128" spans="1:17" ht="15">
      <c r="A128" s="453">
        <f t="shared" si="13"/>
        <v>111</v>
      </c>
      <c r="B128" s="351" t="str">
        <f t="shared" si="13"/>
        <v>CIRS_089RI_SHADSCANU111_VIMS</v>
      </c>
      <c r="C128" s="809" t="s">
        <v>469</v>
      </c>
      <c r="D128" s="799" t="s">
        <v>234</v>
      </c>
      <c r="E128" s="800" t="s">
        <v>234</v>
      </c>
      <c r="F128" s="801" t="s">
        <v>472</v>
      </c>
      <c r="G128" s="802">
        <v>15.5</v>
      </c>
      <c r="H128" s="535" t="s">
        <v>471</v>
      </c>
      <c r="I128" s="803" t="s">
        <v>473</v>
      </c>
      <c r="J128" s="498">
        <f t="shared" si="11"/>
        <v>0.125</v>
      </c>
      <c r="K128" s="454">
        <f t="shared" si="12"/>
        <v>610</v>
      </c>
      <c r="L128" s="1059"/>
      <c r="M128" s="1060"/>
      <c r="N128" s="1061"/>
      <c r="O128" s="453"/>
      <c r="P128" s="453"/>
      <c r="Q128" s="70"/>
    </row>
    <row r="129" spans="1:17" ht="15">
      <c r="A129" s="453">
        <f t="shared" si="13"/>
        <v>112</v>
      </c>
      <c r="B129" s="351" t="str">
        <f t="shared" si="13"/>
        <v>CIRS_089RI_TDIFN45HP001_PRIME</v>
      </c>
      <c r="C129" s="457" t="str">
        <f t="shared" si="10"/>
        <v>No Co-add</v>
      </c>
      <c r="D129" s="799" t="s">
        <v>234</v>
      </c>
      <c r="E129" s="800" t="s">
        <v>234</v>
      </c>
      <c r="F129" s="801" t="s">
        <v>234</v>
      </c>
      <c r="G129" s="802">
        <v>15.5</v>
      </c>
      <c r="H129" s="535" t="s">
        <v>471</v>
      </c>
      <c r="I129" s="801" t="s">
        <v>471</v>
      </c>
      <c r="J129" s="498">
        <f t="shared" si="11"/>
        <v>0.2708333333333333</v>
      </c>
      <c r="K129" s="454">
        <f t="shared" si="12"/>
        <v>611</v>
      </c>
      <c r="L129" s="1056"/>
      <c r="M129" s="1057"/>
      <c r="N129" s="1058"/>
      <c r="O129" s="453"/>
      <c r="P129" s="453"/>
      <c r="Q129" s="70"/>
    </row>
    <row r="130" spans="1:17" ht="15">
      <c r="A130" s="453">
        <f t="shared" si="13"/>
        <v>114</v>
      </c>
      <c r="B130" s="351" t="str">
        <f t="shared" si="13"/>
        <v>CIRS_089RI_SUBMS45LP001_PRIME</v>
      </c>
      <c r="C130" s="457" t="str">
        <f t="shared" si="10"/>
        <v>No Co-add</v>
      </c>
      <c r="D130" s="799" t="s">
        <v>234</v>
      </c>
      <c r="E130" s="800" t="s">
        <v>234</v>
      </c>
      <c r="F130" s="801" t="s">
        <v>234</v>
      </c>
      <c r="G130" s="802">
        <v>3</v>
      </c>
      <c r="H130" s="535" t="s">
        <v>471</v>
      </c>
      <c r="I130" s="801" t="s">
        <v>471</v>
      </c>
      <c r="J130" s="498">
        <f t="shared" si="11"/>
        <v>0.2916666666666667</v>
      </c>
      <c r="K130" s="454">
        <f t="shared" si="12"/>
        <v>613</v>
      </c>
      <c r="L130" s="1059"/>
      <c r="M130" s="1060"/>
      <c r="N130" s="1061"/>
      <c r="O130" s="453"/>
      <c r="P130" s="453"/>
      <c r="Q130" s="70"/>
    </row>
    <row r="131" spans="1:17" ht="15">
      <c r="A131" s="453">
        <f t="shared" si="13"/>
        <v>115</v>
      </c>
      <c r="B131" s="351" t="str">
        <f t="shared" si="13"/>
        <v>CIRS_089RI_VCASLSLP001_PRIME</v>
      </c>
      <c r="C131" s="457" t="str">
        <f t="shared" si="10"/>
        <v>No Co-add</v>
      </c>
      <c r="D131" s="799" t="s">
        <v>234</v>
      </c>
      <c r="E131" s="800" t="s">
        <v>234</v>
      </c>
      <c r="F131" s="801" t="s">
        <v>234</v>
      </c>
      <c r="G131" s="802">
        <v>15.5</v>
      </c>
      <c r="H131" s="535" t="s">
        <v>471</v>
      </c>
      <c r="I131" s="801" t="s">
        <v>471</v>
      </c>
      <c r="J131" s="498">
        <f t="shared" si="11"/>
        <v>0.35833333333333334</v>
      </c>
      <c r="K131" s="454">
        <f t="shared" si="12"/>
        <v>614</v>
      </c>
      <c r="L131" s="1056"/>
      <c r="M131" s="1057"/>
      <c r="N131" s="1058"/>
      <c r="O131" s="340"/>
      <c r="P131" s="453"/>
      <c r="Q131" s="70"/>
    </row>
    <row r="132" spans="1:17" ht="15.75" thickBot="1">
      <c r="A132" s="70"/>
      <c r="B132" s="74"/>
      <c r="C132" s="105"/>
      <c r="D132" s="356"/>
      <c r="E132" s="357"/>
      <c r="F132" s="265"/>
      <c r="G132" s="528"/>
      <c r="H132" s="529"/>
      <c r="I132" s="530"/>
      <c r="J132" s="455"/>
      <c r="K132" s="456"/>
      <c r="L132" s="1073"/>
      <c r="M132" s="1074"/>
      <c r="N132" s="1075"/>
      <c r="O132" s="453"/>
      <c r="P132" s="453"/>
      <c r="Q132" s="70"/>
    </row>
    <row r="133" spans="1:17" ht="15">
      <c r="A133" s="70"/>
      <c r="B133" s="70"/>
      <c r="C133" s="70"/>
      <c r="D133" s="107"/>
      <c r="E133" s="79"/>
      <c r="F133" s="79"/>
      <c r="G133" s="108"/>
      <c r="H133" s="108"/>
      <c r="I133" s="79"/>
      <c r="J133" s="79"/>
      <c r="K133" s="77"/>
      <c r="L133" s="79"/>
      <c r="M133" s="70"/>
      <c r="N133" s="70"/>
      <c r="O133" s="453"/>
      <c r="P133" s="453"/>
      <c r="Q133" s="70"/>
    </row>
    <row r="134" spans="1:17" ht="15">
      <c r="A134" s="70">
        <f>COUNTA(A74:A132)</f>
        <v>57</v>
      </c>
      <c r="B134" s="70">
        <f>A134-O134</f>
        <v>39</v>
      </c>
      <c r="C134" s="70"/>
      <c r="D134" s="107"/>
      <c r="E134" s="79"/>
      <c r="F134" s="79"/>
      <c r="G134" s="108"/>
      <c r="H134" s="108"/>
      <c r="I134" s="79"/>
      <c r="J134" s="79"/>
      <c r="K134" s="77"/>
      <c r="L134" s="79"/>
      <c r="M134" s="70"/>
      <c r="N134" s="70"/>
      <c r="O134" s="453">
        <f>COUNTA(O76:O132)</f>
        <v>18</v>
      </c>
      <c r="P134" s="453">
        <f>SUM(P74:P132)</f>
        <v>0</v>
      </c>
      <c r="Q134" s="70"/>
    </row>
    <row r="135" spans="1:17" ht="15.75" thickBo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</row>
    <row r="136" spans="1:17" ht="15">
      <c r="A136" s="70"/>
      <c r="B136" s="1072" t="s">
        <v>187</v>
      </c>
      <c r="C136" s="1081" t="s">
        <v>188</v>
      </c>
      <c r="D136" s="1082"/>
      <c r="E136" s="1082"/>
      <c r="F136" s="1083"/>
      <c r="G136" s="201" t="s">
        <v>189</v>
      </c>
      <c r="H136" s="1076" t="s">
        <v>190</v>
      </c>
      <c r="I136" s="1077"/>
      <c r="J136" s="1077"/>
      <c r="K136" s="1078"/>
      <c r="L136" s="1079" t="s">
        <v>191</v>
      </c>
      <c r="M136" s="70"/>
      <c r="N136" s="70"/>
      <c r="O136" s="70"/>
      <c r="P136" s="70"/>
      <c r="Q136" s="70"/>
    </row>
    <row r="137" spans="1:17" ht="33.75" customHeight="1" thickBot="1">
      <c r="A137" s="70"/>
      <c r="B137" s="1031"/>
      <c r="C137" s="202" t="s">
        <v>192</v>
      </c>
      <c r="D137" s="203" t="s">
        <v>193</v>
      </c>
      <c r="E137" s="203" t="s">
        <v>194</v>
      </c>
      <c r="F137" s="204" t="s">
        <v>195</v>
      </c>
      <c r="G137" s="206" t="s">
        <v>196</v>
      </c>
      <c r="H137" s="202" t="s">
        <v>197</v>
      </c>
      <c r="I137" s="205" t="s">
        <v>198</v>
      </c>
      <c r="J137" s="203" t="s">
        <v>199</v>
      </c>
      <c r="K137" s="204" t="s">
        <v>200</v>
      </c>
      <c r="L137" s="1080"/>
      <c r="M137" s="70"/>
      <c r="N137" s="70"/>
      <c r="O137" s="70"/>
      <c r="P137" s="70"/>
      <c r="Q137" s="70"/>
    </row>
    <row r="138" spans="1:17" ht="15">
      <c r="A138" s="70"/>
      <c r="B138" s="260"/>
      <c r="C138" s="254"/>
      <c r="D138" s="255"/>
      <c r="E138" s="255"/>
      <c r="F138" s="256"/>
      <c r="G138" s="261"/>
      <c r="H138" s="263"/>
      <c r="I138" s="255"/>
      <c r="J138" s="255"/>
      <c r="K138" s="256"/>
      <c r="L138" s="260"/>
      <c r="M138" s="109"/>
      <c r="N138" s="70"/>
      <c r="O138" s="70"/>
      <c r="P138" s="70"/>
      <c r="Q138" s="70"/>
    </row>
    <row r="139" spans="1:17" ht="15">
      <c r="A139" s="374"/>
      <c r="B139" s="784" t="s">
        <v>313</v>
      </c>
      <c r="C139" s="780">
        <v>39705</v>
      </c>
      <c r="D139" s="781">
        <v>2008</v>
      </c>
      <c r="E139" s="781">
        <v>258</v>
      </c>
      <c r="F139" s="782">
        <v>0.9541666666666666</v>
      </c>
      <c r="G139" s="783">
        <v>0.13541666666666666</v>
      </c>
      <c r="H139" s="780">
        <v>39706</v>
      </c>
      <c r="I139" s="781">
        <v>2008</v>
      </c>
      <c r="J139" s="781">
        <v>259</v>
      </c>
      <c r="K139" s="782">
        <v>0.08958333333333333</v>
      </c>
      <c r="L139" s="394">
        <v>6.5</v>
      </c>
      <c r="M139" s="109"/>
      <c r="N139" s="70"/>
      <c r="O139" s="70"/>
      <c r="P139" s="70"/>
      <c r="Q139" s="70"/>
    </row>
    <row r="140" spans="1:17" ht="15">
      <c r="A140" s="374"/>
      <c r="B140" s="784" t="s">
        <v>319</v>
      </c>
      <c r="C140" s="780">
        <v>39706</v>
      </c>
      <c r="D140" s="781">
        <v>2008</v>
      </c>
      <c r="E140" s="781">
        <v>259</v>
      </c>
      <c r="F140" s="782">
        <v>0.08958333333333333</v>
      </c>
      <c r="G140" s="783">
        <v>0.3333333333333333</v>
      </c>
      <c r="H140" s="780">
        <v>39706</v>
      </c>
      <c r="I140" s="781">
        <v>2008</v>
      </c>
      <c r="J140" s="781">
        <v>259</v>
      </c>
      <c r="K140" s="782">
        <v>0.42291666666666666</v>
      </c>
      <c r="L140" s="394">
        <v>16</v>
      </c>
      <c r="M140" s="109"/>
      <c r="N140" s="70"/>
      <c r="O140" s="70"/>
      <c r="P140" s="70"/>
      <c r="Q140" s="70"/>
    </row>
    <row r="141" spans="1:17" ht="15">
      <c r="A141" s="374"/>
      <c r="B141" s="784" t="s">
        <v>335</v>
      </c>
      <c r="C141" s="780">
        <v>39709</v>
      </c>
      <c r="D141" s="781">
        <v>2008</v>
      </c>
      <c r="E141" s="781">
        <v>262</v>
      </c>
      <c r="F141" s="782">
        <v>0.6284722222222222</v>
      </c>
      <c r="G141" s="783">
        <v>0.23263888888888887</v>
      </c>
      <c r="H141" s="780">
        <v>39709</v>
      </c>
      <c r="I141" s="781">
        <v>2008</v>
      </c>
      <c r="J141" s="781">
        <v>262</v>
      </c>
      <c r="K141" s="782">
        <v>0.8611111111111112</v>
      </c>
      <c r="L141" s="394">
        <v>11</v>
      </c>
      <c r="M141" s="109"/>
      <c r="N141" s="70"/>
      <c r="O141" s="70"/>
      <c r="P141" s="70"/>
      <c r="Q141" s="70"/>
    </row>
    <row r="142" spans="1:17" ht="15">
      <c r="A142" s="374"/>
      <c r="B142" s="784" t="s">
        <v>339</v>
      </c>
      <c r="C142" s="780">
        <v>39710</v>
      </c>
      <c r="D142" s="781">
        <v>2008</v>
      </c>
      <c r="E142" s="781">
        <v>263</v>
      </c>
      <c r="F142" s="782">
        <v>0.6284722222222222</v>
      </c>
      <c r="G142" s="783">
        <v>0.17361111111111113</v>
      </c>
      <c r="H142" s="780">
        <v>39710</v>
      </c>
      <c r="I142" s="781">
        <v>2008</v>
      </c>
      <c r="J142" s="781">
        <v>263</v>
      </c>
      <c r="K142" s="782">
        <v>0.8020833333333334</v>
      </c>
      <c r="L142" s="394">
        <v>8</v>
      </c>
      <c r="M142" s="109"/>
      <c r="N142" s="70"/>
      <c r="O142" s="70"/>
      <c r="P142" s="70"/>
      <c r="Q142" s="70"/>
    </row>
    <row r="143" spans="1:17" ht="15">
      <c r="A143" s="374"/>
      <c r="B143" s="784" t="s">
        <v>353</v>
      </c>
      <c r="C143" s="780">
        <v>39714</v>
      </c>
      <c r="D143" s="781">
        <v>2008</v>
      </c>
      <c r="E143" s="781">
        <v>267</v>
      </c>
      <c r="F143" s="782">
        <v>0.6486111111111111</v>
      </c>
      <c r="G143" s="783">
        <v>0.4138888888888889</v>
      </c>
      <c r="H143" s="780">
        <v>39715</v>
      </c>
      <c r="I143" s="781">
        <v>2008</v>
      </c>
      <c r="J143" s="781">
        <v>268</v>
      </c>
      <c r="K143" s="782">
        <v>0.0625</v>
      </c>
      <c r="L143" s="394">
        <v>19.5</v>
      </c>
      <c r="M143" s="109"/>
      <c r="N143" s="70"/>
      <c r="O143" s="70"/>
      <c r="P143" s="70"/>
      <c r="Q143" s="70"/>
    </row>
    <row r="144" spans="1:17" ht="15">
      <c r="A144" s="374"/>
      <c r="B144" s="784" t="s">
        <v>364</v>
      </c>
      <c r="C144" s="780">
        <v>39716</v>
      </c>
      <c r="D144" s="781">
        <v>2008</v>
      </c>
      <c r="E144" s="781">
        <v>269</v>
      </c>
      <c r="F144" s="782">
        <v>0.3333333333333333</v>
      </c>
      <c r="G144" s="783">
        <v>0.16666666666666666</v>
      </c>
      <c r="H144" s="780">
        <v>39716</v>
      </c>
      <c r="I144" s="781">
        <v>2008</v>
      </c>
      <c r="J144" s="781">
        <v>269</v>
      </c>
      <c r="K144" s="782">
        <v>0.5</v>
      </c>
      <c r="L144" s="394">
        <v>8</v>
      </c>
      <c r="M144" s="109"/>
      <c r="N144" s="70"/>
      <c r="O144" s="70"/>
      <c r="P144" s="70"/>
      <c r="Q144" s="70"/>
    </row>
    <row r="145" spans="1:17" ht="15">
      <c r="A145" s="374"/>
      <c r="B145" s="784" t="s">
        <v>367</v>
      </c>
      <c r="C145" s="780">
        <v>39716</v>
      </c>
      <c r="D145" s="781">
        <v>2008</v>
      </c>
      <c r="E145" s="781">
        <v>269</v>
      </c>
      <c r="F145" s="782">
        <v>0.9722222222222222</v>
      </c>
      <c r="G145" s="783">
        <v>0.3645833333333333</v>
      </c>
      <c r="H145" s="780">
        <v>39717</v>
      </c>
      <c r="I145" s="781">
        <v>2008</v>
      </c>
      <c r="J145" s="781">
        <v>270</v>
      </c>
      <c r="K145" s="782">
        <v>0.3368055555555556</v>
      </c>
      <c r="L145" s="394">
        <v>17.5</v>
      </c>
      <c r="M145" s="109"/>
      <c r="N145" s="70"/>
      <c r="O145" s="70"/>
      <c r="P145" s="70"/>
      <c r="Q145" s="70"/>
    </row>
    <row r="146" spans="1:17" ht="15">
      <c r="A146" s="374"/>
      <c r="B146" s="784" t="s">
        <v>405</v>
      </c>
      <c r="C146" s="780">
        <v>39727</v>
      </c>
      <c r="D146" s="781">
        <v>2008</v>
      </c>
      <c r="E146" s="781">
        <v>280</v>
      </c>
      <c r="F146" s="782">
        <v>0.06597222222222222</v>
      </c>
      <c r="G146" s="783">
        <v>0.375</v>
      </c>
      <c r="H146" s="780">
        <v>39727</v>
      </c>
      <c r="I146" s="781">
        <v>2008</v>
      </c>
      <c r="J146" s="781">
        <v>280</v>
      </c>
      <c r="K146" s="782">
        <v>0.44097222222222227</v>
      </c>
      <c r="L146" s="394">
        <v>18</v>
      </c>
      <c r="M146" s="109"/>
      <c r="N146" s="70"/>
      <c r="O146" s="70"/>
      <c r="P146" s="70"/>
      <c r="Q146" s="70"/>
    </row>
    <row r="147" spans="1:17" ht="15">
      <c r="A147" s="374"/>
      <c r="B147" s="784" t="s">
        <v>409</v>
      </c>
      <c r="C147" s="780">
        <v>39728</v>
      </c>
      <c r="D147" s="781">
        <v>2008</v>
      </c>
      <c r="E147" s="781">
        <v>281</v>
      </c>
      <c r="F147" s="782">
        <v>0.2986111111111111</v>
      </c>
      <c r="G147" s="783">
        <v>0.17013888888888887</v>
      </c>
      <c r="H147" s="780">
        <v>39728</v>
      </c>
      <c r="I147" s="781">
        <v>2008</v>
      </c>
      <c r="J147" s="781">
        <v>281</v>
      </c>
      <c r="K147" s="782">
        <v>0.46875</v>
      </c>
      <c r="L147" s="394">
        <v>8</v>
      </c>
      <c r="M147" s="109"/>
      <c r="N147" s="70"/>
      <c r="O147" s="70"/>
      <c r="P147" s="70"/>
      <c r="Q147" s="70"/>
    </row>
    <row r="148" spans="1:17" ht="15">
      <c r="A148" s="374"/>
      <c r="B148" s="784" t="s">
        <v>413</v>
      </c>
      <c r="C148" s="780">
        <v>39729</v>
      </c>
      <c r="D148" s="781">
        <v>2008</v>
      </c>
      <c r="E148" s="781">
        <v>282</v>
      </c>
      <c r="F148" s="782">
        <v>0.25</v>
      </c>
      <c r="G148" s="783">
        <v>0.21875</v>
      </c>
      <c r="H148" s="780">
        <v>39729</v>
      </c>
      <c r="I148" s="781">
        <v>2008</v>
      </c>
      <c r="J148" s="781">
        <v>282</v>
      </c>
      <c r="K148" s="782">
        <v>0.46875</v>
      </c>
      <c r="L148" s="394">
        <v>10.5</v>
      </c>
      <c r="M148" s="109"/>
      <c r="N148" s="70"/>
      <c r="O148" s="70"/>
      <c r="P148" s="70"/>
      <c r="Q148" s="70"/>
    </row>
    <row r="149" spans="1:17" ht="15">
      <c r="A149" s="374"/>
      <c r="B149" s="784" t="s">
        <v>433</v>
      </c>
      <c r="C149" s="780">
        <v>39732</v>
      </c>
      <c r="D149" s="781">
        <v>2008</v>
      </c>
      <c r="E149" s="781">
        <v>285</v>
      </c>
      <c r="F149" s="782">
        <v>0.06944444444444443</v>
      </c>
      <c r="G149" s="783">
        <v>0.16666666666666666</v>
      </c>
      <c r="H149" s="780">
        <v>39732</v>
      </c>
      <c r="I149" s="781">
        <v>2008</v>
      </c>
      <c r="J149" s="781">
        <v>285</v>
      </c>
      <c r="K149" s="782">
        <v>0.23611111111111113</v>
      </c>
      <c r="L149" s="394">
        <v>8</v>
      </c>
      <c r="M149" s="109"/>
      <c r="N149" s="70"/>
      <c r="O149" s="70"/>
      <c r="P149" s="70"/>
      <c r="Q149" s="70"/>
    </row>
    <row r="150" spans="1:17" ht="15">
      <c r="A150" s="374"/>
      <c r="B150" s="784" t="s">
        <v>446</v>
      </c>
      <c r="C150" s="780">
        <v>39734</v>
      </c>
      <c r="D150" s="781">
        <v>2008</v>
      </c>
      <c r="E150" s="781">
        <v>287</v>
      </c>
      <c r="F150" s="782">
        <v>0.9861111111111112</v>
      </c>
      <c r="G150" s="783">
        <v>0.4131944444444444</v>
      </c>
      <c r="H150" s="780">
        <v>39735</v>
      </c>
      <c r="I150" s="781">
        <v>2008</v>
      </c>
      <c r="J150" s="781">
        <v>288</v>
      </c>
      <c r="K150" s="782">
        <v>0.3993055555555556</v>
      </c>
      <c r="L150" s="394">
        <v>19.5</v>
      </c>
      <c r="M150" s="109"/>
      <c r="N150" s="70"/>
      <c r="O150" s="70"/>
      <c r="P150" s="70"/>
      <c r="Q150" s="70"/>
    </row>
    <row r="151" spans="1:17" ht="15">
      <c r="A151" s="374"/>
      <c r="B151" s="784" t="s">
        <v>452</v>
      </c>
      <c r="C151" s="780">
        <v>39736</v>
      </c>
      <c r="D151" s="781">
        <v>2008</v>
      </c>
      <c r="E151" s="781">
        <v>289</v>
      </c>
      <c r="F151" s="782">
        <v>0.8715277777777778</v>
      </c>
      <c r="G151" s="783">
        <v>0.24305555555555555</v>
      </c>
      <c r="H151" s="780">
        <v>39737</v>
      </c>
      <c r="I151" s="781">
        <v>2008</v>
      </c>
      <c r="J151" s="781">
        <v>290</v>
      </c>
      <c r="K151" s="782">
        <v>0.11458333333333333</v>
      </c>
      <c r="L151" s="394">
        <v>11.5</v>
      </c>
      <c r="M151" s="109"/>
      <c r="N151" s="70"/>
      <c r="O151" s="70"/>
      <c r="P151" s="70"/>
      <c r="Q151" s="70"/>
    </row>
    <row r="152" spans="1:17" ht="15">
      <c r="A152" s="374"/>
      <c r="B152" s="784" t="s">
        <v>457</v>
      </c>
      <c r="C152" s="780">
        <v>39737</v>
      </c>
      <c r="D152" s="781">
        <v>2008</v>
      </c>
      <c r="E152" s="781">
        <v>290</v>
      </c>
      <c r="F152" s="782">
        <v>0.6770833333333334</v>
      </c>
      <c r="G152" s="783">
        <v>0.2708333333333333</v>
      </c>
      <c r="H152" s="780">
        <v>39737</v>
      </c>
      <c r="I152" s="781">
        <v>2008</v>
      </c>
      <c r="J152" s="781">
        <v>290</v>
      </c>
      <c r="K152" s="782">
        <v>0.9479166666666666</v>
      </c>
      <c r="L152" s="394">
        <v>13</v>
      </c>
      <c r="M152" s="109"/>
      <c r="N152" s="70"/>
      <c r="O152" s="70"/>
      <c r="P152" s="70"/>
      <c r="Q152" s="70"/>
    </row>
    <row r="153" spans="1:17" ht="15">
      <c r="A153" s="374"/>
      <c r="B153" s="784" t="s">
        <v>460</v>
      </c>
      <c r="C153" s="780">
        <v>39738</v>
      </c>
      <c r="D153" s="781">
        <v>2008</v>
      </c>
      <c r="E153" s="781">
        <v>291</v>
      </c>
      <c r="F153" s="782">
        <v>0.75</v>
      </c>
      <c r="G153" s="783">
        <v>0.2916666666666667</v>
      </c>
      <c r="H153" s="780">
        <v>39739</v>
      </c>
      <c r="I153" s="781">
        <v>2008</v>
      </c>
      <c r="J153" s="781">
        <v>292</v>
      </c>
      <c r="K153" s="782">
        <v>0.041666666666666664</v>
      </c>
      <c r="L153" s="394">
        <v>14</v>
      </c>
      <c r="M153" s="109"/>
      <c r="N153" s="70"/>
      <c r="O153" s="70"/>
      <c r="P153" s="70"/>
      <c r="Q153" s="70"/>
    </row>
    <row r="154" spans="1:17" ht="15">
      <c r="A154" s="374"/>
      <c r="B154" s="784" t="s">
        <v>462</v>
      </c>
      <c r="C154" s="780">
        <v>39739</v>
      </c>
      <c r="D154" s="781">
        <v>2008</v>
      </c>
      <c r="E154" s="781">
        <v>292</v>
      </c>
      <c r="F154" s="782">
        <v>0.0625</v>
      </c>
      <c r="G154" s="783">
        <v>0.35833333333333334</v>
      </c>
      <c r="H154" s="780">
        <v>39739</v>
      </c>
      <c r="I154" s="781">
        <v>2008</v>
      </c>
      <c r="J154" s="781">
        <v>292</v>
      </c>
      <c r="K154" s="782">
        <v>0.42083333333333334</v>
      </c>
      <c r="L154" s="394">
        <v>17</v>
      </c>
      <c r="M154" s="109"/>
      <c r="N154" s="70"/>
      <c r="O154" s="70"/>
      <c r="P154" s="70"/>
      <c r="Q154" s="70"/>
    </row>
    <row r="155" spans="1:17" ht="15.75" thickBot="1">
      <c r="A155" s="70"/>
      <c r="B155" s="253"/>
      <c r="C155" s="257"/>
      <c r="D155" s="258"/>
      <c r="E155" s="258"/>
      <c r="F155" s="259"/>
      <c r="G155" s="262"/>
      <c r="H155" s="264"/>
      <c r="I155" s="258"/>
      <c r="J155" s="258"/>
      <c r="K155" s="259"/>
      <c r="L155" s="253"/>
      <c r="M155" s="110"/>
      <c r="N155" s="70"/>
      <c r="O155" s="70"/>
      <c r="P155" s="70"/>
      <c r="Q155" s="70"/>
    </row>
    <row r="156" spans="1:17" ht="1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</row>
    <row r="157" spans="1:17" ht="15">
      <c r="A157" s="70">
        <f>COUNTA(B138:B155)</f>
        <v>16</v>
      </c>
      <c r="B157" s="70" t="s">
        <v>201</v>
      </c>
      <c r="C157" s="70"/>
      <c r="D157" s="70"/>
      <c r="E157" s="72" t="s">
        <v>202</v>
      </c>
      <c r="F157" s="70">
        <f>DAY(G157)</f>
        <v>4</v>
      </c>
      <c r="G157" s="77">
        <f>SUM(G138:G155)</f>
        <v>4.3277777777777775</v>
      </c>
      <c r="H157" s="77"/>
      <c r="I157" s="70"/>
      <c r="J157" s="70"/>
      <c r="K157" s="72" t="s">
        <v>203</v>
      </c>
      <c r="L157" s="78">
        <f>SUM(L138:L155)</f>
        <v>206</v>
      </c>
      <c r="M157" s="70" t="s">
        <v>204</v>
      </c>
      <c r="N157" s="70"/>
      <c r="O157" s="70"/>
      <c r="P157" s="70"/>
      <c r="Q157" s="70"/>
    </row>
  </sheetData>
  <mergeCells count="81">
    <mergeCell ref="B5:B6"/>
    <mergeCell ref="C5:F5"/>
    <mergeCell ref="H5:K5"/>
    <mergeCell ref="L5:L6"/>
    <mergeCell ref="M5:M6"/>
    <mergeCell ref="N5:N6"/>
    <mergeCell ref="O5:P5"/>
    <mergeCell ref="Q5:Q6"/>
    <mergeCell ref="D72:F72"/>
    <mergeCell ref="B72:B73"/>
    <mergeCell ref="C72:C73"/>
    <mergeCell ref="G72:G73"/>
    <mergeCell ref="H72:I72"/>
    <mergeCell ref="J72:J73"/>
    <mergeCell ref="K72:K73"/>
    <mergeCell ref="L72:N73"/>
    <mergeCell ref="L74:N74"/>
    <mergeCell ref="L78:N78"/>
    <mergeCell ref="L79:N79"/>
    <mergeCell ref="L76:N76"/>
    <mergeCell ref="L75:N75"/>
    <mergeCell ref="L80:N80"/>
    <mergeCell ref="L81:N81"/>
    <mergeCell ref="L77:N77"/>
    <mergeCell ref="B136:B137"/>
    <mergeCell ref="L132:N132"/>
    <mergeCell ref="H136:K136"/>
    <mergeCell ref="L136:L137"/>
    <mergeCell ref="C136:F136"/>
    <mergeCell ref="L82:N82"/>
    <mergeCell ref="L83:N83"/>
    <mergeCell ref="L84:N84"/>
    <mergeCell ref="L85:N85"/>
    <mergeCell ref="L86:N86"/>
    <mergeCell ref="L87:N87"/>
    <mergeCell ref="L88:N88"/>
    <mergeCell ref="L89:N89"/>
    <mergeCell ref="L90:N90"/>
    <mergeCell ref="L91:N91"/>
    <mergeCell ref="L99:N99"/>
    <mergeCell ref="L97:N97"/>
    <mergeCell ref="L92:N92"/>
    <mergeCell ref="L93:N93"/>
    <mergeCell ref="L94:N94"/>
    <mergeCell ref="P72:P73"/>
    <mergeCell ref="L104:N104"/>
    <mergeCell ref="O72:O73"/>
    <mergeCell ref="L100:N100"/>
    <mergeCell ref="L101:N101"/>
    <mergeCell ref="L102:N102"/>
    <mergeCell ref="L103:N103"/>
    <mergeCell ref="L95:N95"/>
    <mergeCell ref="L96:N96"/>
    <mergeCell ref="L98:N98"/>
    <mergeCell ref="L105:N105"/>
    <mergeCell ref="L106:N106"/>
    <mergeCell ref="L107:N107"/>
    <mergeCell ref="L108:N108"/>
    <mergeCell ref="L109:N109"/>
    <mergeCell ref="L110:N110"/>
    <mergeCell ref="L111:N111"/>
    <mergeCell ref="L112:N112"/>
    <mergeCell ref="L113:N113"/>
    <mergeCell ref="L114:N114"/>
    <mergeCell ref="L115:N115"/>
    <mergeCell ref="L116:N116"/>
    <mergeCell ref="L117:N117"/>
    <mergeCell ref="L118:N118"/>
    <mergeCell ref="L119:N119"/>
    <mergeCell ref="L120:N120"/>
    <mergeCell ref="L121:N121"/>
    <mergeCell ref="L122:N122"/>
    <mergeCell ref="L123:N123"/>
    <mergeCell ref="L124:N124"/>
    <mergeCell ref="L129:N129"/>
    <mergeCell ref="L130:N130"/>
    <mergeCell ref="L131:N131"/>
    <mergeCell ref="L125:N125"/>
    <mergeCell ref="L126:N126"/>
    <mergeCell ref="L127:N127"/>
    <mergeCell ref="L128:N128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2.75"/>
  <cols>
    <col min="1" max="1" width="6.28125" style="25" bestFit="1" customWidth="1"/>
    <col min="2" max="2" width="42.8515625" style="25" customWidth="1"/>
    <col min="3" max="3" width="15.28125" style="25" customWidth="1"/>
    <col min="4" max="4" width="17.140625" style="25" customWidth="1"/>
    <col min="5" max="5" width="11.57421875" style="25" customWidth="1"/>
    <col min="6" max="16384" width="11.421875" style="25" customWidth="1"/>
  </cols>
  <sheetData>
    <row r="1" spans="1:5" ht="15">
      <c r="A1" s="87"/>
      <c r="B1" s="87"/>
      <c r="C1" s="87"/>
      <c r="D1" s="87"/>
      <c r="E1" s="87"/>
    </row>
    <row r="2" spans="1:5" ht="15.75" thickBot="1">
      <c r="A2" s="87"/>
      <c r="B2" s="87"/>
      <c r="C2" s="87"/>
      <c r="D2" s="87"/>
      <c r="E2" s="87"/>
    </row>
    <row r="3" spans="1:5" ht="15" customHeight="1">
      <c r="A3" s="87"/>
      <c r="B3" s="971" t="s">
        <v>81</v>
      </c>
      <c r="C3" s="971" t="s">
        <v>479</v>
      </c>
      <c r="D3" s="971" t="s">
        <v>480</v>
      </c>
      <c r="E3" s="87"/>
    </row>
    <row r="4" spans="1:5" ht="32.25" customHeight="1" thickBot="1">
      <c r="A4" s="87"/>
      <c r="B4" s="1031"/>
      <c r="C4" s="1031"/>
      <c r="D4" s="1031"/>
      <c r="E4" s="87"/>
    </row>
    <row r="5" spans="1:5" ht="15">
      <c r="A5" s="15"/>
      <c r="B5" s="177"/>
      <c r="C5" s="371"/>
      <c r="D5" s="371"/>
      <c r="E5" s="87"/>
    </row>
    <row r="6" spans="1:5" ht="15">
      <c r="A6" s="912">
        <v>7</v>
      </c>
      <c r="B6" s="887" t="s">
        <v>323</v>
      </c>
      <c r="C6" s="941">
        <v>506</v>
      </c>
      <c r="D6" s="942">
        <v>106</v>
      </c>
      <c r="E6" s="324"/>
    </row>
    <row r="7" spans="1:5" ht="15">
      <c r="A7" s="912">
        <v>8</v>
      </c>
      <c r="B7" s="887" t="s">
        <v>324</v>
      </c>
      <c r="C7" s="941">
        <v>507</v>
      </c>
      <c r="D7" s="942">
        <v>106</v>
      </c>
      <c r="E7" s="324"/>
    </row>
    <row r="8" spans="1:5" ht="15">
      <c r="A8" s="912">
        <v>9</v>
      </c>
      <c r="B8" s="887" t="s">
        <v>325</v>
      </c>
      <c r="C8" s="941">
        <v>508</v>
      </c>
      <c r="D8" s="942">
        <v>106</v>
      </c>
      <c r="E8" s="324"/>
    </row>
    <row r="9" spans="1:5" ht="15">
      <c r="A9" s="912">
        <v>11</v>
      </c>
      <c r="B9" s="887" t="s">
        <v>327</v>
      </c>
      <c r="C9" s="941">
        <v>510</v>
      </c>
      <c r="D9" s="942">
        <v>106</v>
      </c>
      <c r="E9" s="324"/>
    </row>
    <row r="10" spans="1:5" ht="15">
      <c r="A10" s="912">
        <v>12</v>
      </c>
      <c r="B10" s="887" t="s">
        <v>328</v>
      </c>
      <c r="C10" s="941">
        <v>511</v>
      </c>
      <c r="D10" s="942">
        <v>106</v>
      </c>
      <c r="E10" s="324"/>
    </row>
    <row r="11" spans="1:5" ht="15">
      <c r="A11" s="912">
        <v>14</v>
      </c>
      <c r="B11" s="887" t="s">
        <v>332</v>
      </c>
      <c r="C11" s="941">
        <v>513</v>
      </c>
      <c r="D11" s="942">
        <v>106</v>
      </c>
      <c r="E11" s="324"/>
    </row>
    <row r="12" spans="1:4" ht="15">
      <c r="A12" s="912">
        <v>17</v>
      </c>
      <c r="B12" s="887" t="s">
        <v>336</v>
      </c>
      <c r="C12" s="941">
        <v>516</v>
      </c>
      <c r="D12" s="942">
        <v>106</v>
      </c>
    </row>
    <row r="13" spans="1:4" ht="15">
      <c r="A13" s="912">
        <v>27</v>
      </c>
      <c r="B13" s="887" t="s">
        <v>347</v>
      </c>
      <c r="C13" s="941">
        <v>526</v>
      </c>
      <c r="D13" s="942">
        <v>106</v>
      </c>
    </row>
    <row r="14" spans="1:4" ht="15">
      <c r="A14" s="912">
        <v>32</v>
      </c>
      <c r="B14" s="887" t="s">
        <v>354</v>
      </c>
      <c r="C14" s="941">
        <v>531</v>
      </c>
      <c r="D14" s="942">
        <v>106</v>
      </c>
    </row>
    <row r="15" spans="1:4" ht="15">
      <c r="A15" s="912">
        <v>34</v>
      </c>
      <c r="B15" s="887" t="s">
        <v>356</v>
      </c>
      <c r="C15" s="941">
        <v>533</v>
      </c>
      <c r="D15" s="942">
        <v>106</v>
      </c>
    </row>
    <row r="16" spans="1:4" ht="15">
      <c r="A16" s="912">
        <v>35</v>
      </c>
      <c r="B16" s="887" t="s">
        <v>357</v>
      </c>
      <c r="C16" s="941">
        <v>534</v>
      </c>
      <c r="D16" s="942">
        <v>106</v>
      </c>
    </row>
    <row r="17" spans="1:4" ht="15">
      <c r="A17" s="912">
        <v>37</v>
      </c>
      <c r="B17" s="887" t="s">
        <v>362</v>
      </c>
      <c r="C17" s="941">
        <v>536</v>
      </c>
      <c r="D17" s="942">
        <v>106</v>
      </c>
    </row>
    <row r="18" spans="1:4" ht="15">
      <c r="A18" s="912">
        <v>44</v>
      </c>
      <c r="B18" s="887" t="s">
        <v>371</v>
      </c>
      <c r="C18" s="941">
        <v>543</v>
      </c>
      <c r="D18" s="942">
        <v>106</v>
      </c>
    </row>
    <row r="19" spans="1:4" ht="15">
      <c r="A19" s="912">
        <v>46</v>
      </c>
      <c r="B19" s="887" t="s">
        <v>373</v>
      </c>
      <c r="C19" s="941">
        <v>545</v>
      </c>
      <c r="D19" s="942">
        <v>106</v>
      </c>
    </row>
    <row r="20" spans="1:4" ht="15">
      <c r="A20" s="912">
        <v>47</v>
      </c>
      <c r="B20" s="887" t="s">
        <v>374</v>
      </c>
      <c r="C20" s="941">
        <v>546</v>
      </c>
      <c r="D20" s="942">
        <v>106</v>
      </c>
    </row>
    <row r="21" spans="1:4" ht="15">
      <c r="A21" s="644">
        <v>53</v>
      </c>
      <c r="B21" s="645" t="s">
        <v>380</v>
      </c>
      <c r="C21" s="707">
        <v>552</v>
      </c>
      <c r="D21" s="868">
        <v>291</v>
      </c>
    </row>
    <row r="22" spans="1:4" ht="15">
      <c r="A22" s="912">
        <v>56</v>
      </c>
      <c r="B22" s="887" t="s">
        <v>383</v>
      </c>
      <c r="C22" s="941">
        <v>555</v>
      </c>
      <c r="D22" s="942">
        <v>106</v>
      </c>
    </row>
    <row r="23" spans="1:4" ht="15">
      <c r="A23" s="644">
        <v>65</v>
      </c>
      <c r="B23" s="645" t="s">
        <v>395</v>
      </c>
      <c r="C23" s="707">
        <v>564</v>
      </c>
      <c r="D23" s="868">
        <v>291</v>
      </c>
    </row>
    <row r="24" spans="1:4" ht="15.75" thickBot="1">
      <c r="A24" s="374"/>
      <c r="B24" s="443"/>
      <c r="C24" s="939"/>
      <c r="D24" s="940"/>
    </row>
  </sheetData>
  <mergeCells count="3">
    <mergeCell ref="B3:B4"/>
    <mergeCell ref="D3:D4"/>
    <mergeCell ref="C3:C4"/>
  </mergeCells>
  <printOptions gridLines="1"/>
  <pageMargins left="0.75" right="0.75" top="1" bottom="1" header="0.511811023" footer="0.51181102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9.140625" style="66" customWidth="1"/>
  </cols>
  <sheetData>
    <row r="1" spans="1:18" ht="15">
      <c r="A1" s="66" t="e">
        <f>#REF!=#REF!</f>
        <v>#REF!</v>
      </c>
      <c r="B1" s="66" t="e">
        <f>#REF!=#REF!</f>
        <v>#REF!</v>
      </c>
      <c r="C1" s="66" t="e">
        <f>#REF!=#REF!</f>
        <v>#REF!</v>
      </c>
      <c r="D1" s="66" t="e">
        <f>#REF!=#REF!</f>
        <v>#REF!</v>
      </c>
      <c r="E1" s="66" t="e">
        <f>#REF!=#REF!</f>
        <v>#REF!</v>
      </c>
      <c r="F1" s="66" t="e">
        <f>#REF!=#REF!</f>
        <v>#REF!</v>
      </c>
      <c r="G1" s="66" t="e">
        <f>#REF!=#REF!</f>
        <v>#REF!</v>
      </c>
      <c r="H1" s="66" t="e">
        <f>#REF!=#REF!</f>
        <v>#REF!</v>
      </c>
      <c r="I1" s="66" t="e">
        <f>#REF!=#REF!</f>
        <v>#REF!</v>
      </c>
      <c r="J1" s="66" t="e">
        <f>#REF!=#REF!</f>
        <v>#REF!</v>
      </c>
      <c r="K1" s="66" t="e">
        <f>#REF!=#REF!</f>
        <v>#REF!</v>
      </c>
      <c r="L1" s="66" t="e">
        <f>#REF!=#REF!</f>
        <v>#REF!</v>
      </c>
      <c r="M1" s="66" t="e">
        <f>#REF!=#REF!</f>
        <v>#REF!</v>
      </c>
      <c r="N1" s="66" t="e">
        <f>#REF!=#REF!</f>
        <v>#REF!</v>
      </c>
      <c r="O1" s="66" t="e">
        <f>#REF!=#REF!</f>
        <v>#REF!</v>
      </c>
      <c r="P1" s="66" t="e">
        <f>#REF!=#REF!</f>
        <v>#REF!</v>
      </c>
      <c r="Q1" s="66" t="e">
        <f>#REF!=#REF!</f>
        <v>#REF!</v>
      </c>
      <c r="R1" s="66" t="e">
        <f>#REF!=#REF!</f>
        <v>#REF!</v>
      </c>
    </row>
    <row r="2" spans="1:18" ht="15">
      <c r="A2" s="66" t="e">
        <f>#REF!=#REF!</f>
        <v>#REF!</v>
      </c>
      <c r="B2" s="66" t="e">
        <f>#REF!=#REF!</f>
        <v>#REF!</v>
      </c>
      <c r="C2" s="66" t="e">
        <f>#REF!=#REF!</f>
        <v>#REF!</v>
      </c>
      <c r="D2" s="66" t="e">
        <f>#REF!=#REF!</f>
        <v>#REF!</v>
      </c>
      <c r="E2" s="66" t="e">
        <f>#REF!=#REF!</f>
        <v>#REF!</v>
      </c>
      <c r="F2" s="66" t="e">
        <f>#REF!=#REF!</f>
        <v>#REF!</v>
      </c>
      <c r="G2" s="66" t="e">
        <f>#REF!=#REF!</f>
        <v>#REF!</v>
      </c>
      <c r="H2" s="66" t="e">
        <f>#REF!=#REF!</f>
        <v>#REF!</v>
      </c>
      <c r="I2" s="66" t="e">
        <f>#REF!=#REF!</f>
        <v>#REF!</v>
      </c>
      <c r="J2" s="66" t="e">
        <f>#REF!=#REF!</f>
        <v>#REF!</v>
      </c>
      <c r="K2" s="66" t="e">
        <f>#REF!=#REF!</f>
        <v>#REF!</v>
      </c>
      <c r="L2" s="66" t="e">
        <f>#REF!=#REF!</f>
        <v>#REF!</v>
      </c>
      <c r="M2" s="66" t="e">
        <f>#REF!=#REF!</f>
        <v>#REF!</v>
      </c>
      <c r="N2" s="66" t="e">
        <f>#REF!=#REF!</f>
        <v>#REF!</v>
      </c>
      <c r="O2" s="66" t="e">
        <f>#REF!=#REF!</f>
        <v>#REF!</v>
      </c>
      <c r="P2" s="66" t="e">
        <f>#REF!=#REF!</f>
        <v>#REF!</v>
      </c>
      <c r="Q2" s="66" t="e">
        <f>#REF!=#REF!</f>
        <v>#REF!</v>
      </c>
      <c r="R2" s="66" t="e">
        <f>#REF!=#REF!</f>
        <v>#REF!</v>
      </c>
    </row>
    <row r="3" spans="1:18" ht="15">
      <c r="A3" s="66" t="e">
        <f>#REF!=#REF!</f>
        <v>#REF!</v>
      </c>
      <c r="B3" s="66" t="e">
        <f>#REF!=#REF!</f>
        <v>#REF!</v>
      </c>
      <c r="C3" s="66" t="e">
        <f>#REF!=#REF!</f>
        <v>#REF!</v>
      </c>
      <c r="D3" s="66" t="e">
        <f>#REF!=#REF!</f>
        <v>#REF!</v>
      </c>
      <c r="E3" s="66" t="e">
        <f>#REF!=#REF!</f>
        <v>#REF!</v>
      </c>
      <c r="F3" s="66" t="e">
        <f>#REF!=#REF!</f>
        <v>#REF!</v>
      </c>
      <c r="G3" s="66" t="e">
        <f>#REF!=#REF!</f>
        <v>#REF!</v>
      </c>
      <c r="H3" s="66" t="e">
        <f>#REF!=#REF!</f>
        <v>#REF!</v>
      </c>
      <c r="I3" s="66" t="e">
        <f>#REF!=#REF!</f>
        <v>#REF!</v>
      </c>
      <c r="J3" s="66" t="e">
        <f>#REF!=#REF!</f>
        <v>#REF!</v>
      </c>
      <c r="K3" s="66" t="e">
        <f>#REF!=#REF!</f>
        <v>#REF!</v>
      </c>
      <c r="L3" s="66" t="e">
        <f>#REF!=#REF!</f>
        <v>#REF!</v>
      </c>
      <c r="M3" s="66" t="e">
        <f>#REF!=#REF!</f>
        <v>#REF!</v>
      </c>
      <c r="N3" s="66" t="e">
        <f>#REF!=#REF!</f>
        <v>#REF!</v>
      </c>
      <c r="O3" s="66" t="e">
        <f>#REF!=#REF!</f>
        <v>#REF!</v>
      </c>
      <c r="P3" s="66" t="e">
        <f>#REF!=#REF!</f>
        <v>#REF!</v>
      </c>
      <c r="Q3" s="66" t="e">
        <f>#REF!=#REF!</f>
        <v>#REF!</v>
      </c>
      <c r="R3" s="66" t="e">
        <f>#REF!=#REF!</f>
        <v>#REF!</v>
      </c>
    </row>
    <row r="4" spans="1:18" ht="15">
      <c r="A4" s="66" t="e">
        <f>#REF!=#REF!</f>
        <v>#REF!</v>
      </c>
      <c r="B4" s="66" t="e">
        <f>#REF!=#REF!</f>
        <v>#REF!</v>
      </c>
      <c r="C4" s="66" t="e">
        <f>#REF!=#REF!</f>
        <v>#REF!</v>
      </c>
      <c r="D4" s="66" t="e">
        <f>#REF!=#REF!</f>
        <v>#REF!</v>
      </c>
      <c r="E4" s="66" t="e">
        <f>#REF!=#REF!</f>
        <v>#REF!</v>
      </c>
      <c r="F4" s="66" t="e">
        <f>#REF!=#REF!</f>
        <v>#REF!</v>
      </c>
      <c r="G4" s="66" t="e">
        <f>#REF!=#REF!</f>
        <v>#REF!</v>
      </c>
      <c r="H4" s="66" t="e">
        <f>#REF!=#REF!</f>
        <v>#REF!</v>
      </c>
      <c r="I4" s="66" t="e">
        <f>#REF!=#REF!</f>
        <v>#REF!</v>
      </c>
      <c r="J4" s="66" t="e">
        <f>#REF!=#REF!</f>
        <v>#REF!</v>
      </c>
      <c r="K4" s="66" t="e">
        <f>#REF!=#REF!</f>
        <v>#REF!</v>
      </c>
      <c r="L4" s="66" t="e">
        <f>#REF!=#REF!</f>
        <v>#REF!</v>
      </c>
      <c r="M4" s="66" t="e">
        <f>#REF!=#REF!</f>
        <v>#REF!</v>
      </c>
      <c r="N4" s="66" t="e">
        <f>#REF!=#REF!</f>
        <v>#REF!</v>
      </c>
      <c r="O4" s="66" t="e">
        <f>#REF!=#REF!</f>
        <v>#REF!</v>
      </c>
      <c r="P4" s="66" t="e">
        <f>#REF!=#REF!</f>
        <v>#REF!</v>
      </c>
      <c r="Q4" s="66" t="e">
        <f>#REF!=#REF!</f>
        <v>#REF!</v>
      </c>
      <c r="R4" s="66" t="e">
        <f>#REF!=#REF!</f>
        <v>#REF!</v>
      </c>
    </row>
    <row r="5" spans="1:18" ht="15">
      <c r="A5" s="66" t="e">
        <f>#REF!=#REF!</f>
        <v>#REF!</v>
      </c>
      <c r="B5" s="66" t="e">
        <f>#REF!=#REF!</f>
        <v>#REF!</v>
      </c>
      <c r="C5" s="66" t="e">
        <f>#REF!=#REF!</f>
        <v>#REF!</v>
      </c>
      <c r="D5" s="66" t="e">
        <f>#REF!=#REF!</f>
        <v>#REF!</v>
      </c>
      <c r="E5" s="66" t="e">
        <f>#REF!=#REF!</f>
        <v>#REF!</v>
      </c>
      <c r="F5" s="66" t="e">
        <f>#REF!=#REF!</f>
        <v>#REF!</v>
      </c>
      <c r="G5" s="66" t="e">
        <f>#REF!=#REF!</f>
        <v>#REF!</v>
      </c>
      <c r="H5" s="66" t="e">
        <f>#REF!=#REF!</f>
        <v>#REF!</v>
      </c>
      <c r="I5" s="66" t="e">
        <f>#REF!=#REF!</f>
        <v>#REF!</v>
      </c>
      <c r="J5" s="66" t="e">
        <f>#REF!=#REF!</f>
        <v>#REF!</v>
      </c>
      <c r="K5" s="66" t="e">
        <f>#REF!=#REF!</f>
        <v>#REF!</v>
      </c>
      <c r="L5" s="66" t="e">
        <f>#REF!=#REF!</f>
        <v>#REF!</v>
      </c>
      <c r="M5" s="66" t="e">
        <f>#REF!=#REF!</f>
        <v>#REF!</v>
      </c>
      <c r="N5" s="66" t="e">
        <f>#REF!=#REF!</f>
        <v>#REF!</v>
      </c>
      <c r="O5" s="66" t="e">
        <f>#REF!=#REF!</f>
        <v>#REF!</v>
      </c>
      <c r="P5" s="66" t="e">
        <f>#REF!=#REF!</f>
        <v>#REF!</v>
      </c>
      <c r="Q5" s="66" t="e">
        <f>#REF!=#REF!</f>
        <v>#REF!</v>
      </c>
      <c r="R5" s="66" t="e">
        <f>#REF!=#REF!</f>
        <v>#REF!</v>
      </c>
    </row>
    <row r="6" spans="1:18" ht="15">
      <c r="A6" s="66" t="e">
        <f>#REF!=#REF!</f>
        <v>#REF!</v>
      </c>
      <c r="B6" s="66" t="e">
        <f>#REF!=#REF!</f>
        <v>#REF!</v>
      </c>
      <c r="C6" s="66" t="e">
        <f>#REF!=#REF!</f>
        <v>#REF!</v>
      </c>
      <c r="D6" s="66" t="e">
        <f>#REF!=#REF!</f>
        <v>#REF!</v>
      </c>
      <c r="E6" s="66" t="e">
        <f>#REF!=#REF!</f>
        <v>#REF!</v>
      </c>
      <c r="F6" s="66" t="e">
        <f>#REF!=#REF!</f>
        <v>#REF!</v>
      </c>
      <c r="G6" s="66" t="e">
        <f>#REF!=#REF!</f>
        <v>#REF!</v>
      </c>
      <c r="H6" s="66" t="e">
        <f>#REF!=#REF!</f>
        <v>#REF!</v>
      </c>
      <c r="I6" s="66" t="e">
        <f>#REF!=#REF!</f>
        <v>#REF!</v>
      </c>
      <c r="J6" s="66" t="e">
        <f>#REF!=#REF!</f>
        <v>#REF!</v>
      </c>
      <c r="K6" s="66" t="e">
        <f>#REF!=#REF!</f>
        <v>#REF!</v>
      </c>
      <c r="L6" s="66" t="e">
        <f>#REF!=#REF!</f>
        <v>#REF!</v>
      </c>
      <c r="M6" s="66" t="e">
        <f>#REF!=#REF!</f>
        <v>#REF!</v>
      </c>
      <c r="N6" s="66" t="e">
        <f>#REF!=#REF!</f>
        <v>#REF!</v>
      </c>
      <c r="O6" s="66" t="e">
        <f>#REF!=#REF!</f>
        <v>#REF!</v>
      </c>
      <c r="P6" s="66" t="e">
        <f>#REF!=#REF!</f>
        <v>#REF!</v>
      </c>
      <c r="Q6" s="66" t="e">
        <f>#REF!=#REF!</f>
        <v>#REF!</v>
      </c>
      <c r="R6" s="66" t="e">
        <f>#REF!=#REF!</f>
        <v>#REF!</v>
      </c>
    </row>
    <row r="7" spans="1:18" ht="15">
      <c r="A7" s="66" t="e">
        <f>#REF!=#REF!</f>
        <v>#REF!</v>
      </c>
      <c r="B7" s="66" t="e">
        <f>#REF!=#REF!</f>
        <v>#REF!</v>
      </c>
      <c r="C7" s="66" t="e">
        <f>#REF!=#REF!</f>
        <v>#REF!</v>
      </c>
      <c r="D7" s="66" t="e">
        <f>#REF!=#REF!</f>
        <v>#REF!</v>
      </c>
      <c r="E7" s="66" t="e">
        <f>#REF!=#REF!</f>
        <v>#REF!</v>
      </c>
      <c r="F7" s="66" t="e">
        <f>#REF!=#REF!</f>
        <v>#REF!</v>
      </c>
      <c r="G7" s="66" t="e">
        <f>#REF!=#REF!</f>
        <v>#REF!</v>
      </c>
      <c r="H7" s="66" t="e">
        <f>#REF!=#REF!</f>
        <v>#REF!</v>
      </c>
      <c r="I7" s="66" t="e">
        <f>#REF!=#REF!</f>
        <v>#REF!</v>
      </c>
      <c r="J7" s="66" t="e">
        <f>#REF!=#REF!</f>
        <v>#REF!</v>
      </c>
      <c r="K7" s="66" t="e">
        <f>#REF!=#REF!</f>
        <v>#REF!</v>
      </c>
      <c r="L7" s="66" t="e">
        <f>#REF!=#REF!</f>
        <v>#REF!</v>
      </c>
      <c r="M7" s="66" t="e">
        <f>#REF!=#REF!</f>
        <v>#REF!</v>
      </c>
      <c r="N7" s="66" t="e">
        <f>#REF!=#REF!</f>
        <v>#REF!</v>
      </c>
      <c r="O7" s="66" t="e">
        <f>#REF!=#REF!</f>
        <v>#REF!</v>
      </c>
      <c r="P7" s="66" t="e">
        <f>#REF!=#REF!</f>
        <v>#REF!</v>
      </c>
      <c r="Q7" s="66" t="e">
        <f>#REF!=#REF!</f>
        <v>#REF!</v>
      </c>
      <c r="R7" s="66" t="e">
        <f>#REF!=#REF!</f>
        <v>#REF!</v>
      </c>
    </row>
    <row r="8" spans="1:18" ht="15">
      <c r="A8" s="66" t="e">
        <f>#REF!=#REF!</f>
        <v>#REF!</v>
      </c>
      <c r="B8" s="66" t="e">
        <f>#REF!=#REF!</f>
        <v>#REF!</v>
      </c>
      <c r="C8" s="66" t="e">
        <f>#REF!=#REF!</f>
        <v>#REF!</v>
      </c>
      <c r="D8" s="66" t="e">
        <f>#REF!=#REF!</f>
        <v>#REF!</v>
      </c>
      <c r="E8" s="66" t="e">
        <f>#REF!=#REF!</f>
        <v>#REF!</v>
      </c>
      <c r="F8" s="66" t="e">
        <f>#REF!=#REF!</f>
        <v>#REF!</v>
      </c>
      <c r="G8" s="66" t="e">
        <f>#REF!=#REF!</f>
        <v>#REF!</v>
      </c>
      <c r="H8" s="66" t="e">
        <f>#REF!=#REF!</f>
        <v>#REF!</v>
      </c>
      <c r="I8" s="66" t="e">
        <f>#REF!=#REF!</f>
        <v>#REF!</v>
      </c>
      <c r="J8" s="66" t="e">
        <f>#REF!=#REF!</f>
        <v>#REF!</v>
      </c>
      <c r="K8" s="66" t="e">
        <f>#REF!=#REF!</f>
        <v>#REF!</v>
      </c>
      <c r="L8" s="66" t="e">
        <f>#REF!=#REF!</f>
        <v>#REF!</v>
      </c>
      <c r="M8" s="66" t="e">
        <f>#REF!=#REF!</f>
        <v>#REF!</v>
      </c>
      <c r="N8" s="66" t="e">
        <f>#REF!=#REF!</f>
        <v>#REF!</v>
      </c>
      <c r="O8" s="66" t="e">
        <f>#REF!=#REF!</f>
        <v>#REF!</v>
      </c>
      <c r="P8" s="66" t="e">
        <f>#REF!=#REF!</f>
        <v>#REF!</v>
      </c>
      <c r="Q8" s="66" t="e">
        <f>#REF!=#REF!</f>
        <v>#REF!</v>
      </c>
      <c r="R8" s="66" t="e">
        <f>#REF!=#REF!</f>
        <v>#REF!</v>
      </c>
    </row>
    <row r="9" spans="1:18" ht="15">
      <c r="A9" s="66" t="e">
        <f>#REF!=#REF!</f>
        <v>#REF!</v>
      </c>
      <c r="B9" s="66" t="e">
        <f>#REF!=#REF!</f>
        <v>#REF!</v>
      </c>
      <c r="C9" s="66" t="e">
        <f>#REF!=#REF!</f>
        <v>#REF!</v>
      </c>
      <c r="D9" s="66" t="e">
        <f>#REF!=#REF!</f>
        <v>#REF!</v>
      </c>
      <c r="E9" s="66" t="e">
        <f>#REF!=#REF!</f>
        <v>#REF!</v>
      </c>
      <c r="F9" s="66" t="e">
        <f>#REF!=#REF!</f>
        <v>#REF!</v>
      </c>
      <c r="G9" s="66" t="e">
        <f>#REF!=#REF!</f>
        <v>#REF!</v>
      </c>
      <c r="H9" s="66" t="e">
        <f>#REF!=#REF!</f>
        <v>#REF!</v>
      </c>
      <c r="I9" s="66" t="e">
        <f>#REF!=#REF!</f>
        <v>#REF!</v>
      </c>
      <c r="J9" s="66" t="e">
        <f>#REF!=#REF!</f>
        <v>#REF!</v>
      </c>
      <c r="K9" s="66" t="e">
        <f>#REF!=#REF!</f>
        <v>#REF!</v>
      </c>
      <c r="L9" s="66" t="e">
        <f>#REF!=#REF!</f>
        <v>#REF!</v>
      </c>
      <c r="M9" s="66" t="e">
        <f>#REF!=#REF!</f>
        <v>#REF!</v>
      </c>
      <c r="N9" s="66" t="e">
        <f>#REF!=#REF!</f>
        <v>#REF!</v>
      </c>
      <c r="O9" s="66" t="e">
        <f>#REF!=#REF!</f>
        <v>#REF!</v>
      </c>
      <c r="P9" s="66" t="e">
        <f>#REF!=#REF!</f>
        <v>#REF!</v>
      </c>
      <c r="Q9" s="66" t="e">
        <f>#REF!=#REF!</f>
        <v>#REF!</v>
      </c>
      <c r="R9" s="66" t="e">
        <f>#REF!=#REF!</f>
        <v>#REF!</v>
      </c>
    </row>
    <row r="10" spans="1:18" ht="15">
      <c r="A10" s="66" t="e">
        <f>#REF!=#REF!</f>
        <v>#REF!</v>
      </c>
      <c r="B10" s="66" t="e">
        <f>#REF!=#REF!</f>
        <v>#REF!</v>
      </c>
      <c r="C10" s="66" t="e">
        <f>#REF!=#REF!</f>
        <v>#REF!</v>
      </c>
      <c r="D10" s="66" t="e">
        <f>#REF!=#REF!</f>
        <v>#REF!</v>
      </c>
      <c r="E10" s="66" t="e">
        <f>#REF!=#REF!</f>
        <v>#REF!</v>
      </c>
      <c r="F10" s="66" t="e">
        <f>#REF!=#REF!</f>
        <v>#REF!</v>
      </c>
      <c r="G10" s="66" t="e">
        <f>#REF!=#REF!</f>
        <v>#REF!</v>
      </c>
      <c r="H10" s="66" t="e">
        <f>#REF!=#REF!</f>
        <v>#REF!</v>
      </c>
      <c r="I10" s="66" t="e">
        <f>#REF!=#REF!</f>
        <v>#REF!</v>
      </c>
      <c r="J10" s="66" t="e">
        <f>#REF!=#REF!</f>
        <v>#REF!</v>
      </c>
      <c r="K10" s="66" t="e">
        <f>#REF!=#REF!</f>
        <v>#REF!</v>
      </c>
      <c r="L10" s="66" t="e">
        <f>#REF!=#REF!</f>
        <v>#REF!</v>
      </c>
      <c r="M10" s="66" t="e">
        <f>#REF!=#REF!</f>
        <v>#REF!</v>
      </c>
      <c r="N10" s="66" t="e">
        <f>#REF!=#REF!</f>
        <v>#REF!</v>
      </c>
      <c r="O10" s="66" t="e">
        <f>#REF!=#REF!</f>
        <v>#REF!</v>
      </c>
      <c r="P10" s="66" t="e">
        <f>#REF!=#REF!</f>
        <v>#REF!</v>
      </c>
      <c r="Q10" s="66" t="e">
        <f>#REF!=#REF!</f>
        <v>#REF!</v>
      </c>
      <c r="R10" s="66" t="e">
        <f>#REF!=#REF!</f>
        <v>#REF!</v>
      </c>
    </row>
    <row r="11" spans="1:18" ht="15">
      <c r="A11" s="66" t="e">
        <f>#REF!=#REF!</f>
        <v>#REF!</v>
      </c>
      <c r="B11" s="66" t="e">
        <f>#REF!=#REF!</f>
        <v>#REF!</v>
      </c>
      <c r="C11" s="66" t="e">
        <f>#REF!=#REF!</f>
        <v>#REF!</v>
      </c>
      <c r="D11" s="66" t="e">
        <f>#REF!=#REF!</f>
        <v>#REF!</v>
      </c>
      <c r="E11" s="66" t="e">
        <f>#REF!=#REF!</f>
        <v>#REF!</v>
      </c>
      <c r="F11" s="66" t="e">
        <f>#REF!=#REF!</f>
        <v>#REF!</v>
      </c>
      <c r="G11" s="66" t="e">
        <f>#REF!=#REF!</f>
        <v>#REF!</v>
      </c>
      <c r="H11" s="66" t="e">
        <f>#REF!=#REF!</f>
        <v>#REF!</v>
      </c>
      <c r="I11" s="66" t="e">
        <f>#REF!=#REF!</f>
        <v>#REF!</v>
      </c>
      <c r="J11" s="66" t="e">
        <f>#REF!=#REF!</f>
        <v>#REF!</v>
      </c>
      <c r="K11" s="66" t="e">
        <f>#REF!=#REF!</f>
        <v>#REF!</v>
      </c>
      <c r="L11" s="66" t="e">
        <f>#REF!=#REF!</f>
        <v>#REF!</v>
      </c>
      <c r="M11" s="66" t="e">
        <f>#REF!=#REF!</f>
        <v>#REF!</v>
      </c>
      <c r="N11" s="66" t="e">
        <f>#REF!=#REF!</f>
        <v>#REF!</v>
      </c>
      <c r="O11" s="66" t="e">
        <f>#REF!=#REF!</f>
        <v>#REF!</v>
      </c>
      <c r="P11" s="66" t="e">
        <f>#REF!=#REF!</f>
        <v>#REF!</v>
      </c>
      <c r="Q11" s="66" t="e">
        <f>#REF!=#REF!</f>
        <v>#REF!</v>
      </c>
      <c r="R11" s="66" t="e">
        <f>#REF!=#REF!</f>
        <v>#REF!</v>
      </c>
    </row>
    <row r="12" spans="1:18" ht="15">
      <c r="A12" s="66" t="e">
        <f>#REF!=#REF!</f>
        <v>#REF!</v>
      </c>
      <c r="B12" s="66" t="e">
        <f>#REF!=#REF!</f>
        <v>#REF!</v>
      </c>
      <c r="C12" s="66" t="e">
        <f>#REF!=#REF!</f>
        <v>#REF!</v>
      </c>
      <c r="D12" s="66" t="e">
        <f>#REF!=#REF!</f>
        <v>#REF!</v>
      </c>
      <c r="E12" s="66" t="e">
        <f>#REF!=#REF!</f>
        <v>#REF!</v>
      </c>
      <c r="F12" s="66" t="e">
        <f>#REF!=#REF!</f>
        <v>#REF!</v>
      </c>
      <c r="G12" s="66" t="e">
        <f>#REF!=#REF!</f>
        <v>#REF!</v>
      </c>
      <c r="H12" s="66" t="e">
        <f>#REF!=#REF!</f>
        <v>#REF!</v>
      </c>
      <c r="I12" s="66" t="e">
        <f>#REF!=#REF!</f>
        <v>#REF!</v>
      </c>
      <c r="J12" s="66" t="e">
        <f>#REF!=#REF!</f>
        <v>#REF!</v>
      </c>
      <c r="K12" s="66" t="e">
        <f>#REF!=#REF!</f>
        <v>#REF!</v>
      </c>
      <c r="L12" s="66" t="e">
        <f>#REF!=#REF!</f>
        <v>#REF!</v>
      </c>
      <c r="M12" s="66" t="e">
        <f>#REF!=#REF!</f>
        <v>#REF!</v>
      </c>
      <c r="N12" s="66" t="e">
        <f>#REF!=#REF!</f>
        <v>#REF!</v>
      </c>
      <c r="O12" s="66" t="e">
        <f>#REF!=#REF!</f>
        <v>#REF!</v>
      </c>
      <c r="P12" s="66" t="e">
        <f>#REF!=#REF!</f>
        <v>#REF!</v>
      </c>
      <c r="Q12" s="66" t="e">
        <f>#REF!=#REF!</f>
        <v>#REF!</v>
      </c>
      <c r="R12" s="66" t="e">
        <f>#REF!=#REF!</f>
        <v>#REF!</v>
      </c>
    </row>
    <row r="13" spans="1:18" ht="15">
      <c r="A13" s="66" t="e">
        <f>#REF!=#REF!</f>
        <v>#REF!</v>
      </c>
      <c r="B13" s="66" t="e">
        <f>#REF!=#REF!</f>
        <v>#REF!</v>
      </c>
      <c r="C13" s="66" t="e">
        <f>#REF!=#REF!</f>
        <v>#REF!</v>
      </c>
      <c r="D13" s="66" t="e">
        <f>#REF!=#REF!</f>
        <v>#REF!</v>
      </c>
      <c r="E13" s="66" t="e">
        <f>#REF!=#REF!</f>
        <v>#REF!</v>
      </c>
      <c r="F13" s="66" t="e">
        <f>#REF!=#REF!</f>
        <v>#REF!</v>
      </c>
      <c r="G13" s="66" t="e">
        <f>#REF!=#REF!</f>
        <v>#REF!</v>
      </c>
      <c r="H13" s="66" t="e">
        <f>#REF!=#REF!</f>
        <v>#REF!</v>
      </c>
      <c r="I13" s="66" t="e">
        <f>#REF!=#REF!</f>
        <v>#REF!</v>
      </c>
      <c r="J13" s="66" t="e">
        <f>#REF!=#REF!</f>
        <v>#REF!</v>
      </c>
      <c r="K13" s="66" t="e">
        <f>#REF!=#REF!</f>
        <v>#REF!</v>
      </c>
      <c r="L13" s="66" t="e">
        <f>#REF!=#REF!</f>
        <v>#REF!</v>
      </c>
      <c r="M13" s="66" t="e">
        <f>#REF!=#REF!</f>
        <v>#REF!</v>
      </c>
      <c r="N13" s="66" t="e">
        <f>#REF!=#REF!</f>
        <v>#REF!</v>
      </c>
      <c r="O13" s="66" t="e">
        <f>#REF!=#REF!</f>
        <v>#REF!</v>
      </c>
      <c r="P13" s="66" t="e">
        <f>#REF!=#REF!</f>
        <v>#REF!</v>
      </c>
      <c r="Q13" s="66" t="e">
        <f>#REF!=#REF!</f>
        <v>#REF!</v>
      </c>
      <c r="R13" s="66" t="e">
        <f>#REF!=#REF!</f>
        <v>#REF!</v>
      </c>
    </row>
    <row r="14" spans="1:18" ht="15">
      <c r="A14" s="66" t="e">
        <f>#REF!=#REF!</f>
        <v>#REF!</v>
      </c>
      <c r="B14" s="66" t="e">
        <f>#REF!=#REF!</f>
        <v>#REF!</v>
      </c>
      <c r="C14" s="66" t="e">
        <f>#REF!=#REF!</f>
        <v>#REF!</v>
      </c>
      <c r="D14" s="66" t="e">
        <f>#REF!=#REF!</f>
        <v>#REF!</v>
      </c>
      <c r="E14" s="66" t="e">
        <f>#REF!=#REF!</f>
        <v>#REF!</v>
      </c>
      <c r="F14" s="66" t="e">
        <f>#REF!=#REF!</f>
        <v>#REF!</v>
      </c>
      <c r="G14" s="66" t="e">
        <f>#REF!=#REF!</f>
        <v>#REF!</v>
      </c>
      <c r="H14" s="66" t="e">
        <f>#REF!=#REF!</f>
        <v>#REF!</v>
      </c>
      <c r="I14" s="66" t="e">
        <f>#REF!=#REF!</f>
        <v>#REF!</v>
      </c>
      <c r="J14" s="66" t="e">
        <f>#REF!=#REF!</f>
        <v>#REF!</v>
      </c>
      <c r="K14" s="66" t="e">
        <f>#REF!=#REF!</f>
        <v>#REF!</v>
      </c>
      <c r="L14" s="66" t="e">
        <f>#REF!=#REF!</f>
        <v>#REF!</v>
      </c>
      <c r="M14" s="66" t="e">
        <f>#REF!=#REF!</f>
        <v>#REF!</v>
      </c>
      <c r="N14" s="66" t="e">
        <f>#REF!=#REF!</f>
        <v>#REF!</v>
      </c>
      <c r="O14" s="66" t="e">
        <f>#REF!=#REF!</f>
        <v>#REF!</v>
      </c>
      <c r="P14" s="66" t="e">
        <f>#REF!=#REF!</f>
        <v>#REF!</v>
      </c>
      <c r="Q14" s="66" t="e">
        <f>#REF!=#REF!</f>
        <v>#REF!</v>
      </c>
      <c r="R14" s="66" t="e">
        <f>#REF!=#REF!</f>
        <v>#REF!</v>
      </c>
    </row>
    <row r="15" spans="1:18" ht="15">
      <c r="A15" s="66" t="e">
        <f>#REF!=#REF!</f>
        <v>#REF!</v>
      </c>
      <c r="B15" s="66" t="e">
        <f>#REF!=#REF!</f>
        <v>#REF!</v>
      </c>
      <c r="C15" s="66" t="e">
        <f>#REF!=#REF!</f>
        <v>#REF!</v>
      </c>
      <c r="D15" s="66" t="e">
        <f>#REF!=#REF!</f>
        <v>#REF!</v>
      </c>
      <c r="E15" s="66" t="e">
        <f>#REF!=#REF!</f>
        <v>#REF!</v>
      </c>
      <c r="F15" s="66" t="e">
        <f>#REF!=#REF!</f>
        <v>#REF!</v>
      </c>
      <c r="G15" s="66" t="e">
        <f>#REF!=#REF!</f>
        <v>#REF!</v>
      </c>
      <c r="H15" s="66" t="e">
        <f>#REF!=#REF!</f>
        <v>#REF!</v>
      </c>
      <c r="I15" s="66" t="e">
        <f>#REF!=#REF!</f>
        <v>#REF!</v>
      </c>
      <c r="J15" s="66" t="e">
        <f>#REF!=#REF!</f>
        <v>#REF!</v>
      </c>
      <c r="K15" s="66" t="e">
        <f>#REF!=#REF!</f>
        <v>#REF!</v>
      </c>
      <c r="L15" s="66" t="e">
        <f>#REF!=#REF!</f>
        <v>#REF!</v>
      </c>
      <c r="M15" s="66" t="e">
        <f>#REF!=#REF!</f>
        <v>#REF!</v>
      </c>
      <c r="N15" s="66" t="e">
        <f>#REF!=#REF!</f>
        <v>#REF!</v>
      </c>
      <c r="O15" s="66" t="e">
        <f>#REF!=#REF!</f>
        <v>#REF!</v>
      </c>
      <c r="P15" s="66" t="e">
        <f>#REF!=#REF!</f>
        <v>#REF!</v>
      </c>
      <c r="Q15" s="66" t="e">
        <f>#REF!=#REF!</f>
        <v>#REF!</v>
      </c>
      <c r="R15" s="66" t="e">
        <f>#REF!=#REF!</f>
        <v>#REF!</v>
      </c>
    </row>
    <row r="16" spans="1:18" ht="15">
      <c r="A16" s="66" t="e">
        <f>#REF!=#REF!</f>
        <v>#REF!</v>
      </c>
      <c r="B16" s="66" t="e">
        <f>#REF!=#REF!</f>
        <v>#REF!</v>
      </c>
      <c r="C16" s="66" t="e">
        <f>#REF!=#REF!</f>
        <v>#REF!</v>
      </c>
      <c r="D16" s="66" t="e">
        <f>#REF!=#REF!</f>
        <v>#REF!</v>
      </c>
      <c r="E16" s="66" t="e">
        <f>#REF!=#REF!</f>
        <v>#REF!</v>
      </c>
      <c r="F16" s="66" t="e">
        <f>#REF!=#REF!</f>
        <v>#REF!</v>
      </c>
      <c r="G16" s="66" t="e">
        <f>#REF!=#REF!</f>
        <v>#REF!</v>
      </c>
      <c r="H16" s="66" t="e">
        <f>#REF!=#REF!</f>
        <v>#REF!</v>
      </c>
      <c r="I16" s="66" t="e">
        <f>#REF!=#REF!</f>
        <v>#REF!</v>
      </c>
      <c r="J16" s="66" t="e">
        <f>#REF!=#REF!</f>
        <v>#REF!</v>
      </c>
      <c r="K16" s="66" t="e">
        <f>#REF!=#REF!</f>
        <v>#REF!</v>
      </c>
      <c r="L16" s="66" t="e">
        <f>#REF!=#REF!</f>
        <v>#REF!</v>
      </c>
      <c r="M16" s="66" t="e">
        <f>#REF!=#REF!</f>
        <v>#REF!</v>
      </c>
      <c r="N16" s="66" t="e">
        <f>#REF!=#REF!</f>
        <v>#REF!</v>
      </c>
      <c r="O16" s="66" t="e">
        <f>#REF!=#REF!</f>
        <v>#REF!</v>
      </c>
      <c r="P16" s="66" t="e">
        <f>#REF!=#REF!</f>
        <v>#REF!</v>
      </c>
      <c r="Q16" s="66" t="e">
        <f>#REF!=#REF!</f>
        <v>#REF!</v>
      </c>
      <c r="R16" s="66" t="e">
        <f>#REF!=#REF!</f>
        <v>#REF!</v>
      </c>
    </row>
    <row r="17" spans="1:18" ht="15">
      <c r="A17" s="66" t="e">
        <f>#REF!=#REF!</f>
        <v>#REF!</v>
      </c>
      <c r="B17" s="66" t="e">
        <f>#REF!=#REF!</f>
        <v>#REF!</v>
      </c>
      <c r="C17" s="66" t="e">
        <f>#REF!=#REF!</f>
        <v>#REF!</v>
      </c>
      <c r="D17" s="66" t="e">
        <f>#REF!=#REF!</f>
        <v>#REF!</v>
      </c>
      <c r="E17" s="66" t="e">
        <f>#REF!=#REF!</f>
        <v>#REF!</v>
      </c>
      <c r="F17" s="66" t="e">
        <f>#REF!=#REF!</f>
        <v>#REF!</v>
      </c>
      <c r="G17" s="66" t="e">
        <f>#REF!=#REF!</f>
        <v>#REF!</v>
      </c>
      <c r="H17" s="66" t="e">
        <f>#REF!=#REF!</f>
        <v>#REF!</v>
      </c>
      <c r="I17" s="66" t="e">
        <f>#REF!=#REF!</f>
        <v>#REF!</v>
      </c>
      <c r="J17" s="66" t="e">
        <f>#REF!=#REF!</f>
        <v>#REF!</v>
      </c>
      <c r="K17" s="66" t="e">
        <f>#REF!=#REF!</f>
        <v>#REF!</v>
      </c>
      <c r="L17" s="66" t="e">
        <f>#REF!=#REF!</f>
        <v>#REF!</v>
      </c>
      <c r="M17" s="66" t="e">
        <f>#REF!=#REF!</f>
        <v>#REF!</v>
      </c>
      <c r="N17" s="66" t="e">
        <f>#REF!=#REF!</f>
        <v>#REF!</v>
      </c>
      <c r="O17" s="66" t="e">
        <f>#REF!=#REF!</f>
        <v>#REF!</v>
      </c>
      <c r="P17" s="66" t="e">
        <f>#REF!=#REF!</f>
        <v>#REF!</v>
      </c>
      <c r="Q17" s="66" t="e">
        <f>#REF!=#REF!</f>
        <v>#REF!</v>
      </c>
      <c r="R17" s="66" t="e">
        <f>#REF!=#REF!</f>
        <v>#REF!</v>
      </c>
    </row>
    <row r="18" spans="1:18" ht="15">
      <c r="A18" s="66" t="e">
        <f>#REF!=#REF!</f>
        <v>#REF!</v>
      </c>
      <c r="B18" s="66" t="e">
        <f>#REF!=#REF!</f>
        <v>#REF!</v>
      </c>
      <c r="C18" s="66" t="e">
        <f>#REF!=#REF!</f>
        <v>#REF!</v>
      </c>
      <c r="D18" s="66" t="e">
        <f>#REF!=#REF!</f>
        <v>#REF!</v>
      </c>
      <c r="E18" s="66" t="e">
        <f>#REF!=#REF!</f>
        <v>#REF!</v>
      </c>
      <c r="F18" s="66" t="e">
        <f>#REF!=#REF!</f>
        <v>#REF!</v>
      </c>
      <c r="G18" s="66" t="e">
        <f>#REF!=#REF!</f>
        <v>#REF!</v>
      </c>
      <c r="H18" s="66" t="e">
        <f>#REF!=#REF!</f>
        <v>#REF!</v>
      </c>
      <c r="I18" s="66" t="e">
        <f>#REF!=#REF!</f>
        <v>#REF!</v>
      </c>
      <c r="J18" s="66" t="e">
        <f>#REF!=#REF!</f>
        <v>#REF!</v>
      </c>
      <c r="K18" s="66" t="e">
        <f>#REF!=#REF!</f>
        <v>#REF!</v>
      </c>
      <c r="L18" s="66" t="e">
        <f>#REF!=#REF!</f>
        <v>#REF!</v>
      </c>
      <c r="M18" s="66" t="e">
        <f>#REF!=#REF!</f>
        <v>#REF!</v>
      </c>
      <c r="N18" s="66" t="e">
        <f>#REF!=#REF!</f>
        <v>#REF!</v>
      </c>
      <c r="O18" s="66" t="e">
        <f>#REF!=#REF!</f>
        <v>#REF!</v>
      </c>
      <c r="P18" s="66" t="e">
        <f>#REF!=#REF!</f>
        <v>#REF!</v>
      </c>
      <c r="Q18" s="66" t="e">
        <f>#REF!=#REF!</f>
        <v>#REF!</v>
      </c>
      <c r="R18" s="66" t="e">
        <f>#REF!=#REF!</f>
        <v>#REF!</v>
      </c>
    </row>
    <row r="19" spans="1:18" ht="15">
      <c r="A19" s="66" t="e">
        <f>#REF!=#REF!</f>
        <v>#REF!</v>
      </c>
      <c r="B19" s="66" t="e">
        <f>#REF!=#REF!</f>
        <v>#REF!</v>
      </c>
      <c r="C19" s="66" t="e">
        <f>#REF!=#REF!</f>
        <v>#REF!</v>
      </c>
      <c r="D19" s="66" t="e">
        <f>#REF!=#REF!</f>
        <v>#REF!</v>
      </c>
      <c r="E19" s="66" t="e">
        <f>#REF!=#REF!</f>
        <v>#REF!</v>
      </c>
      <c r="F19" s="66" t="e">
        <f>#REF!=#REF!</f>
        <v>#REF!</v>
      </c>
      <c r="G19" s="66" t="e">
        <f>#REF!=#REF!</f>
        <v>#REF!</v>
      </c>
      <c r="H19" s="66" t="e">
        <f>#REF!=#REF!</f>
        <v>#REF!</v>
      </c>
      <c r="I19" s="66" t="e">
        <f>#REF!=#REF!</f>
        <v>#REF!</v>
      </c>
      <c r="J19" s="66" t="e">
        <f>#REF!=#REF!</f>
        <v>#REF!</v>
      </c>
      <c r="K19" s="66" t="e">
        <f>#REF!=#REF!</f>
        <v>#REF!</v>
      </c>
      <c r="L19" s="66" t="e">
        <f>#REF!=#REF!</f>
        <v>#REF!</v>
      </c>
      <c r="M19" s="66" t="e">
        <f>#REF!=#REF!</f>
        <v>#REF!</v>
      </c>
      <c r="N19" s="66" t="e">
        <f>#REF!=#REF!</f>
        <v>#REF!</v>
      </c>
      <c r="O19" s="66" t="e">
        <f>#REF!=#REF!</f>
        <v>#REF!</v>
      </c>
      <c r="P19" s="66" t="e">
        <f>#REF!=#REF!</f>
        <v>#REF!</v>
      </c>
      <c r="Q19" s="66" t="e">
        <f>#REF!=#REF!</f>
        <v>#REF!</v>
      </c>
      <c r="R19" s="66" t="e">
        <f>#REF!=#REF!</f>
        <v>#REF!</v>
      </c>
    </row>
    <row r="20" spans="1:18" ht="15">
      <c r="A20" s="66" t="e">
        <f>#REF!=#REF!</f>
        <v>#REF!</v>
      </c>
      <c r="B20" s="66" t="e">
        <f>#REF!=#REF!</f>
        <v>#REF!</v>
      </c>
      <c r="C20" s="66" t="e">
        <f>#REF!=#REF!</f>
        <v>#REF!</v>
      </c>
      <c r="D20" s="66" t="e">
        <f>#REF!=#REF!</f>
        <v>#REF!</v>
      </c>
      <c r="E20" s="66" t="e">
        <f>#REF!=#REF!</f>
        <v>#REF!</v>
      </c>
      <c r="F20" s="66" t="e">
        <f>#REF!=#REF!</f>
        <v>#REF!</v>
      </c>
      <c r="G20" s="66" t="e">
        <f>#REF!=#REF!</f>
        <v>#REF!</v>
      </c>
      <c r="H20" s="66" t="e">
        <f>#REF!=#REF!</f>
        <v>#REF!</v>
      </c>
      <c r="I20" s="66" t="e">
        <f>#REF!=#REF!</f>
        <v>#REF!</v>
      </c>
      <c r="J20" s="66" t="e">
        <f>#REF!=#REF!</f>
        <v>#REF!</v>
      </c>
      <c r="K20" s="66" t="e">
        <f>#REF!=#REF!</f>
        <v>#REF!</v>
      </c>
      <c r="L20" s="66" t="e">
        <f>#REF!=#REF!</f>
        <v>#REF!</v>
      </c>
      <c r="M20" s="66" t="e">
        <f>#REF!=#REF!</f>
        <v>#REF!</v>
      </c>
      <c r="N20" s="66" t="e">
        <f>#REF!=#REF!</f>
        <v>#REF!</v>
      </c>
      <c r="O20" s="66" t="e">
        <f>#REF!=#REF!</f>
        <v>#REF!</v>
      </c>
      <c r="P20" s="66" t="e">
        <f>#REF!=#REF!</f>
        <v>#REF!</v>
      </c>
      <c r="Q20" s="66" t="e">
        <f>#REF!=#REF!</f>
        <v>#REF!</v>
      </c>
      <c r="R20" s="66" t="e">
        <f>#REF!=#REF!</f>
        <v>#REF!</v>
      </c>
    </row>
    <row r="21" spans="1:18" ht="15">
      <c r="A21" s="66" t="e">
        <f>#REF!=#REF!</f>
        <v>#REF!</v>
      </c>
      <c r="B21" s="66" t="e">
        <f>#REF!=#REF!</f>
        <v>#REF!</v>
      </c>
      <c r="C21" s="66" t="e">
        <f>#REF!=#REF!</f>
        <v>#REF!</v>
      </c>
      <c r="D21" s="66" t="e">
        <f>#REF!=#REF!</f>
        <v>#REF!</v>
      </c>
      <c r="E21" s="66" t="e">
        <f>#REF!=#REF!</f>
        <v>#REF!</v>
      </c>
      <c r="F21" s="66" t="e">
        <f>#REF!=#REF!</f>
        <v>#REF!</v>
      </c>
      <c r="G21" s="66" t="e">
        <f>#REF!=#REF!</f>
        <v>#REF!</v>
      </c>
      <c r="H21" s="66" t="e">
        <f>#REF!=#REF!</f>
        <v>#REF!</v>
      </c>
      <c r="I21" s="66" t="e">
        <f>#REF!=#REF!</f>
        <v>#REF!</v>
      </c>
      <c r="J21" s="66" t="e">
        <f>#REF!=#REF!</f>
        <v>#REF!</v>
      </c>
      <c r="K21" s="66" t="e">
        <f>#REF!=#REF!</f>
        <v>#REF!</v>
      </c>
      <c r="L21" s="66" t="e">
        <f>#REF!=#REF!</f>
        <v>#REF!</v>
      </c>
      <c r="M21" s="66" t="e">
        <f>#REF!=#REF!</f>
        <v>#REF!</v>
      </c>
      <c r="N21" s="66" t="e">
        <f>#REF!=#REF!</f>
        <v>#REF!</v>
      </c>
      <c r="O21" s="66" t="e">
        <f>#REF!=#REF!</f>
        <v>#REF!</v>
      </c>
      <c r="P21" s="66" t="e">
        <f>#REF!=#REF!</f>
        <v>#REF!</v>
      </c>
      <c r="Q21" s="66" t="e">
        <f>#REF!=#REF!</f>
        <v>#REF!</v>
      </c>
      <c r="R21" s="66" t="e">
        <f>#REF!=#REF!</f>
        <v>#REF!</v>
      </c>
    </row>
    <row r="22" spans="1:18" ht="15">
      <c r="A22" s="66" t="e">
        <f>#REF!=#REF!</f>
        <v>#REF!</v>
      </c>
      <c r="B22" s="66" t="e">
        <f>#REF!=#REF!</f>
        <v>#REF!</v>
      </c>
      <c r="C22" s="66" t="e">
        <f>#REF!=#REF!</f>
        <v>#REF!</v>
      </c>
      <c r="D22" s="66" t="e">
        <f>#REF!=#REF!</f>
        <v>#REF!</v>
      </c>
      <c r="E22" s="66" t="e">
        <f>#REF!=#REF!</f>
        <v>#REF!</v>
      </c>
      <c r="F22" s="66" t="e">
        <f>#REF!=#REF!</f>
        <v>#REF!</v>
      </c>
      <c r="G22" s="66" t="e">
        <f>#REF!=#REF!</f>
        <v>#REF!</v>
      </c>
      <c r="H22" s="66" t="e">
        <f>#REF!=#REF!</f>
        <v>#REF!</v>
      </c>
      <c r="I22" s="66" t="e">
        <f>#REF!=#REF!</f>
        <v>#REF!</v>
      </c>
      <c r="J22" s="66" t="e">
        <f>#REF!=#REF!</f>
        <v>#REF!</v>
      </c>
      <c r="K22" s="66" t="e">
        <f>#REF!=#REF!</f>
        <v>#REF!</v>
      </c>
      <c r="L22" s="66" t="e">
        <f>#REF!=#REF!</f>
        <v>#REF!</v>
      </c>
      <c r="M22" s="66" t="e">
        <f>#REF!=#REF!</f>
        <v>#REF!</v>
      </c>
      <c r="N22" s="66" t="e">
        <f>#REF!=#REF!</f>
        <v>#REF!</v>
      </c>
      <c r="O22" s="66" t="e">
        <f>#REF!=#REF!</f>
        <v>#REF!</v>
      </c>
      <c r="P22" s="66" t="e">
        <f>#REF!=#REF!</f>
        <v>#REF!</v>
      </c>
      <c r="Q22" s="66" t="e">
        <f>#REF!=#REF!</f>
        <v>#REF!</v>
      </c>
      <c r="R22" s="66" t="e">
        <f>#REF!=#REF!</f>
        <v>#REF!</v>
      </c>
    </row>
    <row r="23" spans="1:18" ht="15">
      <c r="A23" s="66" t="e">
        <f>#REF!=#REF!</f>
        <v>#REF!</v>
      </c>
      <c r="B23" s="66" t="e">
        <f>#REF!=#REF!</f>
        <v>#REF!</v>
      </c>
      <c r="C23" s="66" t="e">
        <f>#REF!=#REF!</f>
        <v>#REF!</v>
      </c>
      <c r="D23" s="66" t="e">
        <f>#REF!=#REF!</f>
        <v>#REF!</v>
      </c>
      <c r="E23" s="66" t="e">
        <f>#REF!=#REF!</f>
        <v>#REF!</v>
      </c>
      <c r="F23" s="66" t="e">
        <f>#REF!=#REF!</f>
        <v>#REF!</v>
      </c>
      <c r="G23" s="66" t="e">
        <f>#REF!=#REF!</f>
        <v>#REF!</v>
      </c>
      <c r="H23" s="66" t="e">
        <f>#REF!=#REF!</f>
        <v>#REF!</v>
      </c>
      <c r="I23" s="66" t="e">
        <f>#REF!=#REF!</f>
        <v>#REF!</v>
      </c>
      <c r="J23" s="66" t="e">
        <f>#REF!=#REF!</f>
        <v>#REF!</v>
      </c>
      <c r="K23" s="66" t="e">
        <f>#REF!=#REF!</f>
        <v>#REF!</v>
      </c>
      <c r="L23" s="66" t="e">
        <f>#REF!=#REF!</f>
        <v>#REF!</v>
      </c>
      <c r="M23" s="66" t="e">
        <f>#REF!=#REF!</f>
        <v>#REF!</v>
      </c>
      <c r="N23" s="66" t="e">
        <f>#REF!=#REF!</f>
        <v>#REF!</v>
      </c>
      <c r="O23" s="66" t="e">
        <f>#REF!=#REF!</f>
        <v>#REF!</v>
      </c>
      <c r="P23" s="66" t="e">
        <f>#REF!=#REF!</f>
        <v>#REF!</v>
      </c>
      <c r="Q23" s="66" t="e">
        <f>#REF!=#REF!</f>
        <v>#REF!</v>
      </c>
      <c r="R23" s="66" t="e">
        <f>#REF!=#REF!</f>
        <v>#REF!</v>
      </c>
    </row>
    <row r="24" spans="1:18" ht="15">
      <c r="A24" s="66" t="e">
        <f>#REF!=#REF!</f>
        <v>#REF!</v>
      </c>
      <c r="B24" s="66" t="e">
        <f>#REF!=#REF!</f>
        <v>#REF!</v>
      </c>
      <c r="C24" s="66" t="e">
        <f>#REF!=#REF!</f>
        <v>#REF!</v>
      </c>
      <c r="D24" s="66" t="e">
        <f>#REF!=#REF!</f>
        <v>#REF!</v>
      </c>
      <c r="E24" s="66" t="e">
        <f>#REF!=#REF!</f>
        <v>#REF!</v>
      </c>
      <c r="F24" s="66" t="e">
        <f>#REF!=#REF!</f>
        <v>#REF!</v>
      </c>
      <c r="G24" s="66" t="e">
        <f>#REF!=#REF!</f>
        <v>#REF!</v>
      </c>
      <c r="H24" s="66" t="e">
        <f>#REF!=#REF!</f>
        <v>#REF!</v>
      </c>
      <c r="I24" s="66" t="e">
        <f>#REF!=#REF!</f>
        <v>#REF!</v>
      </c>
      <c r="J24" s="66" t="e">
        <f>#REF!=#REF!</f>
        <v>#REF!</v>
      </c>
      <c r="K24" s="66" t="e">
        <f>#REF!=#REF!</f>
        <v>#REF!</v>
      </c>
      <c r="L24" s="66" t="e">
        <f>#REF!=#REF!</f>
        <v>#REF!</v>
      </c>
      <c r="M24" s="66" t="e">
        <f>#REF!=#REF!</f>
        <v>#REF!</v>
      </c>
      <c r="N24" s="66" t="e">
        <f>#REF!=#REF!</f>
        <v>#REF!</v>
      </c>
      <c r="O24" s="66" t="e">
        <f>#REF!=#REF!</f>
        <v>#REF!</v>
      </c>
      <c r="P24" s="66" t="e">
        <f>#REF!=#REF!</f>
        <v>#REF!</v>
      </c>
      <c r="Q24" s="66" t="e">
        <f>#REF!=#REF!</f>
        <v>#REF!</v>
      </c>
      <c r="R24" s="66" t="e">
        <f>#REF!=#REF!</f>
        <v>#REF!</v>
      </c>
    </row>
    <row r="25" spans="1:18" ht="15">
      <c r="A25" s="66" t="e">
        <f>#REF!=#REF!</f>
        <v>#REF!</v>
      </c>
      <c r="B25" s="66" t="e">
        <f>#REF!=#REF!</f>
        <v>#REF!</v>
      </c>
      <c r="C25" s="66" t="e">
        <f>#REF!=#REF!</f>
        <v>#REF!</v>
      </c>
      <c r="D25" s="66" t="e">
        <f>#REF!=#REF!</f>
        <v>#REF!</v>
      </c>
      <c r="E25" s="66" t="e">
        <f>#REF!=#REF!</f>
        <v>#REF!</v>
      </c>
      <c r="F25" s="66" t="e">
        <f>#REF!=#REF!</f>
        <v>#REF!</v>
      </c>
      <c r="G25" s="66" t="e">
        <f>#REF!=#REF!</f>
        <v>#REF!</v>
      </c>
      <c r="H25" s="66" t="e">
        <f>#REF!=#REF!</f>
        <v>#REF!</v>
      </c>
      <c r="I25" s="66" t="e">
        <f>#REF!=#REF!</f>
        <v>#REF!</v>
      </c>
      <c r="J25" s="66" t="e">
        <f>#REF!=#REF!</f>
        <v>#REF!</v>
      </c>
      <c r="K25" s="66" t="e">
        <f>#REF!=#REF!</f>
        <v>#REF!</v>
      </c>
      <c r="L25" s="66" t="e">
        <f>#REF!=#REF!</f>
        <v>#REF!</v>
      </c>
      <c r="M25" s="66" t="e">
        <f>#REF!=#REF!</f>
        <v>#REF!</v>
      </c>
      <c r="N25" s="66" t="e">
        <f>#REF!=#REF!</f>
        <v>#REF!</v>
      </c>
      <c r="O25" s="66" t="e">
        <f>#REF!=#REF!</f>
        <v>#REF!</v>
      </c>
      <c r="P25" s="66" t="e">
        <f>#REF!=#REF!</f>
        <v>#REF!</v>
      </c>
      <c r="Q25" s="66" t="e">
        <f>#REF!=#REF!</f>
        <v>#REF!</v>
      </c>
      <c r="R25" s="66" t="e">
        <f>#REF!=#REF!</f>
        <v>#REF!</v>
      </c>
    </row>
    <row r="26" spans="1:18" ht="15">
      <c r="A26" s="66" t="e">
        <f>#REF!=#REF!</f>
        <v>#REF!</v>
      </c>
      <c r="B26" s="66" t="e">
        <f>#REF!=#REF!</f>
        <v>#REF!</v>
      </c>
      <c r="C26" s="66" t="e">
        <f>#REF!=#REF!</f>
        <v>#REF!</v>
      </c>
      <c r="D26" s="66" t="e">
        <f>#REF!=#REF!</f>
        <v>#REF!</v>
      </c>
      <c r="E26" s="66" t="e">
        <f>#REF!=#REF!</f>
        <v>#REF!</v>
      </c>
      <c r="F26" s="66" t="e">
        <f>#REF!=#REF!</f>
        <v>#REF!</v>
      </c>
      <c r="G26" s="66" t="e">
        <f>#REF!=#REF!</f>
        <v>#REF!</v>
      </c>
      <c r="H26" s="66" t="e">
        <f>#REF!=#REF!</f>
        <v>#REF!</v>
      </c>
      <c r="I26" s="66" t="e">
        <f>#REF!=#REF!</f>
        <v>#REF!</v>
      </c>
      <c r="J26" s="66" t="e">
        <f>#REF!=#REF!</f>
        <v>#REF!</v>
      </c>
      <c r="K26" s="66" t="e">
        <f>#REF!=#REF!</f>
        <v>#REF!</v>
      </c>
      <c r="L26" s="66" t="e">
        <f>#REF!=#REF!</f>
        <v>#REF!</v>
      </c>
      <c r="M26" s="66" t="e">
        <f>#REF!=#REF!</f>
        <v>#REF!</v>
      </c>
      <c r="N26" s="66" t="e">
        <f>#REF!=#REF!</f>
        <v>#REF!</v>
      </c>
      <c r="O26" s="66" t="e">
        <f>#REF!=#REF!</f>
        <v>#REF!</v>
      </c>
      <c r="P26" s="66" t="e">
        <f>#REF!=#REF!</f>
        <v>#REF!</v>
      </c>
      <c r="Q26" s="66" t="e">
        <f>#REF!=#REF!</f>
        <v>#REF!</v>
      </c>
      <c r="R26" s="66" t="e">
        <f>#REF!=#REF!</f>
        <v>#REF!</v>
      </c>
    </row>
    <row r="27" spans="1:18" ht="15">
      <c r="A27" s="66" t="e">
        <f>#REF!=#REF!</f>
        <v>#REF!</v>
      </c>
      <c r="B27" s="66" t="e">
        <f>#REF!=#REF!</f>
        <v>#REF!</v>
      </c>
      <c r="C27" s="66" t="e">
        <f>#REF!=#REF!</f>
        <v>#REF!</v>
      </c>
      <c r="D27" s="66" t="e">
        <f>#REF!=#REF!</f>
        <v>#REF!</v>
      </c>
      <c r="E27" s="66" t="e">
        <f>#REF!=#REF!</f>
        <v>#REF!</v>
      </c>
      <c r="F27" s="66" t="e">
        <f>#REF!=#REF!</f>
        <v>#REF!</v>
      </c>
      <c r="G27" s="66" t="e">
        <f>#REF!=#REF!</f>
        <v>#REF!</v>
      </c>
      <c r="H27" s="66" t="e">
        <f>#REF!=#REF!</f>
        <v>#REF!</v>
      </c>
      <c r="I27" s="66" t="e">
        <f>#REF!=#REF!</f>
        <v>#REF!</v>
      </c>
      <c r="J27" s="66" t="e">
        <f>#REF!=#REF!</f>
        <v>#REF!</v>
      </c>
      <c r="K27" s="66" t="e">
        <f>#REF!=#REF!</f>
        <v>#REF!</v>
      </c>
      <c r="L27" s="66" t="e">
        <f>#REF!=#REF!</f>
        <v>#REF!</v>
      </c>
      <c r="M27" s="66" t="e">
        <f>#REF!=#REF!</f>
        <v>#REF!</v>
      </c>
      <c r="N27" s="66" t="e">
        <f>#REF!=#REF!</f>
        <v>#REF!</v>
      </c>
      <c r="O27" s="66" t="e">
        <f>#REF!=#REF!</f>
        <v>#REF!</v>
      </c>
      <c r="P27" s="66" t="e">
        <f>#REF!=#REF!</f>
        <v>#REF!</v>
      </c>
      <c r="Q27" s="66" t="e">
        <f>#REF!=#REF!</f>
        <v>#REF!</v>
      </c>
      <c r="R27" s="66" t="e">
        <f>#REF!=#REF!</f>
        <v>#REF!</v>
      </c>
    </row>
    <row r="28" spans="1:18" ht="15">
      <c r="A28" s="66" t="e">
        <f>#REF!=#REF!</f>
        <v>#REF!</v>
      </c>
      <c r="B28" s="66" t="e">
        <f>#REF!=#REF!</f>
        <v>#REF!</v>
      </c>
      <c r="C28" s="66" t="e">
        <f>#REF!=#REF!</f>
        <v>#REF!</v>
      </c>
      <c r="D28" s="66" t="e">
        <f>#REF!=#REF!</f>
        <v>#REF!</v>
      </c>
      <c r="E28" s="66" t="e">
        <f>#REF!=#REF!</f>
        <v>#REF!</v>
      </c>
      <c r="F28" s="66" t="e">
        <f>#REF!=#REF!</f>
        <v>#REF!</v>
      </c>
      <c r="G28" s="66" t="e">
        <f>#REF!=#REF!</f>
        <v>#REF!</v>
      </c>
      <c r="H28" s="66" t="e">
        <f>#REF!=#REF!</f>
        <v>#REF!</v>
      </c>
      <c r="I28" s="66" t="e">
        <f>#REF!=#REF!</f>
        <v>#REF!</v>
      </c>
      <c r="J28" s="66" t="e">
        <f>#REF!=#REF!</f>
        <v>#REF!</v>
      </c>
      <c r="K28" s="66" t="e">
        <f>#REF!=#REF!</f>
        <v>#REF!</v>
      </c>
      <c r="L28" s="66" t="e">
        <f>#REF!=#REF!</f>
        <v>#REF!</v>
      </c>
      <c r="M28" s="66" t="e">
        <f>#REF!=#REF!</f>
        <v>#REF!</v>
      </c>
      <c r="N28" s="66" t="e">
        <f>#REF!=#REF!</f>
        <v>#REF!</v>
      </c>
      <c r="O28" s="66" t="e">
        <f>#REF!=#REF!</f>
        <v>#REF!</v>
      </c>
      <c r="P28" s="66" t="e">
        <f>#REF!=#REF!</f>
        <v>#REF!</v>
      </c>
      <c r="Q28" s="66" t="e">
        <f>#REF!=#REF!</f>
        <v>#REF!</v>
      </c>
      <c r="R28" s="66" t="e">
        <f>#REF!=#REF!</f>
        <v>#REF!</v>
      </c>
    </row>
    <row r="29" spans="1:18" ht="15">
      <c r="A29" s="66" t="e">
        <f>#REF!=#REF!</f>
        <v>#REF!</v>
      </c>
      <c r="B29" s="66" t="e">
        <f>#REF!=#REF!</f>
        <v>#REF!</v>
      </c>
      <c r="C29" s="66" t="e">
        <f>#REF!=#REF!</f>
        <v>#REF!</v>
      </c>
      <c r="D29" s="66" t="e">
        <f>#REF!=#REF!</f>
        <v>#REF!</v>
      </c>
      <c r="E29" s="66" t="e">
        <f>#REF!=#REF!</f>
        <v>#REF!</v>
      </c>
      <c r="F29" s="66" t="e">
        <f>#REF!=#REF!</f>
        <v>#REF!</v>
      </c>
      <c r="G29" s="66" t="e">
        <f>#REF!=#REF!</f>
        <v>#REF!</v>
      </c>
      <c r="H29" s="66" t="e">
        <f>#REF!=#REF!</f>
        <v>#REF!</v>
      </c>
      <c r="I29" s="66" t="e">
        <f>#REF!=#REF!</f>
        <v>#REF!</v>
      </c>
      <c r="J29" s="66" t="e">
        <f>#REF!=#REF!</f>
        <v>#REF!</v>
      </c>
      <c r="K29" s="66" t="e">
        <f>#REF!=#REF!</f>
        <v>#REF!</v>
      </c>
      <c r="L29" s="66" t="e">
        <f>#REF!=#REF!</f>
        <v>#REF!</v>
      </c>
      <c r="M29" s="66" t="e">
        <f>#REF!=#REF!</f>
        <v>#REF!</v>
      </c>
      <c r="N29" s="66" t="e">
        <f>#REF!=#REF!</f>
        <v>#REF!</v>
      </c>
      <c r="O29" s="66" t="e">
        <f>#REF!=#REF!</f>
        <v>#REF!</v>
      </c>
      <c r="P29" s="66" t="e">
        <f>#REF!=#REF!</f>
        <v>#REF!</v>
      </c>
      <c r="Q29" s="66" t="e">
        <f>#REF!=#REF!</f>
        <v>#REF!</v>
      </c>
      <c r="R29" s="66" t="e">
        <f>#REF!=#REF!</f>
        <v>#REF!</v>
      </c>
    </row>
    <row r="30" spans="1:18" ht="15">
      <c r="A30" s="66" t="e">
        <f>#REF!=#REF!</f>
        <v>#REF!</v>
      </c>
      <c r="B30" s="66" t="e">
        <f>#REF!=#REF!</f>
        <v>#REF!</v>
      </c>
      <c r="C30" s="66" t="e">
        <f>#REF!=#REF!</f>
        <v>#REF!</v>
      </c>
      <c r="D30" s="66" t="e">
        <f>#REF!=#REF!</f>
        <v>#REF!</v>
      </c>
      <c r="E30" s="66" t="e">
        <f>#REF!=#REF!</f>
        <v>#REF!</v>
      </c>
      <c r="F30" s="66" t="e">
        <f>#REF!=#REF!</f>
        <v>#REF!</v>
      </c>
      <c r="G30" s="66" t="e">
        <f>#REF!=#REF!</f>
        <v>#REF!</v>
      </c>
      <c r="H30" s="66" t="e">
        <f>#REF!=#REF!</f>
        <v>#REF!</v>
      </c>
      <c r="I30" s="66" t="e">
        <f>#REF!=#REF!</f>
        <v>#REF!</v>
      </c>
      <c r="J30" s="66" t="e">
        <f>#REF!=#REF!</f>
        <v>#REF!</v>
      </c>
      <c r="K30" s="66" t="e">
        <f>#REF!=#REF!</f>
        <v>#REF!</v>
      </c>
      <c r="L30" s="66" t="e">
        <f>#REF!=#REF!</f>
        <v>#REF!</v>
      </c>
      <c r="M30" s="66" t="e">
        <f>#REF!=#REF!</f>
        <v>#REF!</v>
      </c>
      <c r="N30" s="66" t="e">
        <f>#REF!=#REF!</f>
        <v>#REF!</v>
      </c>
      <c r="O30" s="66" t="e">
        <f>#REF!=#REF!</f>
        <v>#REF!</v>
      </c>
      <c r="P30" s="66" t="e">
        <f>#REF!=#REF!</f>
        <v>#REF!</v>
      </c>
      <c r="Q30" s="66" t="e">
        <f>#REF!=#REF!</f>
        <v>#REF!</v>
      </c>
      <c r="R30" s="66" t="e">
        <f>#REF!=#REF!</f>
        <v>#REF!</v>
      </c>
    </row>
    <row r="31" spans="1:18" ht="15">
      <c r="A31" s="66" t="e">
        <f>#REF!=#REF!</f>
        <v>#REF!</v>
      </c>
      <c r="B31" s="66" t="e">
        <f>#REF!=#REF!</f>
        <v>#REF!</v>
      </c>
      <c r="C31" s="66" t="e">
        <f>#REF!=#REF!</f>
        <v>#REF!</v>
      </c>
      <c r="D31" s="66" t="e">
        <f>#REF!=#REF!</f>
        <v>#REF!</v>
      </c>
      <c r="E31" s="66" t="e">
        <f>#REF!=#REF!</f>
        <v>#REF!</v>
      </c>
      <c r="F31" s="66" t="e">
        <f>#REF!=#REF!</f>
        <v>#REF!</v>
      </c>
      <c r="G31" s="66" t="e">
        <f>#REF!=#REF!</f>
        <v>#REF!</v>
      </c>
      <c r="H31" s="66" t="e">
        <f>#REF!=#REF!</f>
        <v>#REF!</v>
      </c>
      <c r="I31" s="66" t="e">
        <f>#REF!=#REF!</f>
        <v>#REF!</v>
      </c>
      <c r="J31" s="66" t="e">
        <f>#REF!=#REF!</f>
        <v>#REF!</v>
      </c>
      <c r="K31" s="66" t="e">
        <f>#REF!=#REF!</f>
        <v>#REF!</v>
      </c>
      <c r="L31" s="66" t="e">
        <f>#REF!=#REF!</f>
        <v>#REF!</v>
      </c>
      <c r="M31" s="66" t="e">
        <f>#REF!=#REF!</f>
        <v>#REF!</v>
      </c>
      <c r="N31" s="66" t="e">
        <f>#REF!=#REF!</f>
        <v>#REF!</v>
      </c>
      <c r="O31" s="66" t="e">
        <f>#REF!=#REF!</f>
        <v>#REF!</v>
      </c>
      <c r="P31" s="66" t="e">
        <f>#REF!=#REF!</f>
        <v>#REF!</v>
      </c>
      <c r="Q31" s="66" t="e">
        <f>#REF!=#REF!</f>
        <v>#REF!</v>
      </c>
      <c r="R31" s="66" t="e">
        <f>#REF!=#REF!</f>
        <v>#REF!</v>
      </c>
    </row>
    <row r="32" spans="1:18" ht="15">
      <c r="A32" s="66" t="e">
        <f>#REF!=#REF!</f>
        <v>#REF!</v>
      </c>
      <c r="B32" s="66" t="e">
        <f>#REF!=#REF!</f>
        <v>#REF!</v>
      </c>
      <c r="C32" s="66" t="e">
        <f>#REF!=#REF!</f>
        <v>#REF!</v>
      </c>
      <c r="D32" s="66" t="e">
        <f>#REF!=#REF!</f>
        <v>#REF!</v>
      </c>
      <c r="E32" s="66" t="e">
        <f>#REF!=#REF!</f>
        <v>#REF!</v>
      </c>
      <c r="F32" s="66" t="e">
        <f>#REF!=#REF!</f>
        <v>#REF!</v>
      </c>
      <c r="G32" s="66" t="e">
        <f>#REF!=#REF!</f>
        <v>#REF!</v>
      </c>
      <c r="H32" s="66" t="e">
        <f>#REF!=#REF!</f>
        <v>#REF!</v>
      </c>
      <c r="I32" s="66" t="e">
        <f>#REF!=#REF!</f>
        <v>#REF!</v>
      </c>
      <c r="J32" s="66" t="e">
        <f>#REF!=#REF!</f>
        <v>#REF!</v>
      </c>
      <c r="K32" s="66" t="e">
        <f>#REF!=#REF!</f>
        <v>#REF!</v>
      </c>
      <c r="L32" s="66" t="e">
        <f>#REF!=#REF!</f>
        <v>#REF!</v>
      </c>
      <c r="M32" s="66" t="e">
        <f>#REF!=#REF!</f>
        <v>#REF!</v>
      </c>
      <c r="N32" s="66" t="e">
        <f>#REF!=#REF!</f>
        <v>#REF!</v>
      </c>
      <c r="O32" s="66" t="e">
        <f>#REF!=#REF!</f>
        <v>#REF!</v>
      </c>
      <c r="P32" s="66" t="e">
        <f>#REF!=#REF!</f>
        <v>#REF!</v>
      </c>
      <c r="Q32" s="66" t="e">
        <f>#REF!=#REF!</f>
        <v>#REF!</v>
      </c>
      <c r="R32" s="66" t="e">
        <f>#REF!=#REF!</f>
        <v>#REF!</v>
      </c>
    </row>
    <row r="33" spans="1:18" ht="15">
      <c r="A33" s="66" t="e">
        <f>#REF!=#REF!</f>
        <v>#REF!</v>
      </c>
      <c r="B33" s="66" t="e">
        <f>#REF!=#REF!</f>
        <v>#REF!</v>
      </c>
      <c r="C33" s="66" t="e">
        <f>#REF!=#REF!</f>
        <v>#REF!</v>
      </c>
      <c r="D33" s="66" t="e">
        <f>#REF!=#REF!</f>
        <v>#REF!</v>
      </c>
      <c r="E33" s="66" t="e">
        <f>#REF!=#REF!</f>
        <v>#REF!</v>
      </c>
      <c r="F33" s="66" t="e">
        <f>#REF!=#REF!</f>
        <v>#REF!</v>
      </c>
      <c r="G33" s="66" t="e">
        <f>#REF!=#REF!</f>
        <v>#REF!</v>
      </c>
      <c r="H33" s="66" t="e">
        <f>#REF!=#REF!</f>
        <v>#REF!</v>
      </c>
      <c r="I33" s="66" t="e">
        <f>#REF!=#REF!</f>
        <v>#REF!</v>
      </c>
      <c r="J33" s="66" t="e">
        <f>#REF!=#REF!</f>
        <v>#REF!</v>
      </c>
      <c r="K33" s="66" t="e">
        <f>#REF!=#REF!</f>
        <v>#REF!</v>
      </c>
      <c r="L33" s="66" t="e">
        <f>#REF!=#REF!</f>
        <v>#REF!</v>
      </c>
      <c r="M33" s="66" t="e">
        <f>#REF!=#REF!</f>
        <v>#REF!</v>
      </c>
      <c r="N33" s="66" t="e">
        <f>#REF!=#REF!</f>
        <v>#REF!</v>
      </c>
      <c r="O33" s="66" t="e">
        <f>#REF!=#REF!</f>
        <v>#REF!</v>
      </c>
      <c r="P33" s="66" t="e">
        <f>#REF!=#REF!</f>
        <v>#REF!</v>
      </c>
      <c r="Q33" s="66" t="e">
        <f>#REF!=#REF!</f>
        <v>#REF!</v>
      </c>
      <c r="R33" s="66" t="e">
        <f>#REF!=#REF!</f>
        <v>#REF!</v>
      </c>
    </row>
    <row r="34" spans="1:18" ht="15">
      <c r="A34" s="66" t="e">
        <f>#REF!=#REF!</f>
        <v>#REF!</v>
      </c>
      <c r="B34" s="66" t="e">
        <f>#REF!=#REF!</f>
        <v>#REF!</v>
      </c>
      <c r="C34" s="66" t="e">
        <f>#REF!=#REF!</f>
        <v>#REF!</v>
      </c>
      <c r="D34" s="66" t="e">
        <f>#REF!=#REF!</f>
        <v>#REF!</v>
      </c>
      <c r="E34" s="66" t="e">
        <f>#REF!=#REF!</f>
        <v>#REF!</v>
      </c>
      <c r="F34" s="66" t="e">
        <f>#REF!=#REF!</f>
        <v>#REF!</v>
      </c>
      <c r="G34" s="66" t="e">
        <f>#REF!=#REF!</f>
        <v>#REF!</v>
      </c>
      <c r="H34" s="66" t="e">
        <f>#REF!=#REF!</f>
        <v>#REF!</v>
      </c>
      <c r="I34" s="66" t="e">
        <f>#REF!=#REF!</f>
        <v>#REF!</v>
      </c>
      <c r="J34" s="66" t="e">
        <f>#REF!=#REF!</f>
        <v>#REF!</v>
      </c>
      <c r="K34" s="66" t="e">
        <f>#REF!=#REF!</f>
        <v>#REF!</v>
      </c>
      <c r="L34" s="66" t="e">
        <f>#REF!=#REF!</f>
        <v>#REF!</v>
      </c>
      <c r="M34" s="66" t="e">
        <f>#REF!=#REF!</f>
        <v>#REF!</v>
      </c>
      <c r="N34" s="66" t="e">
        <f>#REF!=#REF!</f>
        <v>#REF!</v>
      </c>
      <c r="O34" s="66" t="e">
        <f>#REF!=#REF!</f>
        <v>#REF!</v>
      </c>
      <c r="P34" s="66" t="e">
        <f>#REF!=#REF!</f>
        <v>#REF!</v>
      </c>
      <c r="Q34" s="66" t="e">
        <f>#REF!=#REF!</f>
        <v>#REF!</v>
      </c>
      <c r="R34" s="66" t="e">
        <f>#REF!=#REF!</f>
        <v>#REF!</v>
      </c>
    </row>
    <row r="35" spans="1:18" ht="15">
      <c r="A35" s="66" t="e">
        <f>#REF!=#REF!</f>
        <v>#REF!</v>
      </c>
      <c r="B35" s="66" t="e">
        <f>#REF!=#REF!</f>
        <v>#REF!</v>
      </c>
      <c r="C35" s="66" t="e">
        <f>#REF!=#REF!</f>
        <v>#REF!</v>
      </c>
      <c r="D35" s="66" t="e">
        <f>#REF!=#REF!</f>
        <v>#REF!</v>
      </c>
      <c r="E35" s="66" t="e">
        <f>#REF!=#REF!</f>
        <v>#REF!</v>
      </c>
      <c r="F35" s="66" t="e">
        <f>#REF!=#REF!</f>
        <v>#REF!</v>
      </c>
      <c r="G35" s="66" t="e">
        <f>#REF!=#REF!</f>
        <v>#REF!</v>
      </c>
      <c r="H35" s="66" t="e">
        <f>#REF!=#REF!</f>
        <v>#REF!</v>
      </c>
      <c r="I35" s="66" t="e">
        <f>#REF!=#REF!</f>
        <v>#REF!</v>
      </c>
      <c r="J35" s="66" t="e">
        <f>#REF!=#REF!</f>
        <v>#REF!</v>
      </c>
      <c r="K35" s="66" t="e">
        <f>#REF!=#REF!</f>
        <v>#REF!</v>
      </c>
      <c r="L35" s="66" t="e">
        <f>#REF!=#REF!</f>
        <v>#REF!</v>
      </c>
      <c r="M35" s="66" t="e">
        <f>#REF!=#REF!</f>
        <v>#REF!</v>
      </c>
      <c r="N35" s="66" t="e">
        <f>#REF!=#REF!</f>
        <v>#REF!</v>
      </c>
      <c r="O35" s="66" t="e">
        <f>#REF!=#REF!</f>
        <v>#REF!</v>
      </c>
      <c r="P35" s="66" t="e">
        <f>#REF!=#REF!</f>
        <v>#REF!</v>
      </c>
      <c r="Q35" s="66" t="e">
        <f>#REF!=#REF!</f>
        <v>#REF!</v>
      </c>
      <c r="R35" s="66" t="e">
        <f>#REF!=#REF!</f>
        <v>#REF!</v>
      </c>
    </row>
    <row r="36" spans="1:18" ht="15">
      <c r="A36" s="66" t="e">
        <f>#REF!=#REF!</f>
        <v>#REF!</v>
      </c>
      <c r="B36" s="66" t="e">
        <f>#REF!=#REF!</f>
        <v>#REF!</v>
      </c>
      <c r="C36" s="66" t="e">
        <f>#REF!=#REF!</f>
        <v>#REF!</v>
      </c>
      <c r="D36" s="66" t="e">
        <f>#REF!=#REF!</f>
        <v>#REF!</v>
      </c>
      <c r="E36" s="66" t="e">
        <f>#REF!=#REF!</f>
        <v>#REF!</v>
      </c>
      <c r="F36" s="66" t="e">
        <f>#REF!=#REF!</f>
        <v>#REF!</v>
      </c>
      <c r="G36" s="66" t="e">
        <f>#REF!=#REF!</f>
        <v>#REF!</v>
      </c>
      <c r="H36" s="66" t="e">
        <f>#REF!=#REF!</f>
        <v>#REF!</v>
      </c>
      <c r="I36" s="66" t="e">
        <f>#REF!=#REF!</f>
        <v>#REF!</v>
      </c>
      <c r="J36" s="66" t="e">
        <f>#REF!=#REF!</f>
        <v>#REF!</v>
      </c>
      <c r="K36" s="66" t="e">
        <f>#REF!=#REF!</f>
        <v>#REF!</v>
      </c>
      <c r="L36" s="66" t="e">
        <f>#REF!=#REF!</f>
        <v>#REF!</v>
      </c>
      <c r="M36" s="66" t="e">
        <f>#REF!=#REF!</f>
        <v>#REF!</v>
      </c>
      <c r="N36" s="66" t="e">
        <f>#REF!=#REF!</f>
        <v>#REF!</v>
      </c>
      <c r="O36" s="66" t="e">
        <f>#REF!=#REF!</f>
        <v>#REF!</v>
      </c>
      <c r="P36" s="66" t="e">
        <f>#REF!=#REF!</f>
        <v>#REF!</v>
      </c>
      <c r="Q36" s="66" t="e">
        <f>#REF!=#REF!</f>
        <v>#REF!</v>
      </c>
      <c r="R36" s="66" t="e">
        <f>#REF!=#REF!</f>
        <v>#REF!</v>
      </c>
    </row>
    <row r="37" spans="1:18" ht="15">
      <c r="A37" s="66" t="e">
        <f>#REF!=#REF!</f>
        <v>#REF!</v>
      </c>
      <c r="B37" s="66" t="e">
        <f>#REF!=#REF!</f>
        <v>#REF!</v>
      </c>
      <c r="C37" s="66" t="e">
        <f>#REF!=#REF!</f>
        <v>#REF!</v>
      </c>
      <c r="D37" s="66" t="e">
        <f>#REF!=#REF!</f>
        <v>#REF!</v>
      </c>
      <c r="E37" s="66" t="e">
        <f>#REF!=#REF!</f>
        <v>#REF!</v>
      </c>
      <c r="F37" s="66" t="e">
        <f>#REF!=#REF!</f>
        <v>#REF!</v>
      </c>
      <c r="G37" s="66" t="e">
        <f>#REF!=#REF!</f>
        <v>#REF!</v>
      </c>
      <c r="H37" s="66" t="e">
        <f>#REF!=#REF!</f>
        <v>#REF!</v>
      </c>
      <c r="I37" s="66" t="e">
        <f>#REF!=#REF!</f>
        <v>#REF!</v>
      </c>
      <c r="J37" s="66" t="e">
        <f>#REF!=#REF!</f>
        <v>#REF!</v>
      </c>
      <c r="K37" s="66" t="e">
        <f>#REF!=#REF!</f>
        <v>#REF!</v>
      </c>
      <c r="L37" s="66" t="e">
        <f>#REF!=#REF!</f>
        <v>#REF!</v>
      </c>
      <c r="M37" s="66" t="e">
        <f>#REF!=#REF!</f>
        <v>#REF!</v>
      </c>
      <c r="N37" s="66" t="e">
        <f>#REF!=#REF!</f>
        <v>#REF!</v>
      </c>
      <c r="O37" s="66" t="e">
        <f>#REF!=#REF!</f>
        <v>#REF!</v>
      </c>
      <c r="P37" s="66" t="e">
        <f>#REF!=#REF!</f>
        <v>#REF!</v>
      </c>
      <c r="Q37" s="66" t="e">
        <f>#REF!=#REF!</f>
        <v>#REF!</v>
      </c>
      <c r="R37" s="66" t="e">
        <f>#REF!=#REF!</f>
        <v>#REF!</v>
      </c>
    </row>
    <row r="38" spans="1:18" ht="15">
      <c r="A38" s="66" t="e">
        <f>#REF!=#REF!</f>
        <v>#REF!</v>
      </c>
      <c r="B38" s="66" t="e">
        <f>#REF!=#REF!</f>
        <v>#REF!</v>
      </c>
      <c r="C38" s="66" t="e">
        <f>#REF!=#REF!</f>
        <v>#REF!</v>
      </c>
      <c r="D38" s="66" t="e">
        <f>#REF!=#REF!</f>
        <v>#REF!</v>
      </c>
      <c r="E38" s="66" t="e">
        <f>#REF!=#REF!</f>
        <v>#REF!</v>
      </c>
      <c r="F38" s="66" t="e">
        <f>#REF!=#REF!</f>
        <v>#REF!</v>
      </c>
      <c r="G38" s="66" t="e">
        <f>#REF!=#REF!</f>
        <v>#REF!</v>
      </c>
      <c r="H38" s="66" t="e">
        <f>#REF!=#REF!</f>
        <v>#REF!</v>
      </c>
      <c r="I38" s="66" t="e">
        <f>#REF!=#REF!</f>
        <v>#REF!</v>
      </c>
      <c r="J38" s="66" t="e">
        <f>#REF!=#REF!</f>
        <v>#REF!</v>
      </c>
      <c r="K38" s="66" t="e">
        <f>#REF!=#REF!</f>
        <v>#REF!</v>
      </c>
      <c r="L38" s="66" t="e">
        <f>#REF!=#REF!</f>
        <v>#REF!</v>
      </c>
      <c r="M38" s="66" t="e">
        <f>#REF!=#REF!</f>
        <v>#REF!</v>
      </c>
      <c r="N38" s="66" t="e">
        <f>#REF!=#REF!</f>
        <v>#REF!</v>
      </c>
      <c r="O38" s="66" t="e">
        <f>#REF!=#REF!</f>
        <v>#REF!</v>
      </c>
      <c r="P38" s="66" t="e">
        <f>#REF!=#REF!</f>
        <v>#REF!</v>
      </c>
      <c r="Q38" s="66" t="e">
        <f>#REF!=#REF!</f>
        <v>#REF!</v>
      </c>
      <c r="R38" s="66" t="e">
        <f>#REF!=#REF!</f>
        <v>#REF!</v>
      </c>
    </row>
    <row r="39" spans="1:18" ht="15">
      <c r="A39" s="66" t="e">
        <f>#REF!=#REF!</f>
        <v>#REF!</v>
      </c>
      <c r="B39" s="66" t="e">
        <f>#REF!=#REF!</f>
        <v>#REF!</v>
      </c>
      <c r="C39" s="66" t="e">
        <f>#REF!=#REF!</f>
        <v>#REF!</v>
      </c>
      <c r="D39" s="66" t="e">
        <f>#REF!=#REF!</f>
        <v>#REF!</v>
      </c>
      <c r="E39" s="66" t="e">
        <f>#REF!=#REF!</f>
        <v>#REF!</v>
      </c>
      <c r="F39" s="66" t="e">
        <f>#REF!=#REF!</f>
        <v>#REF!</v>
      </c>
      <c r="G39" s="66" t="e">
        <f>#REF!=#REF!</f>
        <v>#REF!</v>
      </c>
      <c r="H39" s="66" t="e">
        <f>#REF!=#REF!</f>
        <v>#REF!</v>
      </c>
      <c r="I39" s="66" t="e">
        <f>#REF!=#REF!</f>
        <v>#REF!</v>
      </c>
      <c r="J39" s="66" t="e">
        <f>#REF!=#REF!</f>
        <v>#REF!</v>
      </c>
      <c r="K39" s="66" t="e">
        <f>#REF!=#REF!</f>
        <v>#REF!</v>
      </c>
      <c r="L39" s="66" t="e">
        <f>#REF!=#REF!</f>
        <v>#REF!</v>
      </c>
      <c r="M39" s="66" t="e">
        <f>#REF!=#REF!</f>
        <v>#REF!</v>
      </c>
      <c r="N39" s="66" t="e">
        <f>#REF!=#REF!</f>
        <v>#REF!</v>
      </c>
      <c r="O39" s="66" t="e">
        <f>#REF!=#REF!</f>
        <v>#REF!</v>
      </c>
      <c r="P39" s="66" t="e">
        <f>#REF!=#REF!</f>
        <v>#REF!</v>
      </c>
      <c r="Q39" s="66" t="e">
        <f>#REF!=#REF!</f>
        <v>#REF!</v>
      </c>
      <c r="R39" s="66" t="e">
        <f>#REF!=#REF!</f>
        <v>#REF!</v>
      </c>
    </row>
    <row r="40" spans="1:18" ht="15">
      <c r="A40" s="66" t="e">
        <f>#REF!=#REF!</f>
        <v>#REF!</v>
      </c>
      <c r="B40" s="66" t="e">
        <f>#REF!=#REF!</f>
        <v>#REF!</v>
      </c>
      <c r="C40" s="66" t="e">
        <f>#REF!=#REF!</f>
        <v>#REF!</v>
      </c>
      <c r="D40" s="66" t="e">
        <f>#REF!=#REF!</f>
        <v>#REF!</v>
      </c>
      <c r="E40" s="66" t="e">
        <f>#REF!=#REF!</f>
        <v>#REF!</v>
      </c>
      <c r="F40" s="66" t="e">
        <f>#REF!=#REF!</f>
        <v>#REF!</v>
      </c>
      <c r="G40" s="66" t="e">
        <f>#REF!=#REF!</f>
        <v>#REF!</v>
      </c>
      <c r="H40" s="66" t="e">
        <f>#REF!=#REF!</f>
        <v>#REF!</v>
      </c>
      <c r="I40" s="66" t="e">
        <f>#REF!=#REF!</f>
        <v>#REF!</v>
      </c>
      <c r="J40" s="66" t="e">
        <f>#REF!=#REF!</f>
        <v>#REF!</v>
      </c>
      <c r="K40" s="66" t="e">
        <f>#REF!=#REF!</f>
        <v>#REF!</v>
      </c>
      <c r="L40" s="66" t="e">
        <f>#REF!=#REF!</f>
        <v>#REF!</v>
      </c>
      <c r="M40" s="66" t="e">
        <f>#REF!=#REF!</f>
        <v>#REF!</v>
      </c>
      <c r="N40" s="66" t="e">
        <f>#REF!=#REF!</f>
        <v>#REF!</v>
      </c>
      <c r="O40" s="66" t="e">
        <f>#REF!=#REF!</f>
        <v>#REF!</v>
      </c>
      <c r="P40" s="66" t="e">
        <f>#REF!=#REF!</f>
        <v>#REF!</v>
      </c>
      <c r="Q40" s="66" t="e">
        <f>#REF!=#REF!</f>
        <v>#REF!</v>
      </c>
      <c r="R40" s="66" t="e">
        <f>#REF!=#REF!</f>
        <v>#REF!</v>
      </c>
    </row>
    <row r="41" spans="1:18" ht="15">
      <c r="A41" s="66" t="e">
        <f>#REF!=#REF!</f>
        <v>#REF!</v>
      </c>
      <c r="B41" s="66" t="e">
        <f>#REF!=#REF!</f>
        <v>#REF!</v>
      </c>
      <c r="C41" s="66" t="e">
        <f>#REF!=#REF!</f>
        <v>#REF!</v>
      </c>
      <c r="D41" s="66" t="e">
        <f>#REF!=#REF!</f>
        <v>#REF!</v>
      </c>
      <c r="E41" s="66" t="e">
        <f>#REF!=#REF!</f>
        <v>#REF!</v>
      </c>
      <c r="F41" s="66" t="e">
        <f>#REF!=#REF!</f>
        <v>#REF!</v>
      </c>
      <c r="G41" s="66" t="e">
        <f>#REF!=#REF!</f>
        <v>#REF!</v>
      </c>
      <c r="H41" s="66" t="e">
        <f>#REF!=#REF!</f>
        <v>#REF!</v>
      </c>
      <c r="I41" s="66" t="e">
        <f>#REF!=#REF!</f>
        <v>#REF!</v>
      </c>
      <c r="J41" s="66" t="e">
        <f>#REF!=#REF!</f>
        <v>#REF!</v>
      </c>
      <c r="K41" s="66" t="e">
        <f>#REF!=#REF!</f>
        <v>#REF!</v>
      </c>
      <c r="L41" s="66" t="e">
        <f>#REF!=#REF!</f>
        <v>#REF!</v>
      </c>
      <c r="M41" s="66" t="e">
        <f>#REF!=#REF!</f>
        <v>#REF!</v>
      </c>
      <c r="N41" s="66" t="e">
        <f>#REF!=#REF!</f>
        <v>#REF!</v>
      </c>
      <c r="O41" s="66" t="e">
        <f>#REF!=#REF!</f>
        <v>#REF!</v>
      </c>
      <c r="P41" s="66" t="e">
        <f>#REF!=#REF!</f>
        <v>#REF!</v>
      </c>
      <c r="Q41" s="66" t="e">
        <f>#REF!=#REF!</f>
        <v>#REF!</v>
      </c>
      <c r="R41" s="66" t="e">
        <f>#REF!=#REF!</f>
        <v>#REF!</v>
      </c>
    </row>
    <row r="42" spans="1:18" ht="15">
      <c r="A42" s="66" t="e">
        <f>#REF!=#REF!</f>
        <v>#REF!</v>
      </c>
      <c r="B42" s="66" t="e">
        <f>#REF!=#REF!</f>
        <v>#REF!</v>
      </c>
      <c r="C42" s="66" t="e">
        <f>#REF!=#REF!</f>
        <v>#REF!</v>
      </c>
      <c r="D42" s="66" t="e">
        <f>#REF!=#REF!</f>
        <v>#REF!</v>
      </c>
      <c r="E42" s="66" t="e">
        <f>#REF!=#REF!</f>
        <v>#REF!</v>
      </c>
      <c r="F42" s="66" t="e">
        <f>#REF!=#REF!</f>
        <v>#REF!</v>
      </c>
      <c r="G42" s="66" t="e">
        <f>#REF!=#REF!</f>
        <v>#REF!</v>
      </c>
      <c r="H42" s="66" t="e">
        <f>#REF!=#REF!</f>
        <v>#REF!</v>
      </c>
      <c r="I42" s="66" t="e">
        <f>#REF!=#REF!</f>
        <v>#REF!</v>
      </c>
      <c r="J42" s="66" t="e">
        <f>#REF!=#REF!</f>
        <v>#REF!</v>
      </c>
      <c r="K42" s="66" t="e">
        <f>#REF!=#REF!</f>
        <v>#REF!</v>
      </c>
      <c r="L42" s="66" t="e">
        <f>#REF!=#REF!</f>
        <v>#REF!</v>
      </c>
      <c r="M42" s="66" t="e">
        <f>#REF!=#REF!</f>
        <v>#REF!</v>
      </c>
      <c r="N42" s="66" t="e">
        <f>#REF!=#REF!</f>
        <v>#REF!</v>
      </c>
      <c r="O42" s="66" t="e">
        <f>#REF!=#REF!</f>
        <v>#REF!</v>
      </c>
      <c r="P42" s="66" t="e">
        <f>#REF!=#REF!</f>
        <v>#REF!</v>
      </c>
      <c r="Q42" s="66" t="e">
        <f>#REF!=#REF!</f>
        <v>#REF!</v>
      </c>
      <c r="R42" s="66" t="e">
        <f>#REF!=#REF!</f>
        <v>#REF!</v>
      </c>
    </row>
    <row r="43" spans="1:18" ht="15">
      <c r="A43" s="66" t="e">
        <f>#REF!=#REF!</f>
        <v>#REF!</v>
      </c>
      <c r="B43" s="66" t="e">
        <f>#REF!=#REF!</f>
        <v>#REF!</v>
      </c>
      <c r="C43" s="66" t="e">
        <f>#REF!=#REF!</f>
        <v>#REF!</v>
      </c>
      <c r="D43" s="66" t="e">
        <f>#REF!=#REF!</f>
        <v>#REF!</v>
      </c>
      <c r="E43" s="66" t="e">
        <f>#REF!=#REF!</f>
        <v>#REF!</v>
      </c>
      <c r="F43" s="66" t="e">
        <f>#REF!=#REF!</f>
        <v>#REF!</v>
      </c>
      <c r="G43" s="66" t="e">
        <f>#REF!=#REF!</f>
        <v>#REF!</v>
      </c>
      <c r="H43" s="66" t="e">
        <f>#REF!=#REF!</f>
        <v>#REF!</v>
      </c>
      <c r="I43" s="66" t="e">
        <f>#REF!=#REF!</f>
        <v>#REF!</v>
      </c>
      <c r="J43" s="66" t="e">
        <f>#REF!=#REF!</f>
        <v>#REF!</v>
      </c>
      <c r="K43" s="66" t="e">
        <f>#REF!=#REF!</f>
        <v>#REF!</v>
      </c>
      <c r="L43" s="66" t="e">
        <f>#REF!=#REF!</f>
        <v>#REF!</v>
      </c>
      <c r="M43" s="66" t="e">
        <f>#REF!=#REF!</f>
        <v>#REF!</v>
      </c>
      <c r="N43" s="66" t="e">
        <f>#REF!=#REF!</f>
        <v>#REF!</v>
      </c>
      <c r="O43" s="66" t="e">
        <f>#REF!=#REF!</f>
        <v>#REF!</v>
      </c>
      <c r="P43" s="66" t="e">
        <f>#REF!=#REF!</f>
        <v>#REF!</v>
      </c>
      <c r="Q43" s="66" t="e">
        <f>#REF!=#REF!</f>
        <v>#REF!</v>
      </c>
      <c r="R43" s="66" t="e">
        <f>#REF!=#REF!</f>
        <v>#REF!</v>
      </c>
    </row>
    <row r="44" spans="1:18" ht="15">
      <c r="A44" s="66" t="e">
        <f>#REF!=#REF!</f>
        <v>#REF!</v>
      </c>
      <c r="B44" s="66" t="e">
        <f>#REF!=#REF!</f>
        <v>#REF!</v>
      </c>
      <c r="C44" s="66" t="e">
        <f>#REF!=#REF!</f>
        <v>#REF!</v>
      </c>
      <c r="D44" s="66" t="e">
        <f>#REF!=#REF!</f>
        <v>#REF!</v>
      </c>
      <c r="E44" s="66" t="e">
        <f>#REF!=#REF!</f>
        <v>#REF!</v>
      </c>
      <c r="F44" s="66" t="e">
        <f>#REF!=#REF!</f>
        <v>#REF!</v>
      </c>
      <c r="G44" s="66" t="e">
        <f>#REF!=#REF!</f>
        <v>#REF!</v>
      </c>
      <c r="H44" s="66" t="e">
        <f>#REF!=#REF!</f>
        <v>#REF!</v>
      </c>
      <c r="I44" s="66" t="e">
        <f>#REF!=#REF!</f>
        <v>#REF!</v>
      </c>
      <c r="J44" s="66" t="e">
        <f>#REF!=#REF!</f>
        <v>#REF!</v>
      </c>
      <c r="K44" s="66" t="e">
        <f>#REF!=#REF!</f>
        <v>#REF!</v>
      </c>
      <c r="L44" s="66" t="e">
        <f>#REF!=#REF!</f>
        <v>#REF!</v>
      </c>
      <c r="M44" s="66" t="e">
        <f>#REF!=#REF!</f>
        <v>#REF!</v>
      </c>
      <c r="N44" s="66" t="e">
        <f>#REF!=#REF!</f>
        <v>#REF!</v>
      </c>
      <c r="O44" s="66" t="e">
        <f>#REF!=#REF!</f>
        <v>#REF!</v>
      </c>
      <c r="P44" s="66" t="e">
        <f>#REF!=#REF!</f>
        <v>#REF!</v>
      </c>
      <c r="Q44" s="66" t="e">
        <f>#REF!=#REF!</f>
        <v>#REF!</v>
      </c>
      <c r="R44" s="66" t="e">
        <f>#REF!=#REF!</f>
        <v>#REF!</v>
      </c>
    </row>
    <row r="45" spans="1:18" ht="15">
      <c r="A45" s="66" t="e">
        <f>#REF!=#REF!</f>
        <v>#REF!</v>
      </c>
      <c r="B45" s="66" t="e">
        <f>#REF!=#REF!</f>
        <v>#REF!</v>
      </c>
      <c r="C45" s="66" t="e">
        <f>#REF!=#REF!</f>
        <v>#REF!</v>
      </c>
      <c r="D45" s="66" t="e">
        <f>#REF!=#REF!</f>
        <v>#REF!</v>
      </c>
      <c r="E45" s="66" t="e">
        <f>#REF!=#REF!</f>
        <v>#REF!</v>
      </c>
      <c r="F45" s="66" t="e">
        <f>#REF!=#REF!</f>
        <v>#REF!</v>
      </c>
      <c r="G45" s="66" t="e">
        <f>#REF!=#REF!</f>
        <v>#REF!</v>
      </c>
      <c r="H45" s="66" t="e">
        <f>#REF!=#REF!</f>
        <v>#REF!</v>
      </c>
      <c r="I45" s="66" t="e">
        <f>#REF!=#REF!</f>
        <v>#REF!</v>
      </c>
      <c r="J45" s="66" t="e">
        <f>#REF!=#REF!</f>
        <v>#REF!</v>
      </c>
      <c r="K45" s="66" t="e">
        <f>#REF!=#REF!</f>
        <v>#REF!</v>
      </c>
      <c r="L45" s="66" t="e">
        <f>#REF!=#REF!</f>
        <v>#REF!</v>
      </c>
      <c r="M45" s="66" t="e">
        <f>#REF!=#REF!</f>
        <v>#REF!</v>
      </c>
      <c r="N45" s="66" t="e">
        <f>#REF!=#REF!</f>
        <v>#REF!</v>
      </c>
      <c r="O45" s="66" t="e">
        <f>#REF!=#REF!</f>
        <v>#REF!</v>
      </c>
      <c r="P45" s="66" t="e">
        <f>#REF!=#REF!</f>
        <v>#REF!</v>
      </c>
      <c r="Q45" s="66" t="e">
        <f>#REF!=#REF!</f>
        <v>#REF!</v>
      </c>
      <c r="R45" s="66" t="e">
        <f>#REF!=#REF!</f>
        <v>#REF!</v>
      </c>
    </row>
    <row r="46" spans="1:18" ht="15">
      <c r="A46" s="66" t="e">
        <f>#REF!=#REF!</f>
        <v>#REF!</v>
      </c>
      <c r="B46" s="66" t="e">
        <f>#REF!=#REF!</f>
        <v>#REF!</v>
      </c>
      <c r="C46" s="66" t="e">
        <f>#REF!=#REF!</f>
        <v>#REF!</v>
      </c>
      <c r="D46" s="66" t="e">
        <f>#REF!=#REF!</f>
        <v>#REF!</v>
      </c>
      <c r="E46" s="66" t="e">
        <f>#REF!=#REF!</f>
        <v>#REF!</v>
      </c>
      <c r="F46" s="66" t="e">
        <f>#REF!=#REF!</f>
        <v>#REF!</v>
      </c>
      <c r="G46" s="66" t="e">
        <f>#REF!=#REF!</f>
        <v>#REF!</v>
      </c>
      <c r="H46" s="66" t="e">
        <f>#REF!=#REF!</f>
        <v>#REF!</v>
      </c>
      <c r="I46" s="66" t="e">
        <f>#REF!=#REF!</f>
        <v>#REF!</v>
      </c>
      <c r="J46" s="66" t="e">
        <f>#REF!=#REF!</f>
        <v>#REF!</v>
      </c>
      <c r="K46" s="66" t="e">
        <f>#REF!=#REF!</f>
        <v>#REF!</v>
      </c>
      <c r="L46" s="66" t="e">
        <f>#REF!=#REF!</f>
        <v>#REF!</v>
      </c>
      <c r="M46" s="66" t="e">
        <f>#REF!=#REF!</f>
        <v>#REF!</v>
      </c>
      <c r="N46" s="66" t="e">
        <f>#REF!=#REF!</f>
        <v>#REF!</v>
      </c>
      <c r="O46" s="66" t="e">
        <f>#REF!=#REF!</f>
        <v>#REF!</v>
      </c>
      <c r="P46" s="66" t="e">
        <f>#REF!=#REF!</f>
        <v>#REF!</v>
      </c>
      <c r="Q46" s="66" t="e">
        <f>#REF!=#REF!</f>
        <v>#REF!</v>
      </c>
      <c r="R46" s="66" t="e">
        <f>#REF!=#REF!</f>
        <v>#REF!</v>
      </c>
    </row>
    <row r="47" spans="1:18" ht="15">
      <c r="A47" s="66" t="e">
        <f>#REF!=#REF!</f>
        <v>#REF!</v>
      </c>
      <c r="B47" s="66" t="e">
        <f>#REF!=#REF!</f>
        <v>#REF!</v>
      </c>
      <c r="C47" s="66" t="e">
        <f>#REF!=#REF!</f>
        <v>#REF!</v>
      </c>
      <c r="D47" s="66" t="e">
        <f>#REF!=#REF!</f>
        <v>#REF!</v>
      </c>
      <c r="E47" s="66" t="e">
        <f>#REF!=#REF!</f>
        <v>#REF!</v>
      </c>
      <c r="F47" s="66" t="e">
        <f>#REF!=#REF!</f>
        <v>#REF!</v>
      </c>
      <c r="G47" s="66" t="e">
        <f>#REF!=#REF!</f>
        <v>#REF!</v>
      </c>
      <c r="H47" s="66" t="e">
        <f>#REF!=#REF!</f>
        <v>#REF!</v>
      </c>
      <c r="I47" s="66" t="e">
        <f>#REF!=#REF!</f>
        <v>#REF!</v>
      </c>
      <c r="J47" s="66" t="e">
        <f>#REF!=#REF!</f>
        <v>#REF!</v>
      </c>
      <c r="K47" s="66" t="e">
        <f>#REF!=#REF!</f>
        <v>#REF!</v>
      </c>
      <c r="L47" s="66" t="e">
        <f>#REF!=#REF!</f>
        <v>#REF!</v>
      </c>
      <c r="M47" s="66" t="e">
        <f>#REF!=#REF!</f>
        <v>#REF!</v>
      </c>
      <c r="N47" s="66" t="e">
        <f>#REF!=#REF!</f>
        <v>#REF!</v>
      </c>
      <c r="O47" s="66" t="e">
        <f>#REF!=#REF!</f>
        <v>#REF!</v>
      </c>
      <c r="P47" s="66" t="e">
        <f>#REF!=#REF!</f>
        <v>#REF!</v>
      </c>
      <c r="Q47" s="66" t="e">
        <f>#REF!=#REF!</f>
        <v>#REF!</v>
      </c>
      <c r="R47" s="66" t="e">
        <f>#REF!=#REF!</f>
        <v>#REF!</v>
      </c>
    </row>
    <row r="48" spans="1:18" ht="15">
      <c r="A48" s="66" t="e">
        <f>#REF!=#REF!</f>
        <v>#REF!</v>
      </c>
      <c r="B48" s="66" t="e">
        <f>#REF!=#REF!</f>
        <v>#REF!</v>
      </c>
      <c r="C48" s="66" t="e">
        <f>#REF!=#REF!</f>
        <v>#REF!</v>
      </c>
      <c r="D48" s="66" t="e">
        <f>#REF!=#REF!</f>
        <v>#REF!</v>
      </c>
      <c r="E48" s="66" t="e">
        <f>#REF!=#REF!</f>
        <v>#REF!</v>
      </c>
      <c r="F48" s="66" t="e">
        <f>#REF!=#REF!</f>
        <v>#REF!</v>
      </c>
      <c r="G48" s="66" t="e">
        <f>#REF!=#REF!</f>
        <v>#REF!</v>
      </c>
      <c r="H48" s="66" t="e">
        <f>#REF!=#REF!</f>
        <v>#REF!</v>
      </c>
      <c r="I48" s="66" t="e">
        <f>#REF!=#REF!</f>
        <v>#REF!</v>
      </c>
      <c r="J48" s="66" t="e">
        <f>#REF!=#REF!</f>
        <v>#REF!</v>
      </c>
      <c r="K48" s="66" t="e">
        <f>#REF!=#REF!</f>
        <v>#REF!</v>
      </c>
      <c r="L48" s="66" t="e">
        <f>#REF!=#REF!</f>
        <v>#REF!</v>
      </c>
      <c r="M48" s="66" t="e">
        <f>#REF!=#REF!</f>
        <v>#REF!</v>
      </c>
      <c r="N48" s="66" t="e">
        <f>#REF!=#REF!</f>
        <v>#REF!</v>
      </c>
      <c r="O48" s="66" t="e">
        <f>#REF!=#REF!</f>
        <v>#REF!</v>
      </c>
      <c r="P48" s="66" t="e">
        <f>#REF!=#REF!</f>
        <v>#REF!</v>
      </c>
      <c r="Q48" s="66" t="e">
        <f>#REF!=#REF!</f>
        <v>#REF!</v>
      </c>
      <c r="R48" s="66" t="e">
        <f>#REF!=#REF!</f>
        <v>#REF!</v>
      </c>
    </row>
    <row r="49" spans="1:18" ht="15">
      <c r="A49" s="66" t="e">
        <f>#REF!=#REF!</f>
        <v>#REF!</v>
      </c>
      <c r="B49" s="66" t="e">
        <f>#REF!=#REF!</f>
        <v>#REF!</v>
      </c>
      <c r="C49" s="66" t="e">
        <f>#REF!=#REF!</f>
        <v>#REF!</v>
      </c>
      <c r="D49" s="66" t="e">
        <f>#REF!=#REF!</f>
        <v>#REF!</v>
      </c>
      <c r="E49" s="66" t="e">
        <f>#REF!=#REF!</f>
        <v>#REF!</v>
      </c>
      <c r="F49" s="66" t="e">
        <f>#REF!=#REF!</f>
        <v>#REF!</v>
      </c>
      <c r="G49" s="66" t="e">
        <f>#REF!=#REF!</f>
        <v>#REF!</v>
      </c>
      <c r="H49" s="66" t="e">
        <f>#REF!=#REF!</f>
        <v>#REF!</v>
      </c>
      <c r="I49" s="66" t="e">
        <f>#REF!=#REF!</f>
        <v>#REF!</v>
      </c>
      <c r="J49" s="66" t="e">
        <f>#REF!=#REF!</f>
        <v>#REF!</v>
      </c>
      <c r="K49" s="66" t="e">
        <f>#REF!=#REF!</f>
        <v>#REF!</v>
      </c>
      <c r="L49" s="66" t="e">
        <f>#REF!=#REF!</f>
        <v>#REF!</v>
      </c>
      <c r="M49" s="66" t="e">
        <f>#REF!=#REF!</f>
        <v>#REF!</v>
      </c>
      <c r="N49" s="66" t="e">
        <f>#REF!=#REF!</f>
        <v>#REF!</v>
      </c>
      <c r="O49" s="66" t="e">
        <f>#REF!=#REF!</f>
        <v>#REF!</v>
      </c>
      <c r="P49" s="66" t="e">
        <f>#REF!=#REF!</f>
        <v>#REF!</v>
      </c>
      <c r="Q49" s="66" t="e">
        <f>#REF!=#REF!</f>
        <v>#REF!</v>
      </c>
      <c r="R49" s="66" t="e">
        <f>#REF!=#REF!</f>
        <v>#REF!</v>
      </c>
    </row>
    <row r="50" spans="1:18" ht="15">
      <c r="A50" s="66" t="e">
        <f>#REF!=#REF!</f>
        <v>#REF!</v>
      </c>
      <c r="B50" s="66" t="e">
        <f>#REF!=#REF!</f>
        <v>#REF!</v>
      </c>
      <c r="C50" s="66" t="e">
        <f>#REF!=#REF!</f>
        <v>#REF!</v>
      </c>
      <c r="D50" s="66" t="e">
        <f>#REF!=#REF!</f>
        <v>#REF!</v>
      </c>
      <c r="E50" s="66" t="e">
        <f>#REF!=#REF!</f>
        <v>#REF!</v>
      </c>
      <c r="F50" s="66" t="e">
        <f>#REF!=#REF!</f>
        <v>#REF!</v>
      </c>
      <c r="G50" s="66" t="e">
        <f>#REF!=#REF!</f>
        <v>#REF!</v>
      </c>
      <c r="H50" s="66" t="e">
        <f>#REF!=#REF!</f>
        <v>#REF!</v>
      </c>
      <c r="I50" s="66" t="e">
        <f>#REF!=#REF!</f>
        <v>#REF!</v>
      </c>
      <c r="J50" s="66" t="e">
        <f>#REF!=#REF!</f>
        <v>#REF!</v>
      </c>
      <c r="K50" s="66" t="e">
        <f>#REF!=#REF!</f>
        <v>#REF!</v>
      </c>
      <c r="L50" s="66" t="e">
        <f>#REF!=#REF!</f>
        <v>#REF!</v>
      </c>
      <c r="M50" s="66" t="e">
        <f>#REF!=#REF!</f>
        <v>#REF!</v>
      </c>
      <c r="N50" s="66" t="e">
        <f>#REF!=#REF!</f>
        <v>#REF!</v>
      </c>
      <c r="O50" s="66" t="e">
        <f>#REF!=#REF!</f>
        <v>#REF!</v>
      </c>
      <c r="P50" s="66" t="e">
        <f>#REF!=#REF!</f>
        <v>#REF!</v>
      </c>
      <c r="Q50" s="66" t="e">
        <f>#REF!=#REF!</f>
        <v>#REF!</v>
      </c>
      <c r="R50" s="66" t="e">
        <f>#REF!=#REF!</f>
        <v>#REF!</v>
      </c>
    </row>
  </sheetData>
  <conditionalFormatting sqref="A1:R50">
    <cfRule type="cellIs" priority="1" dxfId="2" operator="equal" stopIfTrue="1">
      <formula>FALSE</formula>
    </cfRule>
    <cfRule type="cellIs" priority="2" dxfId="3" operator="equal" stopIfTrue="1">
      <formula>TRUE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24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8" width="8.7109375" style="0" bestFit="1" customWidth="1"/>
    <col min="9" max="9" width="5.7109375" style="0" bestFit="1" customWidth="1"/>
    <col min="10" max="10" width="9.57421875" style="0" bestFit="1" customWidth="1"/>
    <col min="11" max="11" width="21.421875" style="0" bestFit="1" customWidth="1"/>
    <col min="12" max="13" width="10.140625" style="0" bestFit="1" customWidth="1"/>
    <col min="14" max="15" width="10.42187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66"/>
      <c r="B2" s="66" t="s">
        <v>484</v>
      </c>
      <c r="C2" s="66">
        <v>500</v>
      </c>
    </row>
    <row r="7" spans="1:6" ht="15">
      <c r="A7" s="66"/>
      <c r="B7" s="66"/>
      <c r="C7" s="66"/>
      <c r="D7" s="66" t="s">
        <v>485</v>
      </c>
      <c r="E7" s="66" t="s">
        <v>486</v>
      </c>
      <c r="F7" s="66" t="s">
        <v>487</v>
      </c>
    </row>
    <row r="9" spans="1:18" ht="15">
      <c r="A9" s="66"/>
      <c r="B9" s="66"/>
      <c r="C9" s="66"/>
      <c r="D9" s="66" t="s">
        <v>757</v>
      </c>
      <c r="E9" s="66">
        <v>1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505</v>
      </c>
      <c r="O9" s="66" t="s">
        <v>506</v>
      </c>
      <c r="P9" s="66" t="s">
        <v>496</v>
      </c>
      <c r="Q9" s="66" t="s">
        <v>497</v>
      </c>
      <c r="R9" s="66">
        <v>80</v>
      </c>
    </row>
    <row r="10" spans="1:18" ht="15">
      <c r="A10" s="66"/>
      <c r="B10" s="66"/>
      <c r="C10" s="66"/>
      <c r="D10" s="66" t="s">
        <v>758</v>
      </c>
      <c r="E10" s="66">
        <v>1152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505</v>
      </c>
      <c r="O10" s="66" t="s">
        <v>506</v>
      </c>
      <c r="P10" s="66" t="s">
        <v>498</v>
      </c>
      <c r="Q10" s="66" t="s">
        <v>497</v>
      </c>
      <c r="R10" s="66">
        <v>80</v>
      </c>
    </row>
    <row r="11" spans="1:18" ht="15">
      <c r="A11" s="66"/>
      <c r="B11" s="66"/>
      <c r="C11" s="66"/>
      <c r="D11" s="66" t="s">
        <v>759</v>
      </c>
      <c r="E11" s="66">
        <v>18048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/>
      <c r="B12" s="66"/>
      <c r="C12" s="66"/>
      <c r="D12" s="66" t="s">
        <v>760</v>
      </c>
      <c r="E12" s="66">
        <v>864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/>
      <c r="B13" s="66"/>
      <c r="C13" s="66"/>
      <c r="D13" s="66" t="s">
        <v>761</v>
      </c>
      <c r="E13" s="66">
        <v>13536</v>
      </c>
      <c r="F13" s="66" t="s">
        <v>488</v>
      </c>
      <c r="G13" s="66" t="s">
        <v>489</v>
      </c>
      <c r="H13" s="66">
        <v>0</v>
      </c>
      <c r="I13" s="66">
        <v>97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18" ht="15">
      <c r="A14" s="66"/>
      <c r="B14" s="66"/>
      <c r="C14" s="66"/>
      <c r="D14" s="66" t="s">
        <v>762</v>
      </c>
      <c r="E14" s="66">
        <v>1440</v>
      </c>
      <c r="F14" s="66" t="s">
        <v>488</v>
      </c>
      <c r="G14" s="66" t="s">
        <v>489</v>
      </c>
      <c r="H14" s="66">
        <v>0</v>
      </c>
      <c r="I14" s="66">
        <v>97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6" t="s">
        <v>543</v>
      </c>
      <c r="O14" s="66" t="s">
        <v>544</v>
      </c>
      <c r="P14" s="66" t="s">
        <v>498</v>
      </c>
      <c r="Q14" s="66" t="s">
        <v>497</v>
      </c>
      <c r="R14" s="66">
        <v>80</v>
      </c>
    </row>
    <row r="15" spans="1:18" ht="15">
      <c r="A15" s="66"/>
      <c r="B15" s="66"/>
      <c r="C15" s="66"/>
      <c r="D15" s="66" t="s">
        <v>763</v>
      </c>
      <c r="E15" s="66">
        <v>22560</v>
      </c>
      <c r="F15" s="66" t="s">
        <v>488</v>
      </c>
      <c r="G15" s="66" t="s">
        <v>489</v>
      </c>
      <c r="H15" s="66">
        <v>0</v>
      </c>
      <c r="I15" s="66">
        <v>97</v>
      </c>
      <c r="J15" s="66" t="s">
        <v>490</v>
      </c>
      <c r="K15" s="66" t="s">
        <v>491</v>
      </c>
      <c r="L15" s="66" t="s">
        <v>492</v>
      </c>
      <c r="M15" s="66" t="s">
        <v>493</v>
      </c>
      <c r="N15" s="66" t="s">
        <v>494</v>
      </c>
      <c r="O15" s="66" t="s">
        <v>495</v>
      </c>
      <c r="P15" s="66" t="s">
        <v>496</v>
      </c>
      <c r="Q15" s="66" t="s">
        <v>497</v>
      </c>
      <c r="R15" s="66">
        <v>80</v>
      </c>
    </row>
    <row r="16" spans="1:18" ht="15">
      <c r="A16" s="66"/>
      <c r="B16" s="66"/>
      <c r="C16" s="66"/>
      <c r="D16" s="66" t="s">
        <v>764</v>
      </c>
      <c r="E16" s="66">
        <v>1440</v>
      </c>
      <c r="F16" s="66" t="s">
        <v>488</v>
      </c>
      <c r="G16" s="66" t="s">
        <v>489</v>
      </c>
      <c r="H16" s="66">
        <v>0</v>
      </c>
      <c r="I16" s="66">
        <v>97</v>
      </c>
      <c r="J16" s="66" t="s">
        <v>490</v>
      </c>
      <c r="K16" s="66" t="s">
        <v>491</v>
      </c>
      <c r="L16" s="66" t="s">
        <v>492</v>
      </c>
      <c r="M16" s="66" t="s">
        <v>493</v>
      </c>
      <c r="N16" s="66" t="s">
        <v>494</v>
      </c>
      <c r="O16" s="66" t="s">
        <v>495</v>
      </c>
      <c r="P16" s="66" t="s">
        <v>498</v>
      </c>
      <c r="Q16" s="66" t="s">
        <v>497</v>
      </c>
      <c r="R16" s="66">
        <v>80</v>
      </c>
    </row>
    <row r="17" spans="1:13" ht="15">
      <c r="A17" s="66"/>
      <c r="B17" s="66"/>
      <c r="C17" s="66"/>
      <c r="D17" s="66" t="s">
        <v>765</v>
      </c>
      <c r="E17" s="66">
        <v>22560</v>
      </c>
      <c r="F17" s="66" t="s">
        <v>766</v>
      </c>
      <c r="G17" s="66">
        <v>0</v>
      </c>
      <c r="H17" s="66" t="s">
        <v>489</v>
      </c>
      <c r="I17" s="66" t="s">
        <v>767</v>
      </c>
      <c r="J17" s="66">
        <v>0</v>
      </c>
      <c r="K17" s="66" t="s">
        <v>768</v>
      </c>
      <c r="L17" s="66">
        <v>45</v>
      </c>
      <c r="M17" s="66">
        <v>1</v>
      </c>
    </row>
    <row r="18" spans="1:18" ht="15">
      <c r="A18" s="66"/>
      <c r="B18" s="66"/>
      <c r="C18" s="66"/>
      <c r="D18" s="66" t="s">
        <v>769</v>
      </c>
      <c r="E18" s="66">
        <v>0</v>
      </c>
      <c r="F18" s="66" t="s">
        <v>488</v>
      </c>
      <c r="G18" s="66" t="s">
        <v>489</v>
      </c>
      <c r="H18" s="66">
        <v>0</v>
      </c>
      <c r="I18" s="66">
        <v>401</v>
      </c>
      <c r="J18" s="66" t="s">
        <v>490</v>
      </c>
      <c r="K18" s="66" t="s">
        <v>491</v>
      </c>
      <c r="L18" s="66" t="s">
        <v>492</v>
      </c>
      <c r="M18" s="66" t="s">
        <v>493</v>
      </c>
      <c r="N18" s="66" t="s">
        <v>543</v>
      </c>
      <c r="O18" s="66" t="s">
        <v>544</v>
      </c>
      <c r="P18" s="66" t="s">
        <v>496</v>
      </c>
      <c r="Q18" s="66" t="s">
        <v>497</v>
      </c>
      <c r="R18" s="66">
        <v>80</v>
      </c>
    </row>
    <row r="19" spans="1:18" ht="15">
      <c r="A19" s="66"/>
      <c r="B19" s="66"/>
      <c r="C19" s="66"/>
      <c r="D19" s="66" t="s">
        <v>770</v>
      </c>
      <c r="E19" s="66">
        <v>2112</v>
      </c>
      <c r="F19" s="66" t="s">
        <v>488</v>
      </c>
      <c r="G19" s="66" t="s">
        <v>489</v>
      </c>
      <c r="H19" s="66">
        <v>0</v>
      </c>
      <c r="I19" s="66">
        <v>401</v>
      </c>
      <c r="J19" s="66" t="s">
        <v>490</v>
      </c>
      <c r="K19" s="66" t="s">
        <v>491</v>
      </c>
      <c r="L19" s="66" t="s">
        <v>492</v>
      </c>
      <c r="M19" s="66" t="s">
        <v>493</v>
      </c>
      <c r="N19" s="66" t="s">
        <v>543</v>
      </c>
      <c r="O19" s="66" t="s">
        <v>544</v>
      </c>
      <c r="P19" s="66" t="s">
        <v>498</v>
      </c>
      <c r="Q19" s="66" t="s">
        <v>497</v>
      </c>
      <c r="R19" s="66">
        <v>80</v>
      </c>
    </row>
    <row r="20" spans="1:18" ht="15">
      <c r="A20" s="66"/>
      <c r="B20" s="66"/>
      <c r="C20" s="66"/>
      <c r="D20" s="66" t="s">
        <v>771</v>
      </c>
      <c r="E20" s="66">
        <v>33080</v>
      </c>
      <c r="F20" s="66" t="s">
        <v>488</v>
      </c>
      <c r="G20" s="66" t="s">
        <v>489</v>
      </c>
      <c r="H20" s="66">
        <v>0</v>
      </c>
      <c r="I20" s="66">
        <v>401</v>
      </c>
      <c r="J20" s="66" t="s">
        <v>490</v>
      </c>
      <c r="K20" s="66" t="s">
        <v>491</v>
      </c>
      <c r="L20" s="66" t="s">
        <v>492</v>
      </c>
      <c r="M20" s="66" t="s">
        <v>493</v>
      </c>
      <c r="N20" s="66" t="s">
        <v>505</v>
      </c>
      <c r="O20" s="66" t="s">
        <v>506</v>
      </c>
      <c r="P20" s="66" t="s">
        <v>496</v>
      </c>
      <c r="Q20" s="66" t="s">
        <v>497</v>
      </c>
      <c r="R20" s="66">
        <v>80</v>
      </c>
    </row>
    <row r="21" spans="1:18" ht="15">
      <c r="A21" s="66"/>
      <c r="B21" s="66"/>
      <c r="C21" s="66"/>
      <c r="D21" s="66" t="s">
        <v>772</v>
      </c>
      <c r="E21" s="66">
        <v>3744</v>
      </c>
      <c r="F21" s="66" t="s">
        <v>488</v>
      </c>
      <c r="G21" s="66" t="s">
        <v>489</v>
      </c>
      <c r="H21" s="66">
        <v>0</v>
      </c>
      <c r="I21" s="66">
        <v>401</v>
      </c>
      <c r="J21" s="66" t="s">
        <v>490</v>
      </c>
      <c r="K21" s="66" t="s">
        <v>491</v>
      </c>
      <c r="L21" s="66" t="s">
        <v>492</v>
      </c>
      <c r="M21" s="66" t="s">
        <v>493</v>
      </c>
      <c r="N21" s="66" t="s">
        <v>505</v>
      </c>
      <c r="O21" s="66" t="s">
        <v>506</v>
      </c>
      <c r="P21" s="66" t="s">
        <v>498</v>
      </c>
      <c r="Q21" s="66" t="s">
        <v>497</v>
      </c>
      <c r="R21" s="66">
        <v>80</v>
      </c>
    </row>
    <row r="22" spans="1:18" ht="15">
      <c r="A22" s="66"/>
      <c r="B22" s="66"/>
      <c r="C22" s="66"/>
      <c r="D22" s="66" t="s">
        <v>773</v>
      </c>
      <c r="E22" s="66">
        <v>58656</v>
      </c>
      <c r="F22" s="66" t="s">
        <v>488</v>
      </c>
      <c r="G22" s="66" t="s">
        <v>489</v>
      </c>
      <c r="H22" s="66">
        <v>0</v>
      </c>
      <c r="I22" s="66">
        <v>401</v>
      </c>
      <c r="J22" s="66" t="s">
        <v>490</v>
      </c>
      <c r="K22" s="66" t="s">
        <v>491</v>
      </c>
      <c r="L22" s="66" t="s">
        <v>492</v>
      </c>
      <c r="M22" s="66" t="s">
        <v>493</v>
      </c>
      <c r="N22" s="66" t="s">
        <v>494</v>
      </c>
      <c r="O22" s="66" t="s">
        <v>495</v>
      </c>
      <c r="P22" s="66" t="s">
        <v>496</v>
      </c>
      <c r="Q22" s="66" t="s">
        <v>497</v>
      </c>
      <c r="R22" s="66">
        <v>80</v>
      </c>
    </row>
    <row r="23" spans="1:18" ht="15">
      <c r="A23" s="66"/>
      <c r="B23" s="66"/>
      <c r="C23" s="66"/>
      <c r="D23" s="66" t="s">
        <v>774</v>
      </c>
      <c r="E23" s="66">
        <v>2896</v>
      </c>
      <c r="F23" s="66" t="s">
        <v>488</v>
      </c>
      <c r="G23" s="66" t="s">
        <v>489</v>
      </c>
      <c r="H23" s="66">
        <v>0</v>
      </c>
      <c r="I23" s="66">
        <v>401</v>
      </c>
      <c r="J23" s="66" t="s">
        <v>490</v>
      </c>
      <c r="K23" s="66" t="s">
        <v>491</v>
      </c>
      <c r="L23" s="66" t="s">
        <v>492</v>
      </c>
      <c r="M23" s="66" t="s">
        <v>493</v>
      </c>
      <c r="N23" s="66" t="s">
        <v>494</v>
      </c>
      <c r="O23" s="66" t="s">
        <v>495</v>
      </c>
      <c r="P23" s="66" t="s">
        <v>498</v>
      </c>
      <c r="Q23" s="66" t="s">
        <v>497</v>
      </c>
      <c r="R23" s="66">
        <v>80</v>
      </c>
    </row>
    <row r="24" spans="1:6" ht="15">
      <c r="A24" s="66"/>
      <c r="B24" s="66"/>
      <c r="C24" s="66"/>
      <c r="D24" s="66" t="s">
        <v>774</v>
      </c>
      <c r="E24" s="66">
        <v>0</v>
      </c>
      <c r="F24" s="66" t="s">
        <v>499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5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.7109375" style="25" bestFit="1" customWidth="1"/>
    <col min="2" max="2" width="43.8515625" style="25" bestFit="1" customWidth="1"/>
    <col min="3" max="3" width="15.57421875" style="25" customWidth="1"/>
    <col min="4" max="4" width="10.421875" style="25" customWidth="1"/>
    <col min="5" max="5" width="12.7109375" style="25" bestFit="1" customWidth="1"/>
    <col min="6" max="6" width="12.421875" style="25" customWidth="1"/>
    <col min="7" max="7" width="10.28125" style="25" customWidth="1"/>
    <col min="8" max="8" width="13.421875" style="25" customWidth="1"/>
    <col min="9" max="9" width="15.7109375" style="25" bestFit="1" customWidth="1"/>
    <col min="10" max="10" width="10.28125" style="25" customWidth="1"/>
    <col min="11" max="11" width="9.00390625" style="25" bestFit="1" customWidth="1"/>
    <col min="12" max="12" width="13.00390625" style="25" bestFit="1" customWidth="1"/>
    <col min="13" max="13" width="11.00390625" style="25" customWidth="1"/>
    <col min="14" max="14" width="10.00390625" style="25" customWidth="1"/>
    <col min="15" max="15" width="9.00390625" style="25" bestFit="1" customWidth="1"/>
    <col min="16" max="16" width="9.28125" style="25" bestFit="1" customWidth="1"/>
    <col min="17" max="17" width="10.28125" style="25" bestFit="1" customWidth="1"/>
    <col min="18" max="16384" width="8.8515625" style="25" customWidth="1"/>
  </cols>
  <sheetData>
    <row r="2" spans="14:15" ht="15">
      <c r="N2" s="15" t="s">
        <v>84</v>
      </c>
      <c r="O2" s="25">
        <v>500</v>
      </c>
    </row>
    <row r="4" ht="15.75" thickBot="1"/>
    <row r="5" spans="2:16" ht="15">
      <c r="B5" s="952" t="s">
        <v>81</v>
      </c>
      <c r="C5" s="956" t="s">
        <v>85</v>
      </c>
      <c r="D5" s="959"/>
      <c r="E5" s="959"/>
      <c r="F5" s="960"/>
      <c r="G5" s="947" t="s">
        <v>86</v>
      </c>
      <c r="H5" s="961"/>
      <c r="I5" s="956" t="s">
        <v>87</v>
      </c>
      <c r="J5" s="962"/>
      <c r="K5" s="962"/>
      <c r="L5" s="961"/>
      <c r="M5" s="954" t="s">
        <v>88</v>
      </c>
      <c r="N5" s="950" t="s">
        <v>89</v>
      </c>
      <c r="O5" s="947" t="s">
        <v>90</v>
      </c>
      <c r="P5" s="952" t="s">
        <v>13</v>
      </c>
    </row>
    <row r="6" spans="2:16" ht="32.25" customHeight="1" thickBot="1">
      <c r="B6" s="953"/>
      <c r="C6" s="111" t="s">
        <v>91</v>
      </c>
      <c r="D6" s="180" t="s">
        <v>92</v>
      </c>
      <c r="E6" s="5" t="s">
        <v>93</v>
      </c>
      <c r="F6" s="4" t="s">
        <v>94</v>
      </c>
      <c r="G6" s="181" t="s">
        <v>95</v>
      </c>
      <c r="H6" s="4" t="s">
        <v>94</v>
      </c>
      <c r="I6" s="111" t="s">
        <v>91</v>
      </c>
      <c r="J6" s="180" t="s">
        <v>92</v>
      </c>
      <c r="K6" s="5" t="s">
        <v>93</v>
      </c>
      <c r="L6" s="4" t="s">
        <v>94</v>
      </c>
      <c r="M6" s="955"/>
      <c r="N6" s="951"/>
      <c r="O6" s="955"/>
      <c r="P6" s="951"/>
    </row>
    <row r="7" spans="2:16" ht="15">
      <c r="B7" s="37"/>
      <c r="C7" s="9"/>
      <c r="D7" s="10"/>
      <c r="E7" s="11"/>
      <c r="F7" s="12"/>
      <c r="G7" s="395"/>
      <c r="H7" s="13"/>
      <c r="I7" s="9"/>
      <c r="J7" s="6"/>
      <c r="K7" s="35"/>
      <c r="L7" s="36"/>
      <c r="M7" s="37"/>
      <c r="N7" s="7"/>
      <c r="O7" s="37"/>
      <c r="P7" s="38"/>
    </row>
    <row r="8" spans="2:16" ht="15">
      <c r="B8" s="351" t="s">
        <v>465</v>
      </c>
      <c r="C8" s="410">
        <v>39704</v>
      </c>
      <c r="D8" s="380">
        <v>2008</v>
      </c>
      <c r="E8" s="380">
        <v>257</v>
      </c>
      <c r="F8" s="381">
        <v>0.9298611111111111</v>
      </c>
      <c r="G8" s="396"/>
      <c r="H8" s="381"/>
      <c r="I8" s="410"/>
      <c r="J8" s="398"/>
      <c r="K8" s="380"/>
      <c r="L8" s="381"/>
      <c r="M8" s="220"/>
      <c r="N8" s="388"/>
      <c r="O8" s="386" t="str">
        <f>IF(MID(B8,6,7)="NO_DATA",50,IF(A8=""," ",$O$2+A8-1))</f>
        <v> </v>
      </c>
      <c r="P8" s="399"/>
    </row>
    <row r="9" spans="2:16" ht="15">
      <c r="B9" s="351" t="s">
        <v>282</v>
      </c>
      <c r="C9" s="470">
        <f>C8</f>
        <v>39704</v>
      </c>
      <c r="D9" s="380">
        <f>D8</f>
        <v>2008</v>
      </c>
      <c r="E9" s="380">
        <f>E8</f>
        <v>257</v>
      </c>
      <c r="F9" s="381">
        <f>F8</f>
        <v>0.9298611111111111</v>
      </c>
      <c r="G9" s="396">
        <f>IF((L9-F9)&gt;0,K9-E9,IF((L9-F9)=0,0,K9-E9-$F$247))</f>
        <v>0</v>
      </c>
      <c r="H9" s="381">
        <f>IF((L9-F9)&gt;0,L9-F9,IF((L9-F9)=0,0,$H$247+L9-F9))</f>
        <v>0.003472222222222099</v>
      </c>
      <c r="I9" s="410">
        <f>C10</f>
        <v>39704</v>
      </c>
      <c r="J9" s="401">
        <f>D10</f>
        <v>2008</v>
      </c>
      <c r="K9" s="402">
        <f>E10</f>
        <v>257</v>
      </c>
      <c r="L9" s="381">
        <f>F10</f>
        <v>0.9333333333333332</v>
      </c>
      <c r="M9" s="220"/>
      <c r="N9" s="388"/>
      <c r="O9" s="386">
        <f>IF(MID(B9,6,7)="NO_DATA",50,IF(N10=0,50,IF(A9=""," ",$O$2+A9-1)))</f>
        <v>50</v>
      </c>
      <c r="P9" s="399">
        <f>IF(O9=50,FLOOR(G9/2,1)+1,1)</f>
        <v>1</v>
      </c>
    </row>
    <row r="10" spans="2:16" ht="15">
      <c r="B10" s="351" t="s">
        <v>309</v>
      </c>
      <c r="C10" s="410">
        <v>39704</v>
      </c>
      <c r="D10" s="380">
        <v>2008</v>
      </c>
      <c r="E10" s="380">
        <v>257</v>
      </c>
      <c r="F10" s="548">
        <v>0.9333333333333332</v>
      </c>
      <c r="G10" s="565">
        <v>0</v>
      </c>
      <c r="H10" s="548">
        <v>0.001388888888888889</v>
      </c>
      <c r="I10" s="410">
        <v>39704</v>
      </c>
      <c r="J10" s="380">
        <v>2008</v>
      </c>
      <c r="K10" s="380">
        <v>257</v>
      </c>
      <c r="L10" s="548">
        <v>0.9347222222222222</v>
      </c>
      <c r="M10" s="220">
        <v>0</v>
      </c>
      <c r="N10" s="388">
        <v>0</v>
      </c>
      <c r="O10" s="386">
        <v>60</v>
      </c>
      <c r="P10" s="399">
        <v>1</v>
      </c>
    </row>
    <row r="11" spans="2:16" ht="15">
      <c r="B11" s="351" t="s">
        <v>14</v>
      </c>
      <c r="C11" s="410">
        <f>I10</f>
        <v>39704</v>
      </c>
      <c r="D11" s="398">
        <f>J10</f>
        <v>2008</v>
      </c>
      <c r="E11" s="380">
        <f>K10</f>
        <v>257</v>
      </c>
      <c r="F11" s="381">
        <f>L10</f>
        <v>0.9347222222222222</v>
      </c>
      <c r="G11" s="396">
        <f>IF((L11-F11)&gt;0,K11-E11,IF((L11-F11)=0,0,K11-E11-$F$247))</f>
        <v>0</v>
      </c>
      <c r="H11" s="381">
        <f>IF((L11-F11)&gt;0,L11-F11,IF((L11-F11)=0,0,$H$247+L11-F11))</f>
        <v>0.651388888888889</v>
      </c>
      <c r="I11" s="410">
        <f>C12</f>
        <v>39705</v>
      </c>
      <c r="J11" s="401">
        <f>D12</f>
        <v>2008</v>
      </c>
      <c r="K11" s="402">
        <f>E12</f>
        <v>258</v>
      </c>
      <c r="L11" s="381">
        <f>F12</f>
        <v>0.5861111111111111</v>
      </c>
      <c r="M11" s="220"/>
      <c r="N11" s="388"/>
      <c r="O11" s="386">
        <f aca="true" t="shared" si="0" ref="O11:O74">IF(MID(B11,6,7)="NO_DATA",50,IF(N11=0,50,IF(A11=""," ",$O$2+A11-1)))</f>
        <v>50</v>
      </c>
      <c r="P11" s="399">
        <f>IF(O11=50,FLOOR(G11/2,1)+1,1)</f>
        <v>1</v>
      </c>
    </row>
    <row r="12" spans="1:16" ht="14.25" customHeight="1">
      <c r="A12" s="374">
        <v>1</v>
      </c>
      <c r="B12" s="351" t="s">
        <v>311</v>
      </c>
      <c r="C12" s="410">
        <v>39705</v>
      </c>
      <c r="D12" s="380">
        <v>2008</v>
      </c>
      <c r="E12" s="380">
        <v>258</v>
      </c>
      <c r="F12" s="548">
        <v>0.5861111111111111</v>
      </c>
      <c r="G12" s="565">
        <v>0</v>
      </c>
      <c r="H12" s="548">
        <v>0.3333333333333333</v>
      </c>
      <c r="I12" s="410">
        <v>39705</v>
      </c>
      <c r="J12" s="380">
        <v>2008</v>
      </c>
      <c r="K12" s="380">
        <v>258</v>
      </c>
      <c r="L12" s="548">
        <v>0.9194444444444444</v>
      </c>
      <c r="M12" s="220">
        <v>3000</v>
      </c>
      <c r="N12" s="388">
        <v>86.4</v>
      </c>
      <c r="O12" s="386">
        <f t="shared" si="0"/>
        <v>500</v>
      </c>
      <c r="P12" s="399">
        <f aca="true" t="shared" si="1" ref="P12:P27">IF(O12=50,FLOOR(G12/2,1)+1,1)</f>
        <v>1</v>
      </c>
    </row>
    <row r="13" spans="1:16" ht="15">
      <c r="A13" s="15"/>
      <c r="B13" s="351" t="s">
        <v>15</v>
      </c>
      <c r="C13" s="410">
        <f>I12</f>
        <v>39705</v>
      </c>
      <c r="D13" s="380">
        <f>J12</f>
        <v>2008</v>
      </c>
      <c r="E13" s="380">
        <f>K12</f>
        <v>258</v>
      </c>
      <c r="F13" s="381">
        <f>L12</f>
        <v>0.9194444444444444</v>
      </c>
      <c r="G13" s="396">
        <f>IF((L13-F13)&gt;0,K13-E13,IF((L13-F13)=0,0,K13-E13-$F$247))</f>
        <v>0</v>
      </c>
      <c r="H13" s="381">
        <f>IF((L13-F13)&gt;0,L13-F13,IF((L13-F13)=0,0,$H$247+L13-F13))</f>
        <v>0.03472222222222221</v>
      </c>
      <c r="I13" s="410">
        <f>C14</f>
        <v>39705</v>
      </c>
      <c r="J13" s="401">
        <f>D14</f>
        <v>2008</v>
      </c>
      <c r="K13" s="402">
        <f>E14</f>
        <v>258</v>
      </c>
      <c r="L13" s="381">
        <f>F14</f>
        <v>0.9541666666666666</v>
      </c>
      <c r="M13" s="403"/>
      <c r="N13" s="403"/>
      <c r="O13" s="386">
        <f t="shared" si="0"/>
        <v>50</v>
      </c>
      <c r="P13" s="399">
        <f t="shared" si="1"/>
        <v>1</v>
      </c>
    </row>
    <row r="14" spans="1:16" ht="15">
      <c r="A14" s="374">
        <v>2</v>
      </c>
      <c r="B14" s="351" t="s">
        <v>314</v>
      </c>
      <c r="C14" s="410">
        <v>39705</v>
      </c>
      <c r="D14" s="380">
        <v>2008</v>
      </c>
      <c r="E14" s="380">
        <v>258</v>
      </c>
      <c r="F14" s="548">
        <v>0.9541666666666666</v>
      </c>
      <c r="G14" s="565">
        <v>0</v>
      </c>
      <c r="H14" s="548">
        <v>0.13541666666666666</v>
      </c>
      <c r="I14" s="410">
        <v>39706</v>
      </c>
      <c r="J14" s="380">
        <v>2008</v>
      </c>
      <c r="K14" s="380">
        <v>259</v>
      </c>
      <c r="L14" s="548">
        <v>0.08958333333333333</v>
      </c>
      <c r="M14" s="220">
        <v>4000</v>
      </c>
      <c r="N14" s="388">
        <v>46.8</v>
      </c>
      <c r="O14" s="386">
        <f t="shared" si="0"/>
        <v>501</v>
      </c>
      <c r="P14" s="399">
        <f t="shared" si="1"/>
        <v>1</v>
      </c>
    </row>
    <row r="15" spans="2:16" ht="15">
      <c r="B15" s="351" t="s">
        <v>16</v>
      </c>
      <c r="C15" s="410">
        <f>I14</f>
        <v>39706</v>
      </c>
      <c r="D15" s="398">
        <f>J14</f>
        <v>2008</v>
      </c>
      <c r="E15" s="380">
        <f>K14</f>
        <v>259</v>
      </c>
      <c r="F15" s="381">
        <f>L14</f>
        <v>0.08958333333333333</v>
      </c>
      <c r="G15" s="396">
        <f>IF((L15-F15)&gt;0,K15-E15,IF((L15-F15)=0,0,K15-E15-$F$247))</f>
        <v>0</v>
      </c>
      <c r="H15" s="381">
        <f>IF((L15-F15)&gt;0,L15-F15,IF((L15-F15)=0,0,$H$247+L15-F15))</f>
        <v>0</v>
      </c>
      <c r="I15" s="410">
        <f>C16</f>
        <v>39706</v>
      </c>
      <c r="J15" s="401">
        <f>D16</f>
        <v>2008</v>
      </c>
      <c r="K15" s="402">
        <f>E16</f>
        <v>259</v>
      </c>
      <c r="L15" s="381">
        <f>F16</f>
        <v>0.08958333333333333</v>
      </c>
      <c r="M15" s="220"/>
      <c r="N15" s="388"/>
      <c r="O15" s="386">
        <f t="shared" si="0"/>
        <v>50</v>
      </c>
      <c r="P15" s="399">
        <f t="shared" si="1"/>
        <v>1</v>
      </c>
    </row>
    <row r="16" spans="1:16" ht="15">
      <c r="A16" s="374">
        <v>3</v>
      </c>
      <c r="B16" s="351" t="s">
        <v>318</v>
      </c>
      <c r="C16" s="410">
        <v>39706</v>
      </c>
      <c r="D16" s="380">
        <v>2008</v>
      </c>
      <c r="E16" s="380">
        <v>259</v>
      </c>
      <c r="F16" s="548">
        <v>0.08958333333333333</v>
      </c>
      <c r="G16" s="565">
        <v>0</v>
      </c>
      <c r="H16" s="548">
        <v>0.3333333333333333</v>
      </c>
      <c r="I16" s="410">
        <v>39706</v>
      </c>
      <c r="J16" s="380">
        <v>2008</v>
      </c>
      <c r="K16" s="380">
        <v>259</v>
      </c>
      <c r="L16" s="548">
        <v>0.42291666666666666</v>
      </c>
      <c r="M16" s="220">
        <v>4000</v>
      </c>
      <c r="N16" s="388">
        <v>115.2</v>
      </c>
      <c r="O16" s="386">
        <f t="shared" si="0"/>
        <v>502</v>
      </c>
      <c r="P16" s="399">
        <f t="shared" si="1"/>
        <v>1</v>
      </c>
    </row>
    <row r="17" spans="2:16" ht="15">
      <c r="B17" s="351" t="s">
        <v>17</v>
      </c>
      <c r="C17" s="410">
        <f>I16</f>
        <v>39706</v>
      </c>
      <c r="D17" s="398">
        <f>J16</f>
        <v>2008</v>
      </c>
      <c r="E17" s="380">
        <f>K16</f>
        <v>259</v>
      </c>
      <c r="F17" s="381">
        <f>L16</f>
        <v>0.42291666666666666</v>
      </c>
      <c r="G17" s="396">
        <f>IF((L17-F17)&gt;0,K17-E17,IF((L17-F17)=0,0,K17-E17-$F$247))</f>
        <v>0</v>
      </c>
      <c r="H17" s="381">
        <f>IF((L17-F17)&gt;0,L17-F17,IF((L17-F17)=0,0,$H$247+L17-F17))</f>
        <v>0.16319444444444448</v>
      </c>
      <c r="I17" s="410">
        <f>C18</f>
        <v>39706</v>
      </c>
      <c r="J17" s="401">
        <f>D18</f>
        <v>2008</v>
      </c>
      <c r="K17" s="402">
        <f>E18</f>
        <v>259</v>
      </c>
      <c r="L17" s="381">
        <f>F18</f>
        <v>0.5861111111111111</v>
      </c>
      <c r="M17" s="220"/>
      <c r="N17" s="388"/>
      <c r="O17" s="386">
        <f t="shared" si="0"/>
        <v>50</v>
      </c>
      <c r="P17" s="399">
        <f t="shared" si="1"/>
        <v>1</v>
      </c>
    </row>
    <row r="18" spans="1:16" ht="15">
      <c r="A18" s="374">
        <v>4</v>
      </c>
      <c r="B18" s="351" t="s">
        <v>320</v>
      </c>
      <c r="C18" s="410">
        <v>39706</v>
      </c>
      <c r="D18" s="380">
        <v>2008</v>
      </c>
      <c r="E18" s="380">
        <v>259</v>
      </c>
      <c r="F18" s="548">
        <v>0.5861111111111111</v>
      </c>
      <c r="G18" s="565">
        <v>0</v>
      </c>
      <c r="H18" s="548">
        <v>0.3333333333333333</v>
      </c>
      <c r="I18" s="410">
        <v>39706</v>
      </c>
      <c r="J18" s="380">
        <v>2008</v>
      </c>
      <c r="K18" s="380">
        <v>259</v>
      </c>
      <c r="L18" s="548">
        <v>0.9194444444444444</v>
      </c>
      <c r="M18" s="220">
        <v>3000</v>
      </c>
      <c r="N18" s="388">
        <v>86.4</v>
      </c>
      <c r="O18" s="386">
        <f t="shared" si="0"/>
        <v>503</v>
      </c>
      <c r="P18" s="399">
        <f t="shared" si="1"/>
        <v>1</v>
      </c>
    </row>
    <row r="19" spans="2:16" ht="15">
      <c r="B19" s="351" t="s">
        <v>18</v>
      </c>
      <c r="C19" s="410">
        <f>I18</f>
        <v>39706</v>
      </c>
      <c r="D19" s="398">
        <f>J18</f>
        <v>2008</v>
      </c>
      <c r="E19" s="380">
        <f>K18</f>
        <v>259</v>
      </c>
      <c r="F19" s="381">
        <f>L18</f>
        <v>0.9194444444444444</v>
      </c>
      <c r="G19" s="396">
        <f>IF((L19-F19)&gt;0,K19-E19,IF((L19-F19)=0,0,K19-E19-$F$247))</f>
        <v>0</v>
      </c>
      <c r="H19" s="381">
        <f>IF((L19-F19)&gt;0,L19-F19,IF((L19-F19)=0,0,$H$247+L19-F19))</f>
        <v>0.03472222222222221</v>
      </c>
      <c r="I19" s="410">
        <f>C20</f>
        <v>39706</v>
      </c>
      <c r="J19" s="401">
        <f>D20</f>
        <v>2008</v>
      </c>
      <c r="K19" s="402">
        <f>E20</f>
        <v>259</v>
      </c>
      <c r="L19" s="381">
        <f>F20</f>
        <v>0.9541666666666666</v>
      </c>
      <c r="M19" s="220"/>
      <c r="N19" s="388"/>
      <c r="O19" s="386">
        <f t="shared" si="0"/>
        <v>50</v>
      </c>
      <c r="P19" s="399">
        <f t="shared" si="1"/>
        <v>1</v>
      </c>
    </row>
    <row r="20" spans="1:16" ht="15">
      <c r="A20" s="374">
        <v>5</v>
      </c>
      <c r="B20" s="351" t="s">
        <v>321</v>
      </c>
      <c r="C20" s="410">
        <v>39706</v>
      </c>
      <c r="D20" s="380">
        <v>2008</v>
      </c>
      <c r="E20" s="380">
        <v>259</v>
      </c>
      <c r="F20" s="548">
        <v>0.9541666666666666</v>
      </c>
      <c r="G20" s="565">
        <v>0</v>
      </c>
      <c r="H20" s="548">
        <v>0.5381944444444444</v>
      </c>
      <c r="I20" s="410">
        <v>39707</v>
      </c>
      <c r="J20" s="380">
        <v>2008</v>
      </c>
      <c r="K20" s="380">
        <v>260</v>
      </c>
      <c r="L20" s="548">
        <v>0.4923611111111111</v>
      </c>
      <c r="M20" s="220">
        <v>4000</v>
      </c>
      <c r="N20" s="388">
        <v>186</v>
      </c>
      <c r="O20" s="386">
        <f t="shared" si="0"/>
        <v>504</v>
      </c>
      <c r="P20" s="399">
        <f t="shared" si="1"/>
        <v>1</v>
      </c>
    </row>
    <row r="21" spans="2:16" ht="15">
      <c r="B21" s="351" t="s">
        <v>19</v>
      </c>
      <c r="C21" s="410">
        <f>I20</f>
        <v>39707</v>
      </c>
      <c r="D21" s="398">
        <f>J20</f>
        <v>2008</v>
      </c>
      <c r="E21" s="380">
        <f>K20</f>
        <v>260</v>
      </c>
      <c r="F21" s="381">
        <f>L20</f>
        <v>0.4923611111111111</v>
      </c>
      <c r="G21" s="396">
        <f>IF((L21-F21)&gt;0,K21-E21,IF((L21-F21)=0,0,K21-E21-$F$247))</f>
        <v>0</v>
      </c>
      <c r="H21" s="381">
        <f>IF((L21-F21)&gt;0,L21-F21,IF((L21-F21)=0,0,$H$247+L21-F21))</f>
        <v>0.08333333333333331</v>
      </c>
      <c r="I21" s="410">
        <f>C22</f>
        <v>39707</v>
      </c>
      <c r="J21" s="401">
        <f>D22</f>
        <v>2008</v>
      </c>
      <c r="K21" s="402">
        <f>E22</f>
        <v>260</v>
      </c>
      <c r="L21" s="381">
        <f>F22</f>
        <v>0.5756944444444444</v>
      </c>
      <c r="M21" s="220"/>
      <c r="N21" s="388"/>
      <c r="O21" s="386">
        <f t="shared" si="0"/>
        <v>50</v>
      </c>
      <c r="P21" s="399">
        <f t="shared" si="1"/>
        <v>1</v>
      </c>
    </row>
    <row r="22" spans="1:16" ht="15">
      <c r="A22" s="374">
        <v>6</v>
      </c>
      <c r="B22" s="351" t="s">
        <v>322</v>
      </c>
      <c r="C22" s="410">
        <v>39707</v>
      </c>
      <c r="D22" s="380">
        <v>2008</v>
      </c>
      <c r="E22" s="380">
        <v>260</v>
      </c>
      <c r="F22" s="548">
        <v>0.5756944444444444</v>
      </c>
      <c r="G22" s="565">
        <v>0</v>
      </c>
      <c r="H22" s="548">
        <v>0.3229166666666667</v>
      </c>
      <c r="I22" s="410">
        <v>39707</v>
      </c>
      <c r="J22" s="380">
        <v>2008</v>
      </c>
      <c r="K22" s="380">
        <v>260</v>
      </c>
      <c r="L22" s="548">
        <v>0.8986111111111111</v>
      </c>
      <c r="M22" s="220">
        <v>3000</v>
      </c>
      <c r="N22" s="388">
        <v>83.7</v>
      </c>
      <c r="O22" s="386">
        <f t="shared" si="0"/>
        <v>505</v>
      </c>
      <c r="P22" s="399">
        <f t="shared" si="1"/>
        <v>1</v>
      </c>
    </row>
    <row r="23" spans="2:16" ht="15">
      <c r="B23" s="351" t="s">
        <v>20</v>
      </c>
      <c r="C23" s="410">
        <f>I22</f>
        <v>39707</v>
      </c>
      <c r="D23" s="398">
        <f>J22</f>
        <v>2008</v>
      </c>
      <c r="E23" s="380">
        <f>K22</f>
        <v>260</v>
      </c>
      <c r="F23" s="381">
        <f>L22</f>
        <v>0.8986111111111111</v>
      </c>
      <c r="G23" s="396">
        <f>IF((L23-F23)&gt;0,K23-E23,IF((L23-F23)=0,0,K23-E23-$F$247))</f>
        <v>0</v>
      </c>
      <c r="H23" s="381">
        <f>IF((L23-F23)&gt;0,L23-F23,IF((L23-F23)=0,0,$H$247+L23-F23))</f>
        <v>0.0215277777777777</v>
      </c>
      <c r="I23" s="410">
        <f>C24</f>
        <v>39707</v>
      </c>
      <c r="J23" s="401">
        <f>D24</f>
        <v>2008</v>
      </c>
      <c r="K23" s="402">
        <f>E24</f>
        <v>260</v>
      </c>
      <c r="L23" s="381">
        <f>F24</f>
        <v>0.9201388888888888</v>
      </c>
      <c r="M23" s="220"/>
      <c r="N23" s="388"/>
      <c r="O23" s="386">
        <f t="shared" si="0"/>
        <v>50</v>
      </c>
      <c r="P23" s="399">
        <f t="shared" si="1"/>
        <v>1</v>
      </c>
    </row>
    <row r="24" spans="1:16" ht="15">
      <c r="A24" s="374">
        <v>7</v>
      </c>
      <c r="B24" s="351" t="s">
        <v>323</v>
      </c>
      <c r="C24" s="410">
        <v>39707</v>
      </c>
      <c r="D24" s="380">
        <v>2008</v>
      </c>
      <c r="E24" s="380">
        <v>260</v>
      </c>
      <c r="F24" s="548">
        <v>0.9201388888888888</v>
      </c>
      <c r="G24" s="565">
        <v>0</v>
      </c>
      <c r="H24" s="548">
        <v>0.21180555555555555</v>
      </c>
      <c r="I24" s="410">
        <v>39708</v>
      </c>
      <c r="J24" s="380">
        <v>2008</v>
      </c>
      <c r="K24" s="380">
        <v>261</v>
      </c>
      <c r="L24" s="548">
        <v>0.13194444444444445</v>
      </c>
      <c r="M24" s="220">
        <v>440</v>
      </c>
      <c r="N24" s="388">
        <v>8.052</v>
      </c>
      <c r="O24" s="386">
        <f t="shared" si="0"/>
        <v>506</v>
      </c>
      <c r="P24" s="399">
        <f t="shared" si="1"/>
        <v>1</v>
      </c>
    </row>
    <row r="25" spans="2:16" ht="15">
      <c r="B25" s="351" t="s">
        <v>21</v>
      </c>
      <c r="C25" s="410">
        <f>I24</f>
        <v>39708</v>
      </c>
      <c r="D25" s="398">
        <f>J24</f>
        <v>2008</v>
      </c>
      <c r="E25" s="380">
        <f>K24</f>
        <v>261</v>
      </c>
      <c r="F25" s="381">
        <f>L24</f>
        <v>0.13194444444444445</v>
      </c>
      <c r="G25" s="396">
        <f>IF((L25-F25)&gt;0,K25-E25,IF((L25-F25)=0,0,K25-E25-$F$247))</f>
        <v>0</v>
      </c>
      <c r="H25" s="381">
        <f>IF((L25-F25)&gt;0,L25-F25,IF((L25-F25)=0,0,$H$247+L25-F25))</f>
        <v>0</v>
      </c>
      <c r="I25" s="410">
        <f>C26</f>
        <v>39708</v>
      </c>
      <c r="J25" s="401">
        <f>D26</f>
        <v>2008</v>
      </c>
      <c r="K25" s="402">
        <f>E26</f>
        <v>261</v>
      </c>
      <c r="L25" s="381">
        <f>F26</f>
        <v>0.13194444444444445</v>
      </c>
      <c r="M25" s="220"/>
      <c r="N25" s="388"/>
      <c r="O25" s="386">
        <f t="shared" si="0"/>
        <v>50</v>
      </c>
      <c r="P25" s="399">
        <f t="shared" si="1"/>
        <v>1</v>
      </c>
    </row>
    <row r="26" spans="1:16" ht="15">
      <c r="A26" s="374">
        <v>8</v>
      </c>
      <c r="B26" s="351" t="s">
        <v>324</v>
      </c>
      <c r="C26" s="410">
        <v>39708</v>
      </c>
      <c r="D26" s="380">
        <v>2008</v>
      </c>
      <c r="E26" s="380">
        <v>261</v>
      </c>
      <c r="F26" s="548">
        <v>0.13194444444444445</v>
      </c>
      <c r="G26" s="565">
        <v>0</v>
      </c>
      <c r="H26" s="548">
        <v>0.20138888888888887</v>
      </c>
      <c r="I26" s="410">
        <v>39708</v>
      </c>
      <c r="J26" s="380">
        <v>2008</v>
      </c>
      <c r="K26" s="380">
        <v>261</v>
      </c>
      <c r="L26" s="548">
        <v>0.3333333333333333</v>
      </c>
      <c r="M26" s="220">
        <v>440</v>
      </c>
      <c r="N26" s="388">
        <v>7.656</v>
      </c>
      <c r="O26" s="386">
        <f t="shared" si="0"/>
        <v>507</v>
      </c>
      <c r="P26" s="399">
        <f t="shared" si="1"/>
        <v>1</v>
      </c>
    </row>
    <row r="27" spans="2:16" ht="15">
      <c r="B27" s="351" t="s">
        <v>22</v>
      </c>
      <c r="C27" s="410">
        <f>I26</f>
        <v>39708</v>
      </c>
      <c r="D27" s="398">
        <f>J26</f>
        <v>2008</v>
      </c>
      <c r="E27" s="380">
        <f>K26</f>
        <v>261</v>
      </c>
      <c r="F27" s="381">
        <f>L26</f>
        <v>0.3333333333333333</v>
      </c>
      <c r="G27" s="396">
        <f>IF((L27-F27)&gt;0,K27-E27,IF((L27-F27)=0,0,K27-E27-$F$247))</f>
        <v>0</v>
      </c>
      <c r="H27" s="381">
        <f>IF((L27-F27)&gt;0,L27-F27,IF((L27-F27)=0,0,$H$247+L27-F27))</f>
        <v>0</v>
      </c>
      <c r="I27" s="410">
        <f>C28</f>
        <v>39708</v>
      </c>
      <c r="J27" s="401">
        <f>D28</f>
        <v>2008</v>
      </c>
      <c r="K27" s="402">
        <f>E28</f>
        <v>261</v>
      </c>
      <c r="L27" s="381">
        <f>F28</f>
        <v>0.3333333333333333</v>
      </c>
      <c r="M27" s="220"/>
      <c r="N27" s="388"/>
      <c r="O27" s="386">
        <f t="shared" si="0"/>
        <v>50</v>
      </c>
      <c r="P27" s="399">
        <f t="shared" si="1"/>
        <v>1</v>
      </c>
    </row>
    <row r="28" spans="1:16" ht="15">
      <c r="A28" s="374">
        <v>9</v>
      </c>
      <c r="B28" s="351" t="s">
        <v>325</v>
      </c>
      <c r="C28" s="410">
        <v>39708</v>
      </c>
      <c r="D28" s="380">
        <v>2008</v>
      </c>
      <c r="E28" s="380">
        <v>261</v>
      </c>
      <c r="F28" s="548">
        <v>0.3333333333333333</v>
      </c>
      <c r="G28" s="565">
        <v>0</v>
      </c>
      <c r="H28" s="548">
        <v>0.2638888888888889</v>
      </c>
      <c r="I28" s="410">
        <v>39708</v>
      </c>
      <c r="J28" s="380">
        <v>2008</v>
      </c>
      <c r="K28" s="380">
        <v>261</v>
      </c>
      <c r="L28" s="548">
        <v>0.5972222222222222</v>
      </c>
      <c r="M28" s="220">
        <v>440</v>
      </c>
      <c r="N28" s="388">
        <v>10.032</v>
      </c>
      <c r="O28" s="386">
        <f t="shared" si="0"/>
        <v>508</v>
      </c>
      <c r="P28" s="399">
        <f aca="true" t="shared" si="2" ref="P28:P72">IF(O28=50,FLOOR(G28/2,1)+1,1)</f>
        <v>1</v>
      </c>
    </row>
    <row r="29" spans="2:16" ht="15">
      <c r="B29" s="351" t="s">
        <v>23</v>
      </c>
      <c r="C29" s="410">
        <f>I28</f>
        <v>39708</v>
      </c>
      <c r="D29" s="398">
        <f>J28</f>
        <v>2008</v>
      </c>
      <c r="E29" s="380">
        <f>K28</f>
        <v>261</v>
      </c>
      <c r="F29" s="381">
        <f>L28</f>
        <v>0.5972222222222222</v>
      </c>
      <c r="G29" s="396">
        <f>IF((L29-F29)&gt;0,K29-E29,IF((L29-F29)=0,0,K29-E29-$F$247))</f>
        <v>0</v>
      </c>
      <c r="H29" s="381">
        <f>IF((L29-F29)&gt;0,L29-F29,IF((L29-F29)=0,0,$H$247+L29-F29))</f>
        <v>0</v>
      </c>
      <c r="I29" s="410">
        <f>C30</f>
        <v>39708</v>
      </c>
      <c r="J29" s="401">
        <f>D30</f>
        <v>2008</v>
      </c>
      <c r="K29" s="402">
        <f>E30</f>
        <v>261</v>
      </c>
      <c r="L29" s="381">
        <f>F30</f>
        <v>0.5972222222222222</v>
      </c>
      <c r="M29" s="220"/>
      <c r="N29" s="388"/>
      <c r="O29" s="386">
        <f t="shared" si="0"/>
        <v>50</v>
      </c>
      <c r="P29" s="399">
        <f t="shared" si="2"/>
        <v>1</v>
      </c>
    </row>
    <row r="30" spans="1:16" ht="15">
      <c r="A30" s="374">
        <v>10</v>
      </c>
      <c r="B30" s="351" t="s">
        <v>326</v>
      </c>
      <c r="C30" s="410">
        <v>39708</v>
      </c>
      <c r="D30" s="380">
        <v>2008</v>
      </c>
      <c r="E30" s="380">
        <v>261</v>
      </c>
      <c r="F30" s="548">
        <v>0.5972222222222222</v>
      </c>
      <c r="G30" s="565">
        <v>0</v>
      </c>
      <c r="H30" s="548">
        <v>0.06944444444444443</v>
      </c>
      <c r="I30" s="410">
        <v>39708</v>
      </c>
      <c r="J30" s="380">
        <v>2008</v>
      </c>
      <c r="K30" s="380">
        <v>261</v>
      </c>
      <c r="L30" s="548">
        <v>0.6666666666666666</v>
      </c>
      <c r="M30" s="220">
        <v>2200</v>
      </c>
      <c r="N30" s="388">
        <v>13.2</v>
      </c>
      <c r="O30" s="386">
        <f t="shared" si="0"/>
        <v>509</v>
      </c>
      <c r="P30" s="399">
        <f t="shared" si="2"/>
        <v>1</v>
      </c>
    </row>
    <row r="31" spans="2:16" ht="15">
      <c r="B31" s="351" t="s">
        <v>24</v>
      </c>
      <c r="C31" s="410">
        <f>I30</f>
        <v>39708</v>
      </c>
      <c r="D31" s="398">
        <f>J30</f>
        <v>2008</v>
      </c>
      <c r="E31" s="380">
        <f>K30</f>
        <v>261</v>
      </c>
      <c r="F31" s="381">
        <f>L30</f>
        <v>0.6666666666666666</v>
      </c>
      <c r="G31" s="396">
        <f>IF((L31-F31)&gt;0,K31-E31,IF((L31-F31)=0,0,K31-E31-$F$247))</f>
        <v>0</v>
      </c>
      <c r="H31" s="381">
        <f>IF((L31-F31)&gt;0,L31-F31,IF((L31-F31)=0,0,$H$247+L31-F31))</f>
        <v>0</v>
      </c>
      <c r="I31" s="410">
        <f>C32</f>
        <v>39708</v>
      </c>
      <c r="J31" s="401">
        <f>D32</f>
        <v>2008</v>
      </c>
      <c r="K31" s="402">
        <f>E32</f>
        <v>261</v>
      </c>
      <c r="L31" s="381">
        <f>F32</f>
        <v>0.6666666666666666</v>
      </c>
      <c r="M31" s="220"/>
      <c r="N31" s="388"/>
      <c r="O31" s="386">
        <f t="shared" si="0"/>
        <v>50</v>
      </c>
      <c r="P31" s="399">
        <f t="shared" si="2"/>
        <v>1</v>
      </c>
    </row>
    <row r="32" spans="1:16" ht="15">
      <c r="A32" s="374">
        <v>11</v>
      </c>
      <c r="B32" s="351" t="s">
        <v>327</v>
      </c>
      <c r="C32" s="410">
        <v>39708</v>
      </c>
      <c r="D32" s="380">
        <v>2008</v>
      </c>
      <c r="E32" s="380">
        <v>261</v>
      </c>
      <c r="F32" s="548">
        <v>0.6666666666666666</v>
      </c>
      <c r="G32" s="565">
        <v>0</v>
      </c>
      <c r="H32" s="548">
        <v>0.07291666666666667</v>
      </c>
      <c r="I32" s="410">
        <v>39708</v>
      </c>
      <c r="J32" s="380">
        <v>2008</v>
      </c>
      <c r="K32" s="380">
        <v>261</v>
      </c>
      <c r="L32" s="548">
        <v>0.7395833333333334</v>
      </c>
      <c r="M32" s="220">
        <v>440</v>
      </c>
      <c r="N32" s="388">
        <v>2.772</v>
      </c>
      <c r="O32" s="386">
        <f t="shared" si="0"/>
        <v>510</v>
      </c>
      <c r="P32" s="399">
        <f t="shared" si="2"/>
        <v>1</v>
      </c>
    </row>
    <row r="33" spans="2:16" ht="15">
      <c r="B33" s="351" t="s">
        <v>25</v>
      </c>
      <c r="C33" s="410">
        <f>I32</f>
        <v>39708</v>
      </c>
      <c r="D33" s="398">
        <f>J32</f>
        <v>2008</v>
      </c>
      <c r="E33" s="380">
        <f>K32</f>
        <v>261</v>
      </c>
      <c r="F33" s="381">
        <f>L32</f>
        <v>0.7395833333333334</v>
      </c>
      <c r="G33" s="396">
        <f>IF((L33-F33)&gt;0,K33-E33,IF((L33-F33)=0,0,K33-E33-$F$247))</f>
        <v>0</v>
      </c>
      <c r="H33" s="381">
        <f>IF((L33-F33)&gt;0,L33-F33,IF((L33-F33)=0,0,$H$247+L33-F33))</f>
        <v>0</v>
      </c>
      <c r="I33" s="410">
        <f>C34</f>
        <v>39708</v>
      </c>
      <c r="J33" s="401">
        <f>D34</f>
        <v>2008</v>
      </c>
      <c r="K33" s="402">
        <f>E34</f>
        <v>261</v>
      </c>
      <c r="L33" s="381">
        <f>F34</f>
        <v>0.7395833333333334</v>
      </c>
      <c r="M33" s="386"/>
      <c r="N33" s="386"/>
      <c r="O33" s="386">
        <f t="shared" si="0"/>
        <v>50</v>
      </c>
      <c r="P33" s="399">
        <f t="shared" si="2"/>
        <v>1</v>
      </c>
    </row>
    <row r="34" spans="1:16" ht="15">
      <c r="A34" s="374">
        <v>12</v>
      </c>
      <c r="B34" s="351" t="s">
        <v>328</v>
      </c>
      <c r="C34" s="410">
        <v>39708</v>
      </c>
      <c r="D34" s="380">
        <v>2008</v>
      </c>
      <c r="E34" s="380">
        <v>261</v>
      </c>
      <c r="F34" s="548">
        <v>0.7395833333333334</v>
      </c>
      <c r="G34" s="565">
        <v>0</v>
      </c>
      <c r="H34" s="548">
        <v>0.12152777777777778</v>
      </c>
      <c r="I34" s="410">
        <v>39708</v>
      </c>
      <c r="J34" s="380">
        <v>2008</v>
      </c>
      <c r="K34" s="380">
        <v>261</v>
      </c>
      <c r="L34" s="548">
        <v>0.8611111111111112</v>
      </c>
      <c r="M34" s="220">
        <v>440</v>
      </c>
      <c r="N34" s="388">
        <v>4.62</v>
      </c>
      <c r="O34" s="386">
        <f t="shared" si="0"/>
        <v>511</v>
      </c>
      <c r="P34" s="399">
        <f t="shared" si="2"/>
        <v>1</v>
      </c>
    </row>
    <row r="35" spans="2:16" ht="15">
      <c r="B35" s="351" t="s">
        <v>26</v>
      </c>
      <c r="C35" s="410">
        <f>I34</f>
        <v>39708</v>
      </c>
      <c r="D35" s="398">
        <f>J34</f>
        <v>2008</v>
      </c>
      <c r="E35" s="380">
        <f>K34</f>
        <v>261</v>
      </c>
      <c r="F35" s="381">
        <f>L34</f>
        <v>0.8611111111111112</v>
      </c>
      <c r="G35" s="396">
        <f>IF((L35-F35)&gt;0,K35-E35,IF((L35-F35)=0,0,K35-E35-$F$247))</f>
        <v>0</v>
      </c>
      <c r="H35" s="381">
        <f>IF((L35-F35)&gt;0,L35-F35,IF((L35-F35)=0,0,$H$247+L35-F35))</f>
        <v>0</v>
      </c>
      <c r="I35" s="410">
        <f>C36</f>
        <v>39708</v>
      </c>
      <c r="J35" s="401">
        <f>D36</f>
        <v>2008</v>
      </c>
      <c r="K35" s="402">
        <f>E36</f>
        <v>261</v>
      </c>
      <c r="L35" s="381">
        <f>F36</f>
        <v>0.8611111111111112</v>
      </c>
      <c r="M35" s="386"/>
      <c r="N35" s="386"/>
      <c r="O35" s="386">
        <f t="shared" si="0"/>
        <v>50</v>
      </c>
      <c r="P35" s="399">
        <f t="shared" si="2"/>
        <v>1</v>
      </c>
    </row>
    <row r="36" spans="1:16" ht="15">
      <c r="A36" s="374">
        <v>13</v>
      </c>
      <c r="B36" s="351" t="s">
        <v>329</v>
      </c>
      <c r="C36" s="410">
        <v>39708</v>
      </c>
      <c r="D36" s="380">
        <v>2008</v>
      </c>
      <c r="E36" s="380">
        <v>261</v>
      </c>
      <c r="F36" s="548">
        <v>0.8611111111111112</v>
      </c>
      <c r="G36" s="565">
        <v>0</v>
      </c>
      <c r="H36" s="548">
        <v>0.2708333333333333</v>
      </c>
      <c r="I36" s="410">
        <v>39709</v>
      </c>
      <c r="J36" s="380">
        <v>2008</v>
      </c>
      <c r="K36" s="380">
        <v>262</v>
      </c>
      <c r="L36" s="548">
        <v>0.13194444444444445</v>
      </c>
      <c r="M36" s="220">
        <v>2000</v>
      </c>
      <c r="N36" s="388">
        <v>46.8</v>
      </c>
      <c r="O36" s="386">
        <f t="shared" si="0"/>
        <v>512</v>
      </c>
      <c r="P36" s="399">
        <f t="shared" si="2"/>
        <v>1</v>
      </c>
    </row>
    <row r="37" spans="2:16" ht="15">
      <c r="B37" s="351" t="s">
        <v>27</v>
      </c>
      <c r="C37" s="410">
        <f>I36</f>
        <v>39709</v>
      </c>
      <c r="D37" s="398">
        <f>J36</f>
        <v>2008</v>
      </c>
      <c r="E37" s="380">
        <f>K36</f>
        <v>262</v>
      </c>
      <c r="F37" s="381">
        <f>L36</f>
        <v>0.13194444444444445</v>
      </c>
      <c r="G37" s="396">
        <f>IF((L37-F37)&gt;0,K37-E37,IF((L37-F37)=0,0,K37-E37-$F$247))</f>
        <v>0</v>
      </c>
      <c r="H37" s="381">
        <f>IF((L37-F37)&gt;0,L37-F37,IF((L37-F37)=0,0,$H$247+L37-F37))</f>
        <v>0</v>
      </c>
      <c r="I37" s="410">
        <f>C38</f>
        <v>39709</v>
      </c>
      <c r="J37" s="401">
        <f>D38</f>
        <v>2008</v>
      </c>
      <c r="K37" s="402">
        <f>E38</f>
        <v>262</v>
      </c>
      <c r="L37" s="381">
        <f>F38</f>
        <v>0.13194444444444445</v>
      </c>
      <c r="M37" s="386"/>
      <c r="N37" s="386"/>
      <c r="O37" s="386">
        <f t="shared" si="0"/>
        <v>50</v>
      </c>
      <c r="P37" s="399">
        <f t="shared" si="2"/>
        <v>1</v>
      </c>
    </row>
    <row r="38" spans="1:16" ht="15">
      <c r="A38" s="374">
        <v>14</v>
      </c>
      <c r="B38" s="351" t="s">
        <v>332</v>
      </c>
      <c r="C38" s="410">
        <v>39709</v>
      </c>
      <c r="D38" s="380">
        <v>2008</v>
      </c>
      <c r="E38" s="380">
        <v>262</v>
      </c>
      <c r="F38" s="548">
        <v>0.13194444444444445</v>
      </c>
      <c r="G38" s="565">
        <v>0</v>
      </c>
      <c r="H38" s="548">
        <v>0.041666666666666664</v>
      </c>
      <c r="I38" s="410">
        <v>39709</v>
      </c>
      <c r="J38" s="380">
        <v>2008</v>
      </c>
      <c r="K38" s="380">
        <v>262</v>
      </c>
      <c r="L38" s="548">
        <v>0.17361111111111113</v>
      </c>
      <c r="M38" s="220">
        <v>440</v>
      </c>
      <c r="N38" s="388">
        <v>1.584</v>
      </c>
      <c r="O38" s="386">
        <f t="shared" si="0"/>
        <v>513</v>
      </c>
      <c r="P38" s="399">
        <f t="shared" si="2"/>
        <v>1</v>
      </c>
    </row>
    <row r="39" spans="2:16" ht="15">
      <c r="B39" s="351" t="s">
        <v>28</v>
      </c>
      <c r="C39" s="410">
        <f>I38</f>
        <v>39709</v>
      </c>
      <c r="D39" s="398">
        <f>J38</f>
        <v>2008</v>
      </c>
      <c r="E39" s="380">
        <f>K38</f>
        <v>262</v>
      </c>
      <c r="F39" s="381">
        <f>L38</f>
        <v>0.17361111111111113</v>
      </c>
      <c r="G39" s="396">
        <f>IF((L39-F39)&gt;0,K39-E39,IF((L39-F39)=0,0,K39-E39-$F$247))</f>
        <v>0</v>
      </c>
      <c r="H39" s="381">
        <f>IF((L39-F39)&gt;0,L39-F39,IF((L39-F39)=0,0,$H$247+L39-F39))</f>
        <v>0.08958333333333332</v>
      </c>
      <c r="I39" s="410">
        <f>C40</f>
        <v>39709</v>
      </c>
      <c r="J39" s="401">
        <f>D40</f>
        <v>2008</v>
      </c>
      <c r="K39" s="402">
        <f>E40</f>
        <v>262</v>
      </c>
      <c r="L39" s="381">
        <f>F40</f>
        <v>0.26319444444444445</v>
      </c>
      <c r="M39" s="386"/>
      <c r="N39" s="386"/>
      <c r="O39" s="386">
        <f t="shared" si="0"/>
        <v>50</v>
      </c>
      <c r="P39" s="399">
        <f t="shared" si="2"/>
        <v>1</v>
      </c>
    </row>
    <row r="40" spans="1:16" ht="15">
      <c r="A40" s="374">
        <v>15</v>
      </c>
      <c r="B40" s="351" t="s">
        <v>333</v>
      </c>
      <c r="C40" s="410">
        <v>39709</v>
      </c>
      <c r="D40" s="380">
        <v>2008</v>
      </c>
      <c r="E40" s="380">
        <v>262</v>
      </c>
      <c r="F40" s="548">
        <v>0.26319444444444445</v>
      </c>
      <c r="G40" s="565">
        <v>0</v>
      </c>
      <c r="H40" s="548">
        <v>0.16666666666666666</v>
      </c>
      <c r="I40" s="410">
        <v>39709</v>
      </c>
      <c r="J40" s="380">
        <v>2008</v>
      </c>
      <c r="K40" s="380">
        <v>262</v>
      </c>
      <c r="L40" s="548">
        <v>0.4298611111111111</v>
      </c>
      <c r="M40" s="220">
        <v>3000</v>
      </c>
      <c r="N40" s="388">
        <v>43.2</v>
      </c>
      <c r="O40" s="386">
        <f t="shared" si="0"/>
        <v>514</v>
      </c>
      <c r="P40" s="399">
        <f t="shared" si="2"/>
        <v>1</v>
      </c>
    </row>
    <row r="41" spans="2:16" ht="15">
      <c r="B41" s="351" t="s">
        <v>29</v>
      </c>
      <c r="C41" s="410">
        <f>I40</f>
        <v>39709</v>
      </c>
      <c r="D41" s="398">
        <f>J40</f>
        <v>2008</v>
      </c>
      <c r="E41" s="380">
        <f>K40</f>
        <v>262</v>
      </c>
      <c r="F41" s="381">
        <f>L40</f>
        <v>0.4298611111111111</v>
      </c>
      <c r="G41" s="396">
        <f>IF((L41-F41)&gt;0,K41-E41,IF((L41-F41)=0,0,K41-E41-$F$247))</f>
        <v>0</v>
      </c>
      <c r="H41" s="381">
        <f>IF((L41-F41)&gt;0,L41-F41,IF((L41-F41)=0,0,$H$247+L41-F41))</f>
        <v>0.19861111111111113</v>
      </c>
      <c r="I41" s="410">
        <f>C42</f>
        <v>39709</v>
      </c>
      <c r="J41" s="401">
        <f>D42</f>
        <v>2008</v>
      </c>
      <c r="K41" s="402">
        <f>E42</f>
        <v>262</v>
      </c>
      <c r="L41" s="381">
        <f>F42</f>
        <v>0.6284722222222222</v>
      </c>
      <c r="M41" s="386"/>
      <c r="N41" s="386"/>
      <c r="O41" s="386">
        <f t="shared" si="0"/>
        <v>50</v>
      </c>
      <c r="P41" s="399">
        <f t="shared" si="2"/>
        <v>1</v>
      </c>
    </row>
    <row r="42" spans="1:16" ht="15">
      <c r="A42" s="374">
        <v>16</v>
      </c>
      <c r="B42" s="351" t="s">
        <v>334</v>
      </c>
      <c r="C42" s="410">
        <v>39709</v>
      </c>
      <c r="D42" s="380">
        <v>2008</v>
      </c>
      <c r="E42" s="380">
        <v>262</v>
      </c>
      <c r="F42" s="548">
        <v>0.6284722222222222</v>
      </c>
      <c r="G42" s="565">
        <v>0</v>
      </c>
      <c r="H42" s="548">
        <v>0.23263888888888887</v>
      </c>
      <c r="I42" s="410">
        <v>39709</v>
      </c>
      <c r="J42" s="380">
        <v>2008</v>
      </c>
      <c r="K42" s="380">
        <v>262</v>
      </c>
      <c r="L42" s="548">
        <v>0.8611111111111112</v>
      </c>
      <c r="M42" s="220">
        <v>4000</v>
      </c>
      <c r="N42" s="388">
        <v>80.4</v>
      </c>
      <c r="O42" s="386">
        <f t="shared" si="0"/>
        <v>515</v>
      </c>
      <c r="P42" s="399">
        <f t="shared" si="2"/>
        <v>1</v>
      </c>
    </row>
    <row r="43" spans="2:16" ht="15">
      <c r="B43" s="351" t="s">
        <v>30</v>
      </c>
      <c r="C43" s="410">
        <f>I42</f>
        <v>39709</v>
      </c>
      <c r="D43" s="398">
        <f>J42</f>
        <v>2008</v>
      </c>
      <c r="E43" s="380">
        <f>K42</f>
        <v>262</v>
      </c>
      <c r="F43" s="381">
        <f>L42</f>
        <v>0.8611111111111112</v>
      </c>
      <c r="G43" s="396">
        <f>IF((L43-F43)&gt;0,K43-E43,IF((L43-F43)=0,0,K43-E43-$F$247))</f>
        <v>0</v>
      </c>
      <c r="H43" s="381">
        <f>IF((L43-F43)&gt;0,L43-F43,IF((L43-F43)=0,0,$H$247+L43-F43))</f>
        <v>0</v>
      </c>
      <c r="I43" s="410">
        <f>C44</f>
        <v>39709</v>
      </c>
      <c r="J43" s="401">
        <f>D44</f>
        <v>2008</v>
      </c>
      <c r="K43" s="402">
        <f>E44</f>
        <v>262</v>
      </c>
      <c r="L43" s="381">
        <f>F44</f>
        <v>0.8611111111111112</v>
      </c>
      <c r="M43" s="386"/>
      <c r="N43" s="386"/>
      <c r="O43" s="386">
        <f t="shared" si="0"/>
        <v>50</v>
      </c>
      <c r="P43" s="399">
        <f t="shared" si="2"/>
        <v>1</v>
      </c>
    </row>
    <row r="44" spans="1:16" ht="15">
      <c r="A44" s="374">
        <v>17</v>
      </c>
      <c r="B44" s="351" t="s">
        <v>336</v>
      </c>
      <c r="C44" s="410">
        <v>39709</v>
      </c>
      <c r="D44" s="380">
        <v>2008</v>
      </c>
      <c r="E44" s="380">
        <v>262</v>
      </c>
      <c r="F44" s="548">
        <v>0.8611111111111112</v>
      </c>
      <c r="G44" s="565">
        <v>0</v>
      </c>
      <c r="H44" s="548">
        <v>0.375</v>
      </c>
      <c r="I44" s="410">
        <v>39710</v>
      </c>
      <c r="J44" s="380">
        <v>2008</v>
      </c>
      <c r="K44" s="380">
        <v>263</v>
      </c>
      <c r="L44" s="548">
        <v>0.23611111111111113</v>
      </c>
      <c r="M44" s="220">
        <v>440</v>
      </c>
      <c r="N44" s="388">
        <v>14.256</v>
      </c>
      <c r="O44" s="386">
        <f t="shared" si="0"/>
        <v>516</v>
      </c>
      <c r="P44" s="399">
        <f t="shared" si="2"/>
        <v>1</v>
      </c>
    </row>
    <row r="45" spans="2:16" ht="15">
      <c r="B45" s="351" t="s">
        <v>31</v>
      </c>
      <c r="C45" s="410">
        <f>I44</f>
        <v>39710</v>
      </c>
      <c r="D45" s="398">
        <f>J44</f>
        <v>2008</v>
      </c>
      <c r="E45" s="380">
        <f>K44</f>
        <v>263</v>
      </c>
      <c r="F45" s="381">
        <f>L44</f>
        <v>0.23611111111111113</v>
      </c>
      <c r="G45" s="396">
        <f>IF((L45-F45)&gt;0,K45-E45,IF((L45-F45)=0,0,K45-E45-$F$247))</f>
        <v>0</v>
      </c>
      <c r="H45" s="381">
        <f>IF((L45-F45)&gt;0,L45-F45,IF((L45-F45)=0,0,$H$247+L45-F45))</f>
        <v>0.051388888888888845</v>
      </c>
      <c r="I45" s="410">
        <f>C46</f>
        <v>39710</v>
      </c>
      <c r="J45" s="401">
        <f>D46</f>
        <v>2008</v>
      </c>
      <c r="K45" s="402">
        <f>E46</f>
        <v>263</v>
      </c>
      <c r="L45" s="381">
        <f>F46</f>
        <v>0.2875</v>
      </c>
      <c r="M45" s="386"/>
      <c r="N45" s="386"/>
      <c r="O45" s="386">
        <f t="shared" si="0"/>
        <v>50</v>
      </c>
      <c r="P45" s="399">
        <f t="shared" si="2"/>
        <v>1</v>
      </c>
    </row>
    <row r="46" spans="1:16" ht="15">
      <c r="A46" s="374">
        <v>18</v>
      </c>
      <c r="B46" s="351" t="s">
        <v>337</v>
      </c>
      <c r="C46" s="410">
        <v>39710</v>
      </c>
      <c r="D46" s="380">
        <v>2008</v>
      </c>
      <c r="E46" s="380">
        <v>263</v>
      </c>
      <c r="F46" s="548">
        <v>0.2875</v>
      </c>
      <c r="G46" s="565">
        <v>0</v>
      </c>
      <c r="H46" s="548">
        <v>0.16666666666666666</v>
      </c>
      <c r="I46" s="410">
        <v>39710</v>
      </c>
      <c r="J46" s="380">
        <v>2008</v>
      </c>
      <c r="K46" s="380">
        <v>263</v>
      </c>
      <c r="L46" s="548">
        <v>0.45416666666666666</v>
      </c>
      <c r="M46" s="220">
        <v>3000</v>
      </c>
      <c r="N46" s="388">
        <v>43.2</v>
      </c>
      <c r="O46" s="386">
        <f t="shared" si="0"/>
        <v>517</v>
      </c>
      <c r="P46" s="399">
        <f t="shared" si="2"/>
        <v>1</v>
      </c>
    </row>
    <row r="47" spans="2:16" ht="15">
      <c r="B47" s="351" t="s">
        <v>32</v>
      </c>
      <c r="C47" s="410">
        <f>I46</f>
        <v>39710</v>
      </c>
      <c r="D47" s="398">
        <f>J46</f>
        <v>2008</v>
      </c>
      <c r="E47" s="380">
        <f>K46</f>
        <v>263</v>
      </c>
      <c r="F47" s="381">
        <f>L46</f>
        <v>0.45416666666666666</v>
      </c>
      <c r="G47" s="396">
        <f>IF((L47-F47)&gt;0,K47-E47,IF((L47-F47)=0,0,K47-E47-$F$247))</f>
        <v>0</v>
      </c>
      <c r="H47" s="381">
        <f>IF((L47-F47)&gt;0,L47-F47,IF((L47-F47)=0,0,$H$247+L47-F47))</f>
        <v>0.17430555555555555</v>
      </c>
      <c r="I47" s="410">
        <f>C48</f>
        <v>39710</v>
      </c>
      <c r="J47" s="401">
        <f>D48</f>
        <v>2008</v>
      </c>
      <c r="K47" s="402">
        <f>E48</f>
        <v>263</v>
      </c>
      <c r="L47" s="381">
        <f>F48</f>
        <v>0.6284722222222222</v>
      </c>
      <c r="M47" s="386"/>
      <c r="N47" s="386"/>
      <c r="O47" s="386">
        <f t="shared" si="0"/>
        <v>50</v>
      </c>
      <c r="P47" s="399">
        <f t="shared" si="2"/>
        <v>1</v>
      </c>
    </row>
    <row r="48" spans="1:16" ht="15">
      <c r="A48" s="374">
        <v>19</v>
      </c>
      <c r="B48" s="351" t="s">
        <v>338</v>
      </c>
      <c r="C48" s="410">
        <v>39710</v>
      </c>
      <c r="D48" s="380">
        <v>2008</v>
      </c>
      <c r="E48" s="380">
        <v>263</v>
      </c>
      <c r="F48" s="548">
        <v>0.6284722222222222</v>
      </c>
      <c r="G48" s="565">
        <v>0</v>
      </c>
      <c r="H48" s="548">
        <v>0.17361111111111113</v>
      </c>
      <c r="I48" s="410">
        <v>39710</v>
      </c>
      <c r="J48" s="380">
        <v>2008</v>
      </c>
      <c r="K48" s="380">
        <v>263</v>
      </c>
      <c r="L48" s="548">
        <v>0.8020833333333334</v>
      </c>
      <c r="M48" s="220">
        <v>4000</v>
      </c>
      <c r="N48" s="388">
        <v>60</v>
      </c>
      <c r="O48" s="386">
        <f t="shared" si="0"/>
        <v>518</v>
      </c>
      <c r="P48" s="399">
        <f t="shared" si="2"/>
        <v>1</v>
      </c>
    </row>
    <row r="49" spans="2:16" ht="15">
      <c r="B49" s="351" t="s">
        <v>33</v>
      </c>
      <c r="C49" s="410">
        <f>I48</f>
        <v>39710</v>
      </c>
      <c r="D49" s="398">
        <f>J48</f>
        <v>2008</v>
      </c>
      <c r="E49" s="380">
        <f>K48</f>
        <v>263</v>
      </c>
      <c r="F49" s="381">
        <f>L48</f>
        <v>0.8020833333333334</v>
      </c>
      <c r="G49" s="396">
        <f>IF((L49-F49)&gt;0,K49-E49,IF((L49-F49)=0,0,K49-E49-$F$247))</f>
        <v>0</v>
      </c>
      <c r="H49" s="381">
        <f>IF((L49-F49)&gt;0,L49-F49,IF((L49-F49)=0,0,$H$247+L49-F49))</f>
        <v>0</v>
      </c>
      <c r="I49" s="410">
        <f>C50</f>
        <v>39710</v>
      </c>
      <c r="J49" s="401">
        <f>D50</f>
        <v>2008</v>
      </c>
      <c r="K49" s="402">
        <f>E50</f>
        <v>263</v>
      </c>
      <c r="L49" s="381">
        <f>F50</f>
        <v>0.8020833333333334</v>
      </c>
      <c r="M49" s="386"/>
      <c r="N49" s="386"/>
      <c r="O49" s="386">
        <f t="shared" si="0"/>
        <v>50</v>
      </c>
      <c r="P49" s="399">
        <f t="shared" si="2"/>
        <v>1</v>
      </c>
    </row>
    <row r="50" spans="1:16" ht="15">
      <c r="A50" s="374">
        <v>20</v>
      </c>
      <c r="B50" s="351" t="s">
        <v>340</v>
      </c>
      <c r="C50" s="410">
        <v>39710</v>
      </c>
      <c r="D50" s="380">
        <v>2008</v>
      </c>
      <c r="E50" s="380">
        <v>263</v>
      </c>
      <c r="F50" s="548">
        <v>0.8020833333333334</v>
      </c>
      <c r="G50" s="565">
        <v>0</v>
      </c>
      <c r="H50" s="548">
        <v>0.4305555555555556</v>
      </c>
      <c r="I50" s="410">
        <v>39711</v>
      </c>
      <c r="J50" s="380">
        <v>2008</v>
      </c>
      <c r="K50" s="380">
        <v>264</v>
      </c>
      <c r="L50" s="548">
        <v>0.23263888888888887</v>
      </c>
      <c r="M50" s="220">
        <v>4000</v>
      </c>
      <c r="N50" s="388">
        <v>148.8</v>
      </c>
      <c r="O50" s="386">
        <f t="shared" si="0"/>
        <v>519</v>
      </c>
      <c r="P50" s="399">
        <f t="shared" si="2"/>
        <v>1</v>
      </c>
    </row>
    <row r="51" spans="2:16" ht="15">
      <c r="B51" s="351" t="s">
        <v>34</v>
      </c>
      <c r="C51" s="410">
        <f>I50</f>
        <v>39711</v>
      </c>
      <c r="D51" s="398">
        <f>J50</f>
        <v>2008</v>
      </c>
      <c r="E51" s="380">
        <f>K50</f>
        <v>264</v>
      </c>
      <c r="F51" s="381">
        <f>L50</f>
        <v>0.23263888888888887</v>
      </c>
      <c r="G51" s="396">
        <f>IF((L51-F51)&gt;0,K51-E51,IF((L51-F51)=0,0,K51-E51-$F$247))</f>
        <v>0</v>
      </c>
      <c r="H51" s="381">
        <f>IF((L51-F51)&gt;0,L51-F51,IF((L51-F51)=0,0,$H$247+L51-F51))</f>
        <v>0.10416666666666671</v>
      </c>
      <c r="I51" s="410">
        <f>C52</f>
        <v>39711</v>
      </c>
      <c r="J51" s="401">
        <f>D52</f>
        <v>2008</v>
      </c>
      <c r="K51" s="402">
        <f>E52</f>
        <v>264</v>
      </c>
      <c r="L51" s="381">
        <f>F52</f>
        <v>0.3368055555555556</v>
      </c>
      <c r="M51" s="386"/>
      <c r="N51" s="386"/>
      <c r="O51" s="386">
        <f t="shared" si="0"/>
        <v>50</v>
      </c>
      <c r="P51" s="399">
        <f t="shared" si="2"/>
        <v>1</v>
      </c>
    </row>
    <row r="52" spans="1:16" ht="15">
      <c r="A52" s="374">
        <v>21</v>
      </c>
      <c r="B52" s="351" t="s">
        <v>341</v>
      </c>
      <c r="C52" s="410">
        <v>39711</v>
      </c>
      <c r="D52" s="380">
        <v>2008</v>
      </c>
      <c r="E52" s="380">
        <v>264</v>
      </c>
      <c r="F52" s="548">
        <v>0.3368055555555556</v>
      </c>
      <c r="G52" s="565">
        <v>0</v>
      </c>
      <c r="H52" s="548">
        <v>0.052083333333333336</v>
      </c>
      <c r="I52" s="410">
        <v>39711</v>
      </c>
      <c r="J52" s="380">
        <v>2008</v>
      </c>
      <c r="K52" s="380">
        <v>264</v>
      </c>
      <c r="L52" s="548">
        <v>0.3888888888888889</v>
      </c>
      <c r="M52" s="220">
        <v>4000</v>
      </c>
      <c r="N52" s="388">
        <v>18</v>
      </c>
      <c r="O52" s="386">
        <f t="shared" si="0"/>
        <v>520</v>
      </c>
      <c r="P52" s="399">
        <f t="shared" si="2"/>
        <v>1</v>
      </c>
    </row>
    <row r="53" spans="2:16" ht="15">
      <c r="B53" s="351" t="s">
        <v>35</v>
      </c>
      <c r="C53" s="410">
        <f>I52</f>
        <v>39711</v>
      </c>
      <c r="D53" s="398">
        <f>J52</f>
        <v>2008</v>
      </c>
      <c r="E53" s="380">
        <f>K52</f>
        <v>264</v>
      </c>
      <c r="F53" s="381">
        <f>L52</f>
        <v>0.3888888888888889</v>
      </c>
      <c r="G53" s="396">
        <f>IF((L53-F53)&gt;0,K53-E53,IF((L53-F53)=0,0,K53-E53-$F$247))</f>
        <v>0</v>
      </c>
      <c r="H53" s="381">
        <f>IF((L53-F53)&gt;0,L53-F53,IF((L53-F53)=0,0,$H$247+L53-F53))</f>
        <v>0.08333333333333337</v>
      </c>
      <c r="I53" s="410">
        <f>C54</f>
        <v>39711</v>
      </c>
      <c r="J53" s="401">
        <f>D54</f>
        <v>2008</v>
      </c>
      <c r="K53" s="402">
        <f>E54</f>
        <v>264</v>
      </c>
      <c r="L53" s="381">
        <f>F54</f>
        <v>0.47222222222222227</v>
      </c>
      <c r="M53" s="386"/>
      <c r="N53" s="386"/>
      <c r="O53" s="386">
        <f t="shared" si="0"/>
        <v>50</v>
      </c>
      <c r="P53" s="399">
        <f t="shared" si="2"/>
        <v>1</v>
      </c>
    </row>
    <row r="54" spans="1:16" ht="15">
      <c r="A54" s="374">
        <v>22</v>
      </c>
      <c r="B54" s="351" t="s">
        <v>342</v>
      </c>
      <c r="C54" s="410">
        <v>39711</v>
      </c>
      <c r="D54" s="380">
        <v>2008</v>
      </c>
      <c r="E54" s="380">
        <v>264</v>
      </c>
      <c r="F54" s="548">
        <v>0.47222222222222227</v>
      </c>
      <c r="G54" s="565">
        <v>0</v>
      </c>
      <c r="H54" s="548">
        <v>0.061111111111111116</v>
      </c>
      <c r="I54" s="410">
        <v>39711</v>
      </c>
      <c r="J54" s="380">
        <v>2008</v>
      </c>
      <c r="K54" s="380">
        <v>264</v>
      </c>
      <c r="L54" s="548">
        <v>0.5333333333333333</v>
      </c>
      <c r="M54" s="220">
        <v>4000</v>
      </c>
      <c r="N54" s="388">
        <v>21.12</v>
      </c>
      <c r="O54" s="386">
        <f t="shared" si="0"/>
        <v>521</v>
      </c>
      <c r="P54" s="399">
        <f t="shared" si="2"/>
        <v>1</v>
      </c>
    </row>
    <row r="55" spans="2:16" ht="15">
      <c r="B55" s="351" t="s">
        <v>36</v>
      </c>
      <c r="C55" s="410">
        <f>I54</f>
        <v>39711</v>
      </c>
      <c r="D55" s="398">
        <f>J54</f>
        <v>2008</v>
      </c>
      <c r="E55" s="380">
        <f>K54</f>
        <v>264</v>
      </c>
      <c r="F55" s="381">
        <f>L54</f>
        <v>0.5333333333333333</v>
      </c>
      <c r="G55" s="396">
        <f>IF((L55-F55)&gt;0,K55-E55,IF((L55-F55)=0,0,K55-E55-$F$247))</f>
        <v>0</v>
      </c>
      <c r="H55" s="381">
        <f>IF((L55-F55)&gt;0,L55-F55,IF((L55-F55)=0,0,$H$247+L55-F55))</f>
        <v>0.03194444444444444</v>
      </c>
      <c r="I55" s="410">
        <f>C56</f>
        <v>39711</v>
      </c>
      <c r="J55" s="401">
        <f>D56</f>
        <v>2008</v>
      </c>
      <c r="K55" s="402">
        <f>E56</f>
        <v>264</v>
      </c>
      <c r="L55" s="381">
        <f>F56</f>
        <v>0.5652777777777778</v>
      </c>
      <c r="M55" s="386"/>
      <c r="N55" s="386"/>
      <c r="O55" s="386">
        <f t="shared" si="0"/>
        <v>50</v>
      </c>
      <c r="P55" s="399">
        <f t="shared" si="2"/>
        <v>1</v>
      </c>
    </row>
    <row r="56" spans="1:16" ht="15">
      <c r="A56" s="374">
        <v>23</v>
      </c>
      <c r="B56" s="351" t="s">
        <v>343</v>
      </c>
      <c r="C56" s="410">
        <v>39711</v>
      </c>
      <c r="D56" s="380">
        <v>2008</v>
      </c>
      <c r="E56" s="380">
        <v>264</v>
      </c>
      <c r="F56" s="548">
        <v>0.5652777777777778</v>
      </c>
      <c r="G56" s="565">
        <v>0</v>
      </c>
      <c r="H56" s="548">
        <v>0.3333333333333333</v>
      </c>
      <c r="I56" s="410">
        <v>39711</v>
      </c>
      <c r="J56" s="380">
        <v>2008</v>
      </c>
      <c r="K56" s="380">
        <v>264</v>
      </c>
      <c r="L56" s="548">
        <v>0.8986111111111111</v>
      </c>
      <c r="M56" s="220">
        <v>3000</v>
      </c>
      <c r="N56" s="388">
        <v>86.4</v>
      </c>
      <c r="O56" s="386">
        <f t="shared" si="0"/>
        <v>522</v>
      </c>
      <c r="P56" s="399">
        <f t="shared" si="2"/>
        <v>1</v>
      </c>
    </row>
    <row r="57" spans="2:16" ht="15">
      <c r="B57" s="351" t="s">
        <v>37</v>
      </c>
      <c r="C57" s="410">
        <f>I56</f>
        <v>39711</v>
      </c>
      <c r="D57" s="398">
        <f>J56</f>
        <v>2008</v>
      </c>
      <c r="E57" s="380">
        <f>K56</f>
        <v>264</v>
      </c>
      <c r="F57" s="381">
        <f>L56</f>
        <v>0.8986111111111111</v>
      </c>
      <c r="G57" s="396">
        <f>IF((L57-F57)&gt;0,K57-E57,IF((L57-F57)=0,0,K57-E57-$F$247))</f>
        <v>0</v>
      </c>
      <c r="H57" s="381">
        <f>IF((L57-F57)&gt;0,L57-F57,IF((L57-F57)=0,0,$H$247+L57-F57))</f>
        <v>0.13958333333333328</v>
      </c>
      <c r="I57" s="410">
        <f>C58</f>
        <v>39712</v>
      </c>
      <c r="J57" s="401">
        <f>D58</f>
        <v>2008</v>
      </c>
      <c r="K57" s="402">
        <f>E58</f>
        <v>265</v>
      </c>
      <c r="L57" s="381">
        <f>F58</f>
        <v>0.03819444444444444</v>
      </c>
      <c r="M57" s="386"/>
      <c r="N57" s="386"/>
      <c r="O57" s="386">
        <f t="shared" si="0"/>
        <v>50</v>
      </c>
      <c r="P57" s="399">
        <f t="shared" si="2"/>
        <v>1</v>
      </c>
    </row>
    <row r="58" spans="1:16" ht="15">
      <c r="A58" s="374">
        <v>24</v>
      </c>
      <c r="B58" s="351" t="s">
        <v>344</v>
      </c>
      <c r="C58" s="410">
        <v>39712</v>
      </c>
      <c r="D58" s="380">
        <v>2008</v>
      </c>
      <c r="E58" s="380">
        <v>265</v>
      </c>
      <c r="F58" s="548">
        <v>0.03819444444444444</v>
      </c>
      <c r="G58" s="565">
        <v>0</v>
      </c>
      <c r="H58" s="548">
        <v>0.052083333333333336</v>
      </c>
      <c r="I58" s="410">
        <v>39712</v>
      </c>
      <c r="J58" s="380">
        <v>2008</v>
      </c>
      <c r="K58" s="380">
        <v>265</v>
      </c>
      <c r="L58" s="548">
        <v>0.09027777777777778</v>
      </c>
      <c r="M58" s="220">
        <v>4000</v>
      </c>
      <c r="N58" s="388">
        <v>18</v>
      </c>
      <c r="O58" s="386">
        <f t="shared" si="0"/>
        <v>523</v>
      </c>
      <c r="P58" s="399">
        <f t="shared" si="2"/>
        <v>1</v>
      </c>
    </row>
    <row r="59" spans="2:16" ht="15">
      <c r="B59" s="351" t="s">
        <v>38</v>
      </c>
      <c r="C59" s="410">
        <f>I58</f>
        <v>39712</v>
      </c>
      <c r="D59" s="398">
        <f>J58</f>
        <v>2008</v>
      </c>
      <c r="E59" s="380">
        <f>K58</f>
        <v>265</v>
      </c>
      <c r="F59" s="381">
        <f>L58</f>
        <v>0.09027777777777778</v>
      </c>
      <c r="G59" s="396">
        <f>IF((L59-F59)&gt;0,K59-E59,IF((L59-F59)=0,0,K59-E59-$F$247))</f>
        <v>0</v>
      </c>
      <c r="H59" s="381">
        <f>IF((L59-F59)&gt;0,L59-F59,IF((L59-F59)=0,0,$H$247+L59-F59))</f>
        <v>0</v>
      </c>
      <c r="I59" s="410">
        <f>C60</f>
        <v>39712</v>
      </c>
      <c r="J59" s="401">
        <f>D60</f>
        <v>2008</v>
      </c>
      <c r="K59" s="402">
        <f>E60</f>
        <v>265</v>
      </c>
      <c r="L59" s="381">
        <f>F60</f>
        <v>0.09027777777777778</v>
      </c>
      <c r="M59" s="386"/>
      <c r="N59" s="386"/>
      <c r="O59" s="386">
        <f t="shared" si="0"/>
        <v>50</v>
      </c>
      <c r="P59" s="399">
        <f t="shared" si="2"/>
        <v>1</v>
      </c>
    </row>
    <row r="60" spans="1:16" ht="15">
      <c r="A60" s="374">
        <v>25</v>
      </c>
      <c r="B60" s="351" t="s">
        <v>345</v>
      </c>
      <c r="C60" s="410">
        <v>39712</v>
      </c>
      <c r="D60" s="380">
        <v>2008</v>
      </c>
      <c r="E60" s="380">
        <v>265</v>
      </c>
      <c r="F60" s="548">
        <v>0.09027777777777778</v>
      </c>
      <c r="G60" s="565">
        <v>0</v>
      </c>
      <c r="H60" s="548">
        <v>0.38125</v>
      </c>
      <c r="I60" s="410">
        <v>39712</v>
      </c>
      <c r="J60" s="380">
        <v>2008</v>
      </c>
      <c r="K60" s="380">
        <v>265</v>
      </c>
      <c r="L60" s="548">
        <v>0.47152777777777777</v>
      </c>
      <c r="M60" s="220">
        <v>4000</v>
      </c>
      <c r="N60" s="388">
        <v>131.76</v>
      </c>
      <c r="O60" s="386">
        <f t="shared" si="0"/>
        <v>524</v>
      </c>
      <c r="P60" s="399">
        <f t="shared" si="2"/>
        <v>1</v>
      </c>
    </row>
    <row r="61" spans="2:16" ht="15">
      <c r="B61" s="351" t="s">
        <v>227</v>
      </c>
      <c r="C61" s="410">
        <f>I60</f>
        <v>39712</v>
      </c>
      <c r="D61" s="398">
        <f>J60</f>
        <v>2008</v>
      </c>
      <c r="E61" s="380">
        <f>K60</f>
        <v>265</v>
      </c>
      <c r="F61" s="381">
        <f>L60</f>
        <v>0.47152777777777777</v>
      </c>
      <c r="G61" s="396">
        <f>IF((L61-F61)&gt;0,K61-E61,IF((L61-F61)=0,0,K61-E61-$F$247))</f>
        <v>0</v>
      </c>
      <c r="H61" s="381">
        <f>IF((L61-F61)&gt;0,L61-F61,IF((L61-F61)=0,0,$H$247+L61-F61))</f>
        <v>0.09375</v>
      </c>
      <c r="I61" s="410">
        <f>C62</f>
        <v>39712</v>
      </c>
      <c r="J61" s="401">
        <f>D62</f>
        <v>2008</v>
      </c>
      <c r="K61" s="402">
        <f>E62</f>
        <v>265</v>
      </c>
      <c r="L61" s="381">
        <f>F62</f>
        <v>0.5652777777777778</v>
      </c>
      <c r="M61" s="386"/>
      <c r="N61" s="386"/>
      <c r="O61" s="386">
        <f t="shared" si="0"/>
        <v>50</v>
      </c>
      <c r="P61" s="399">
        <f t="shared" si="2"/>
        <v>1</v>
      </c>
    </row>
    <row r="62" spans="1:16" ht="15">
      <c r="A62" s="374">
        <v>26</v>
      </c>
      <c r="B62" s="351" t="s">
        <v>346</v>
      </c>
      <c r="C62" s="410">
        <v>39712</v>
      </c>
      <c r="D62" s="380">
        <v>2008</v>
      </c>
      <c r="E62" s="380">
        <v>265</v>
      </c>
      <c r="F62" s="548">
        <v>0.5652777777777778</v>
      </c>
      <c r="G62" s="565">
        <v>0</v>
      </c>
      <c r="H62" s="548">
        <v>0.3333333333333333</v>
      </c>
      <c r="I62" s="410">
        <v>39712</v>
      </c>
      <c r="J62" s="380">
        <v>2008</v>
      </c>
      <c r="K62" s="380">
        <v>265</v>
      </c>
      <c r="L62" s="548">
        <v>0.8986111111111111</v>
      </c>
      <c r="M62" s="220">
        <v>3000</v>
      </c>
      <c r="N62" s="388">
        <v>86.4</v>
      </c>
      <c r="O62" s="386">
        <f t="shared" si="0"/>
        <v>525</v>
      </c>
      <c r="P62" s="399">
        <f t="shared" si="2"/>
        <v>1</v>
      </c>
    </row>
    <row r="63" spans="2:16" ht="15">
      <c r="B63" s="351" t="s">
        <v>39</v>
      </c>
      <c r="C63" s="410">
        <f>I62</f>
        <v>39712</v>
      </c>
      <c r="D63" s="398">
        <f>J62</f>
        <v>2008</v>
      </c>
      <c r="E63" s="380">
        <f>K62</f>
        <v>265</v>
      </c>
      <c r="F63" s="381">
        <f>L62</f>
        <v>0.8986111111111111</v>
      </c>
      <c r="G63" s="396">
        <f>IF((L63-F63)&gt;0,K63-E63,IF((L63-F63)=0,0,K63-E63-$F$247))</f>
        <v>0</v>
      </c>
      <c r="H63" s="381">
        <f>IF((L63-F63)&gt;0,L63-F63,IF((L63-F63)=0,0,$H$247+L63-F63))</f>
        <v>0.16041666666666654</v>
      </c>
      <c r="I63" s="410">
        <f>C64</f>
        <v>39713</v>
      </c>
      <c r="J63" s="401">
        <f>D64</f>
        <v>2008</v>
      </c>
      <c r="K63" s="402">
        <f>E64</f>
        <v>266</v>
      </c>
      <c r="L63" s="381">
        <f>F64</f>
        <v>0.05902777777777778</v>
      </c>
      <c r="M63" s="386"/>
      <c r="N63" s="386"/>
      <c r="O63" s="386">
        <f t="shared" si="0"/>
        <v>50</v>
      </c>
      <c r="P63" s="399">
        <f t="shared" si="2"/>
        <v>1</v>
      </c>
    </row>
    <row r="64" spans="1:16" ht="15">
      <c r="A64" s="374">
        <v>27</v>
      </c>
      <c r="B64" s="351" t="s">
        <v>347</v>
      </c>
      <c r="C64" s="410">
        <v>39713</v>
      </c>
      <c r="D64" s="380">
        <v>2008</v>
      </c>
      <c r="E64" s="380">
        <v>266</v>
      </c>
      <c r="F64" s="548">
        <v>0.05902777777777778</v>
      </c>
      <c r="G64" s="565">
        <v>0</v>
      </c>
      <c r="H64" s="548">
        <v>0.041666666666666664</v>
      </c>
      <c r="I64" s="410">
        <v>39713</v>
      </c>
      <c r="J64" s="380">
        <v>2008</v>
      </c>
      <c r="K64" s="380">
        <v>266</v>
      </c>
      <c r="L64" s="548">
        <v>0.10069444444444443</v>
      </c>
      <c r="M64" s="220">
        <v>440</v>
      </c>
      <c r="N64" s="388">
        <v>1.584</v>
      </c>
      <c r="O64" s="386">
        <f t="shared" si="0"/>
        <v>526</v>
      </c>
      <c r="P64" s="399">
        <f t="shared" si="2"/>
        <v>1</v>
      </c>
    </row>
    <row r="65" spans="2:16" ht="15">
      <c r="B65" s="351" t="s">
        <v>40</v>
      </c>
      <c r="C65" s="410">
        <f>I64</f>
        <v>39713</v>
      </c>
      <c r="D65" s="398">
        <f>J64</f>
        <v>2008</v>
      </c>
      <c r="E65" s="380">
        <f>K64</f>
        <v>266</v>
      </c>
      <c r="F65" s="381">
        <f>L64</f>
        <v>0.10069444444444443</v>
      </c>
      <c r="G65" s="396">
        <f>IF((L65-F65)&gt;0,K65-E65,IF((L65-F65)=0,0,K65-E65-$F$247))</f>
        <v>0</v>
      </c>
      <c r="H65" s="381">
        <f>IF((L65-F65)&gt;0,L65-F65,IF((L65-F65)=0,0,$H$247+L65-F65))</f>
        <v>0.15208333333333335</v>
      </c>
      <c r="I65" s="410">
        <f>C66</f>
        <v>39713</v>
      </c>
      <c r="J65" s="401">
        <f>D66</f>
        <v>2008</v>
      </c>
      <c r="K65" s="402">
        <f>E66</f>
        <v>266</v>
      </c>
      <c r="L65" s="381">
        <f>F66</f>
        <v>0.25277777777777777</v>
      </c>
      <c r="M65" s="386"/>
      <c r="N65" s="386"/>
      <c r="O65" s="386">
        <f t="shared" si="0"/>
        <v>50</v>
      </c>
      <c r="P65" s="399">
        <f t="shared" si="2"/>
        <v>1</v>
      </c>
    </row>
    <row r="66" spans="1:16" ht="15">
      <c r="A66" s="374">
        <v>28</v>
      </c>
      <c r="B66" s="351" t="s">
        <v>348</v>
      </c>
      <c r="C66" s="410">
        <v>39713</v>
      </c>
      <c r="D66" s="380">
        <v>2008</v>
      </c>
      <c r="E66" s="380">
        <v>266</v>
      </c>
      <c r="F66" s="548">
        <v>0.25277777777777777</v>
      </c>
      <c r="G66" s="565">
        <v>0</v>
      </c>
      <c r="H66" s="548">
        <v>0.16666666666666666</v>
      </c>
      <c r="I66" s="410">
        <v>39713</v>
      </c>
      <c r="J66" s="380">
        <v>2008</v>
      </c>
      <c r="K66" s="380">
        <v>266</v>
      </c>
      <c r="L66" s="548">
        <v>0.41944444444444445</v>
      </c>
      <c r="M66" s="220">
        <v>3000</v>
      </c>
      <c r="N66" s="388">
        <v>43.2</v>
      </c>
      <c r="O66" s="386">
        <f t="shared" si="0"/>
        <v>527</v>
      </c>
      <c r="P66" s="399">
        <f t="shared" si="2"/>
        <v>1</v>
      </c>
    </row>
    <row r="67" spans="2:16" ht="15">
      <c r="B67" s="351" t="s">
        <v>41</v>
      </c>
      <c r="C67" s="410">
        <f>I66</f>
        <v>39713</v>
      </c>
      <c r="D67" s="398">
        <f>J66</f>
        <v>2008</v>
      </c>
      <c r="E67" s="380">
        <f>K66</f>
        <v>266</v>
      </c>
      <c r="F67" s="381">
        <f>L66</f>
        <v>0.41944444444444445</v>
      </c>
      <c r="G67" s="396">
        <f>IF((L67-F67)&gt;0,K67-E67,IF((L67-F67)=0,0,K67-E67-$F$247))</f>
        <v>0</v>
      </c>
      <c r="H67" s="381">
        <f>IF((L67-F67)&gt;0,L67-F67,IF((L67-F67)=0,0,$H$247+L67-F67))</f>
        <v>0.20208333333333334</v>
      </c>
      <c r="I67" s="410">
        <f>C68</f>
        <v>39713</v>
      </c>
      <c r="J67" s="401">
        <f>D68</f>
        <v>2008</v>
      </c>
      <c r="K67" s="402">
        <f>E68</f>
        <v>266</v>
      </c>
      <c r="L67" s="381">
        <f>F68</f>
        <v>0.6215277777777778</v>
      </c>
      <c r="M67" s="386"/>
      <c r="N67" s="386"/>
      <c r="O67" s="386">
        <f t="shared" si="0"/>
        <v>50</v>
      </c>
      <c r="P67" s="399">
        <f t="shared" si="2"/>
        <v>1</v>
      </c>
    </row>
    <row r="68" spans="1:16" ht="15">
      <c r="A68" s="374">
        <v>29</v>
      </c>
      <c r="B68" s="351" t="s">
        <v>349</v>
      </c>
      <c r="C68" s="410">
        <v>39713</v>
      </c>
      <c r="D68" s="380">
        <v>2008</v>
      </c>
      <c r="E68" s="380">
        <v>266</v>
      </c>
      <c r="F68" s="548">
        <v>0.6215277777777778</v>
      </c>
      <c r="G68" s="565">
        <v>0</v>
      </c>
      <c r="H68" s="548">
        <v>0.4930555555555556</v>
      </c>
      <c r="I68" s="410">
        <v>39714</v>
      </c>
      <c r="J68" s="380">
        <v>2008</v>
      </c>
      <c r="K68" s="380">
        <v>267</v>
      </c>
      <c r="L68" s="548">
        <v>0.11458333333333333</v>
      </c>
      <c r="M68" s="220">
        <v>4000</v>
      </c>
      <c r="N68" s="388">
        <v>170.4</v>
      </c>
      <c r="O68" s="386">
        <f t="shared" si="0"/>
        <v>528</v>
      </c>
      <c r="P68" s="399">
        <f t="shared" si="2"/>
        <v>1</v>
      </c>
    </row>
    <row r="69" spans="2:16" ht="15">
      <c r="B69" s="351" t="s">
        <v>42</v>
      </c>
      <c r="C69" s="410">
        <f>I68</f>
        <v>39714</v>
      </c>
      <c r="D69" s="398">
        <f>J68</f>
        <v>2008</v>
      </c>
      <c r="E69" s="380">
        <f>K68</f>
        <v>267</v>
      </c>
      <c r="F69" s="381">
        <f>L68</f>
        <v>0.11458333333333333</v>
      </c>
      <c r="G69" s="396">
        <f>IF((L69-F69)&gt;0,K69-E69,IF((L69-F69)=0,0,K69-E69-$F$247))</f>
        <v>0</v>
      </c>
      <c r="H69" s="381">
        <f>IF((L69-F69)&gt;0,L69-F69,IF((L69-F69)=0,0,$H$247+L69-F69))</f>
        <v>0.13819444444444445</v>
      </c>
      <c r="I69" s="410">
        <f>C70</f>
        <v>39714</v>
      </c>
      <c r="J69" s="401">
        <f>D70</f>
        <v>2008</v>
      </c>
      <c r="K69" s="402">
        <f>E70</f>
        <v>267</v>
      </c>
      <c r="L69" s="381">
        <f>F70</f>
        <v>0.25277777777777777</v>
      </c>
      <c r="M69" s="386"/>
      <c r="N69" s="386"/>
      <c r="O69" s="386">
        <f t="shared" si="0"/>
        <v>50</v>
      </c>
      <c r="P69" s="399">
        <f t="shared" si="2"/>
        <v>1</v>
      </c>
    </row>
    <row r="70" spans="1:16" ht="15">
      <c r="A70" s="374">
        <v>30</v>
      </c>
      <c r="B70" s="351" t="s">
        <v>351</v>
      </c>
      <c r="C70" s="410">
        <v>39714</v>
      </c>
      <c r="D70" s="380">
        <v>2008</v>
      </c>
      <c r="E70" s="380">
        <v>267</v>
      </c>
      <c r="F70" s="548">
        <v>0.25277777777777777</v>
      </c>
      <c r="G70" s="565">
        <v>0</v>
      </c>
      <c r="H70" s="548">
        <v>0.3333333333333333</v>
      </c>
      <c r="I70" s="410">
        <v>39714</v>
      </c>
      <c r="J70" s="380">
        <v>2008</v>
      </c>
      <c r="K70" s="380">
        <v>267</v>
      </c>
      <c r="L70" s="548">
        <v>0.5861111111111111</v>
      </c>
      <c r="M70" s="220">
        <v>3000</v>
      </c>
      <c r="N70" s="388">
        <v>86.4</v>
      </c>
      <c r="O70" s="386">
        <f t="shared" si="0"/>
        <v>529</v>
      </c>
      <c r="P70" s="399">
        <f t="shared" si="2"/>
        <v>1</v>
      </c>
    </row>
    <row r="71" spans="2:16" ht="15">
      <c r="B71" s="351" t="s">
        <v>43</v>
      </c>
      <c r="C71" s="410">
        <f>I70</f>
        <v>39714</v>
      </c>
      <c r="D71" s="398">
        <f>J70</f>
        <v>2008</v>
      </c>
      <c r="E71" s="380">
        <f>K70</f>
        <v>267</v>
      </c>
      <c r="F71" s="381">
        <f>L70</f>
        <v>0.5861111111111111</v>
      </c>
      <c r="G71" s="396">
        <f>IF((L71-F71)&gt;0,K71-E71,IF((L71-F71)=0,0,K71-E71-$F$247))</f>
        <v>0</v>
      </c>
      <c r="H71" s="381">
        <f>IF((L71-F71)&gt;0,L71-F71,IF((L71-F71)=0,0,$H$247+L71-F71))</f>
        <v>0.0625</v>
      </c>
      <c r="I71" s="410">
        <f>C72</f>
        <v>39714</v>
      </c>
      <c r="J71" s="401">
        <f>D72</f>
        <v>2008</v>
      </c>
      <c r="K71" s="402">
        <f>E72</f>
        <v>267</v>
      </c>
      <c r="L71" s="381">
        <f>F72</f>
        <v>0.6486111111111111</v>
      </c>
      <c r="M71" s="386"/>
      <c r="N71" s="386"/>
      <c r="O71" s="386">
        <f t="shared" si="0"/>
        <v>50</v>
      </c>
      <c r="P71" s="399">
        <f t="shared" si="2"/>
        <v>1</v>
      </c>
    </row>
    <row r="72" spans="1:16" ht="15">
      <c r="A72" s="374">
        <v>31</v>
      </c>
      <c r="B72" s="351" t="s">
        <v>352</v>
      </c>
      <c r="C72" s="410">
        <v>39714</v>
      </c>
      <c r="D72" s="380">
        <v>2008</v>
      </c>
      <c r="E72" s="380">
        <v>267</v>
      </c>
      <c r="F72" s="548">
        <v>0.6486111111111111</v>
      </c>
      <c r="G72" s="565">
        <v>0</v>
      </c>
      <c r="H72" s="548">
        <v>0.4138888888888889</v>
      </c>
      <c r="I72" s="410">
        <v>39715</v>
      </c>
      <c r="J72" s="380">
        <v>2008</v>
      </c>
      <c r="K72" s="380">
        <v>268</v>
      </c>
      <c r="L72" s="548">
        <v>0.0625</v>
      </c>
      <c r="M72" s="220">
        <v>2200</v>
      </c>
      <c r="N72" s="388">
        <v>78.672</v>
      </c>
      <c r="O72" s="386">
        <f t="shared" si="0"/>
        <v>530</v>
      </c>
      <c r="P72" s="399">
        <f t="shared" si="2"/>
        <v>1</v>
      </c>
    </row>
    <row r="73" spans="2:16" ht="15">
      <c r="B73" s="351" t="s">
        <v>44</v>
      </c>
      <c r="C73" s="410">
        <f>I72</f>
        <v>39715</v>
      </c>
      <c r="D73" s="398">
        <f>J72</f>
        <v>2008</v>
      </c>
      <c r="E73" s="380">
        <f>K72</f>
        <v>268</v>
      </c>
      <c r="F73" s="381">
        <f>L72</f>
        <v>0.0625</v>
      </c>
      <c r="G73" s="396">
        <f>IF((L73-F73)&gt;0,K73-E73,IF((L73-F73)=0,0,K73-E73-$F$247))</f>
        <v>0</v>
      </c>
      <c r="H73" s="381">
        <f>IF((L73-F73)&gt;0,L73-F73,IF((L73-F73)=0,0,$H$247+L73-F73))</f>
        <v>0</v>
      </c>
      <c r="I73" s="410">
        <f>C74</f>
        <v>39715</v>
      </c>
      <c r="J73" s="401">
        <f>D74</f>
        <v>2008</v>
      </c>
      <c r="K73" s="402">
        <f>E74</f>
        <v>268</v>
      </c>
      <c r="L73" s="381">
        <f>F74</f>
        <v>0.0625</v>
      </c>
      <c r="M73" s="386"/>
      <c r="N73" s="386"/>
      <c r="O73" s="386">
        <f t="shared" si="0"/>
        <v>50</v>
      </c>
      <c r="P73" s="399">
        <f aca="true" t="shared" si="3" ref="P73:P82">IF(O73=50,FLOOR(G73/2,1)+1,1)</f>
        <v>1</v>
      </c>
    </row>
    <row r="74" spans="1:16" ht="15">
      <c r="A74" s="374">
        <v>32</v>
      </c>
      <c r="B74" s="351" t="s">
        <v>354</v>
      </c>
      <c r="C74" s="410">
        <v>39715</v>
      </c>
      <c r="D74" s="380">
        <v>2008</v>
      </c>
      <c r="E74" s="380">
        <v>268</v>
      </c>
      <c r="F74" s="548">
        <v>0.0625</v>
      </c>
      <c r="G74" s="565">
        <v>0</v>
      </c>
      <c r="H74" s="548">
        <v>0.1909722222222222</v>
      </c>
      <c r="I74" s="410">
        <v>39715</v>
      </c>
      <c r="J74" s="380">
        <v>2008</v>
      </c>
      <c r="K74" s="380">
        <v>268</v>
      </c>
      <c r="L74" s="548">
        <v>0.2534722222222222</v>
      </c>
      <c r="M74" s="220">
        <v>440</v>
      </c>
      <c r="N74" s="388">
        <v>7.26</v>
      </c>
      <c r="O74" s="386">
        <f t="shared" si="0"/>
        <v>531</v>
      </c>
      <c r="P74" s="399">
        <f t="shared" si="3"/>
        <v>1</v>
      </c>
    </row>
    <row r="75" spans="2:16" ht="15">
      <c r="B75" s="351" t="s">
        <v>45</v>
      </c>
      <c r="C75" s="410">
        <f>I74</f>
        <v>39715</v>
      </c>
      <c r="D75" s="398">
        <f>J74</f>
        <v>2008</v>
      </c>
      <c r="E75" s="380">
        <f>K74</f>
        <v>268</v>
      </c>
      <c r="F75" s="381">
        <f>L74</f>
        <v>0.2534722222222222</v>
      </c>
      <c r="G75" s="396">
        <f>IF((L75-F75)&gt;0,K75-E75,IF((L75-F75)=0,0,K75-E75-$F$247))</f>
        <v>0</v>
      </c>
      <c r="H75" s="381">
        <f>IF((L75-F75)&gt;0,L75-F75,IF((L75-F75)=0,0,$H$247+L75-F75))</f>
        <v>0.05138888888888887</v>
      </c>
      <c r="I75" s="410">
        <f>C76</f>
        <v>39715</v>
      </c>
      <c r="J75" s="401">
        <f>D76</f>
        <v>2008</v>
      </c>
      <c r="K75" s="402">
        <f>E76</f>
        <v>268</v>
      </c>
      <c r="L75" s="381">
        <f>F76</f>
        <v>0.3048611111111111</v>
      </c>
      <c r="M75" s="386"/>
      <c r="N75" s="386"/>
      <c r="O75" s="386">
        <f aca="true" t="shared" si="4" ref="O75:O138">IF(MID(B75,6,7)="NO_DATA",50,IF(N75=0,50,IF(A75=""," ",$O$2+A75-1)))</f>
        <v>50</v>
      </c>
      <c r="P75" s="399">
        <f t="shared" si="3"/>
        <v>1</v>
      </c>
    </row>
    <row r="76" spans="1:16" ht="15">
      <c r="A76" s="374">
        <v>33</v>
      </c>
      <c r="B76" s="351" t="s">
        <v>355</v>
      </c>
      <c r="C76" s="410">
        <v>39715</v>
      </c>
      <c r="D76" s="380">
        <v>2008</v>
      </c>
      <c r="E76" s="380">
        <v>268</v>
      </c>
      <c r="F76" s="548">
        <v>0.3048611111111111</v>
      </c>
      <c r="G76" s="565">
        <v>0</v>
      </c>
      <c r="H76" s="548">
        <v>0.16666666666666666</v>
      </c>
      <c r="I76" s="410">
        <v>39715</v>
      </c>
      <c r="J76" s="380">
        <v>2008</v>
      </c>
      <c r="K76" s="380">
        <v>268</v>
      </c>
      <c r="L76" s="548">
        <v>0.47152777777777777</v>
      </c>
      <c r="M76" s="220">
        <v>3000</v>
      </c>
      <c r="N76" s="388">
        <v>43.2</v>
      </c>
      <c r="O76" s="386">
        <f t="shared" si="4"/>
        <v>532</v>
      </c>
      <c r="P76" s="399">
        <f t="shared" si="3"/>
        <v>1</v>
      </c>
    </row>
    <row r="77" spans="2:16" ht="15">
      <c r="B77" s="351" t="s">
        <v>46</v>
      </c>
      <c r="C77" s="410">
        <f>I76</f>
        <v>39715</v>
      </c>
      <c r="D77" s="398">
        <f>J76</f>
        <v>2008</v>
      </c>
      <c r="E77" s="380">
        <f>K76</f>
        <v>268</v>
      </c>
      <c r="F77" s="381">
        <f>L76</f>
        <v>0.47152777777777777</v>
      </c>
      <c r="G77" s="396">
        <f>IF((L77-F77)&gt;0,K77-E77,IF((L77-F77)=0,0,K77-E77-$F$247))</f>
        <v>0</v>
      </c>
      <c r="H77" s="381">
        <f>IF((L77-F77)&gt;0,L77-F77,IF((L77-F77)=0,0,$H$247+L77-F77))</f>
        <v>0.13611111111111118</v>
      </c>
      <c r="I77" s="410">
        <f>C78</f>
        <v>39715</v>
      </c>
      <c r="J77" s="401">
        <f>D78</f>
        <v>2008</v>
      </c>
      <c r="K77" s="402">
        <f>E78</f>
        <v>268</v>
      </c>
      <c r="L77" s="381">
        <f>F78</f>
        <v>0.607638888888889</v>
      </c>
      <c r="M77" s="386"/>
      <c r="N77" s="386"/>
      <c r="O77" s="386">
        <f t="shared" si="4"/>
        <v>50</v>
      </c>
      <c r="P77" s="399">
        <f t="shared" si="3"/>
        <v>1</v>
      </c>
    </row>
    <row r="78" spans="1:16" ht="15">
      <c r="A78" s="374">
        <v>34</v>
      </c>
      <c r="B78" s="351" t="s">
        <v>356</v>
      </c>
      <c r="C78" s="410">
        <v>39715</v>
      </c>
      <c r="D78" s="380">
        <v>2008</v>
      </c>
      <c r="E78" s="380">
        <v>268</v>
      </c>
      <c r="F78" s="548">
        <v>0.607638888888889</v>
      </c>
      <c r="G78" s="565">
        <v>0</v>
      </c>
      <c r="H78" s="548">
        <v>0.09027777777777778</v>
      </c>
      <c r="I78" s="410">
        <v>39715</v>
      </c>
      <c r="J78" s="380">
        <v>2008</v>
      </c>
      <c r="K78" s="380">
        <v>268</v>
      </c>
      <c r="L78" s="548">
        <v>0.6979166666666666</v>
      </c>
      <c r="M78" s="220">
        <v>440</v>
      </c>
      <c r="N78" s="388">
        <v>3.432</v>
      </c>
      <c r="O78" s="386">
        <f t="shared" si="4"/>
        <v>533</v>
      </c>
      <c r="P78" s="399">
        <f t="shared" si="3"/>
        <v>1</v>
      </c>
    </row>
    <row r="79" spans="2:16" ht="15">
      <c r="B79" s="351" t="s">
        <v>47</v>
      </c>
      <c r="C79" s="410">
        <f>I78</f>
        <v>39715</v>
      </c>
      <c r="D79" s="398">
        <f>J78</f>
        <v>2008</v>
      </c>
      <c r="E79" s="380">
        <f>K78</f>
        <v>268</v>
      </c>
      <c r="F79" s="381">
        <f>L78</f>
        <v>0.6979166666666666</v>
      </c>
      <c r="G79" s="396">
        <f>IF((L79-F79)&gt;0,K79-E79,IF((L79-F79)=0,0,K79-E79-$F$247))</f>
        <v>0</v>
      </c>
      <c r="H79" s="381">
        <f>IF((L79-F79)&gt;0,L79-F79,IF((L79-F79)=0,0,$H$247+L79-F79))</f>
        <v>0</v>
      </c>
      <c r="I79" s="410">
        <f>C80</f>
        <v>39715</v>
      </c>
      <c r="J79" s="401">
        <f>D80</f>
        <v>2008</v>
      </c>
      <c r="K79" s="402">
        <f>E80</f>
        <v>268</v>
      </c>
      <c r="L79" s="381">
        <f>F80</f>
        <v>0.6979166666666666</v>
      </c>
      <c r="M79" s="386"/>
      <c r="N79" s="386"/>
      <c r="O79" s="386">
        <f t="shared" si="4"/>
        <v>50</v>
      </c>
      <c r="P79" s="399">
        <f t="shared" si="3"/>
        <v>1</v>
      </c>
    </row>
    <row r="80" spans="1:16" ht="15">
      <c r="A80" s="374">
        <v>35</v>
      </c>
      <c r="B80" s="351" t="s">
        <v>357</v>
      </c>
      <c r="C80" s="410">
        <v>39715</v>
      </c>
      <c r="D80" s="380">
        <v>2008</v>
      </c>
      <c r="E80" s="380">
        <v>268</v>
      </c>
      <c r="F80" s="548">
        <v>0.6979166666666666</v>
      </c>
      <c r="G80" s="565">
        <v>0</v>
      </c>
      <c r="H80" s="548">
        <v>0.2708333333333333</v>
      </c>
      <c r="I80" s="410">
        <v>39715</v>
      </c>
      <c r="J80" s="380">
        <v>2008</v>
      </c>
      <c r="K80" s="380">
        <v>268</v>
      </c>
      <c r="L80" s="548">
        <v>0.96875</v>
      </c>
      <c r="M80" s="220">
        <v>440</v>
      </c>
      <c r="N80" s="388">
        <v>10.296</v>
      </c>
      <c r="O80" s="386">
        <f t="shared" si="4"/>
        <v>534</v>
      </c>
      <c r="P80" s="399">
        <f t="shared" si="3"/>
        <v>1</v>
      </c>
    </row>
    <row r="81" spans="2:16" ht="15">
      <c r="B81" s="351" t="s">
        <v>48</v>
      </c>
      <c r="C81" s="410">
        <f>I80</f>
        <v>39715</v>
      </c>
      <c r="D81" s="398">
        <f>J80</f>
        <v>2008</v>
      </c>
      <c r="E81" s="380">
        <f>K80</f>
        <v>268</v>
      </c>
      <c r="F81" s="381">
        <f>L80</f>
        <v>0.96875</v>
      </c>
      <c r="G81" s="396">
        <f>IF((L81-F81)&gt;0,K81-E81,IF((L81-F81)=0,0,K81-E81-$F$247))</f>
        <v>0</v>
      </c>
      <c r="H81" s="381">
        <f>IF((L81-F81)&gt;0,L81-F81,IF((L81-F81)=0,0,$H$247+L81-F81))</f>
        <v>0</v>
      </c>
      <c r="I81" s="410">
        <f>C82</f>
        <v>39715</v>
      </c>
      <c r="J81" s="401">
        <f>D82</f>
        <v>2008</v>
      </c>
      <c r="K81" s="402">
        <f>E82</f>
        <v>268</v>
      </c>
      <c r="L81" s="381">
        <f>F82</f>
        <v>0.96875</v>
      </c>
      <c r="M81" s="386"/>
      <c r="N81" s="386"/>
      <c r="O81" s="386">
        <f t="shared" si="4"/>
        <v>50</v>
      </c>
      <c r="P81" s="399">
        <f t="shared" si="3"/>
        <v>1</v>
      </c>
    </row>
    <row r="82" spans="1:16" ht="15">
      <c r="A82" s="374">
        <v>36</v>
      </c>
      <c r="B82" s="351" t="s">
        <v>358</v>
      </c>
      <c r="C82" s="410">
        <v>39715</v>
      </c>
      <c r="D82" s="380">
        <v>2008</v>
      </c>
      <c r="E82" s="380">
        <v>268</v>
      </c>
      <c r="F82" s="548">
        <v>0.96875</v>
      </c>
      <c r="G82" s="565">
        <v>0</v>
      </c>
      <c r="H82" s="548">
        <v>0.17708333333333334</v>
      </c>
      <c r="I82" s="410">
        <v>39716</v>
      </c>
      <c r="J82" s="380">
        <v>2008</v>
      </c>
      <c r="K82" s="380">
        <v>269</v>
      </c>
      <c r="L82" s="548">
        <v>0.14583333333333334</v>
      </c>
      <c r="M82" s="220">
        <v>3600</v>
      </c>
      <c r="N82" s="388">
        <v>55.08</v>
      </c>
      <c r="O82" s="386">
        <f t="shared" si="4"/>
        <v>535</v>
      </c>
      <c r="P82" s="399">
        <f t="shared" si="3"/>
        <v>1</v>
      </c>
    </row>
    <row r="83" spans="2:16" ht="15">
      <c r="B83" s="351" t="s">
        <v>49</v>
      </c>
      <c r="C83" s="410">
        <f>I82</f>
        <v>39716</v>
      </c>
      <c r="D83" s="398">
        <f>J82</f>
        <v>2008</v>
      </c>
      <c r="E83" s="380">
        <f>K82</f>
        <v>269</v>
      </c>
      <c r="F83" s="381">
        <f>L82</f>
        <v>0.14583333333333334</v>
      </c>
      <c r="G83" s="396">
        <f>IF((L83-F83)&gt;0,K83-E83,IF((L83-F83)=0,0,K83-E83-$F$247))</f>
        <v>0</v>
      </c>
      <c r="H83" s="381">
        <f>IF((L83-F83)&gt;0,L83-F83,IF((L83-F83)=0,0,$H$247+L83-F83))</f>
        <v>0</v>
      </c>
      <c r="I83" s="410">
        <f>C84</f>
        <v>39716</v>
      </c>
      <c r="J83" s="401">
        <f>D84</f>
        <v>2008</v>
      </c>
      <c r="K83" s="402">
        <f>E84</f>
        <v>269</v>
      </c>
      <c r="L83" s="381">
        <f>F84</f>
        <v>0.14583333333333334</v>
      </c>
      <c r="M83" s="386"/>
      <c r="N83" s="386"/>
      <c r="O83" s="386">
        <f aca="true" t="shared" si="5" ref="O83:O90">IF(MID(B83,6,7)="NO_DATA",50,IF(N83=0,50,IF(A83=""," ",$O$2+A83-1)))</f>
        <v>50</v>
      </c>
      <c r="P83" s="399">
        <f aca="true" t="shared" si="6" ref="P83:P90">IF(O83=50,FLOOR(G83/2,1)+1,1)</f>
        <v>1</v>
      </c>
    </row>
    <row r="84" spans="1:16" ht="15">
      <c r="A84" s="374">
        <v>37</v>
      </c>
      <c r="B84" s="351" t="s">
        <v>362</v>
      </c>
      <c r="C84" s="410">
        <v>39716</v>
      </c>
      <c r="D84" s="380">
        <v>2008</v>
      </c>
      <c r="E84" s="380">
        <v>269</v>
      </c>
      <c r="F84" s="548">
        <v>0.14583333333333334</v>
      </c>
      <c r="G84" s="565">
        <v>0</v>
      </c>
      <c r="H84" s="548">
        <v>0.1875</v>
      </c>
      <c r="I84" s="410">
        <v>39716</v>
      </c>
      <c r="J84" s="380">
        <v>2008</v>
      </c>
      <c r="K84" s="380">
        <v>269</v>
      </c>
      <c r="L84" s="548">
        <v>0.3333333333333333</v>
      </c>
      <c r="M84" s="220">
        <v>440</v>
      </c>
      <c r="N84" s="388">
        <v>7.128</v>
      </c>
      <c r="O84" s="386">
        <f t="shared" si="5"/>
        <v>536</v>
      </c>
      <c r="P84" s="399">
        <f t="shared" si="6"/>
        <v>1</v>
      </c>
    </row>
    <row r="85" spans="2:16" ht="15">
      <c r="B85" s="351" t="s">
        <v>50</v>
      </c>
      <c r="C85" s="410">
        <f>I84</f>
        <v>39716</v>
      </c>
      <c r="D85" s="398">
        <f>J84</f>
        <v>2008</v>
      </c>
      <c r="E85" s="380">
        <f>K84</f>
        <v>269</v>
      </c>
      <c r="F85" s="381">
        <f>L84</f>
        <v>0.3333333333333333</v>
      </c>
      <c r="G85" s="396">
        <f>IF((L85-F85)&gt;0,K85-E85,IF((L85-F85)=0,0,K85-E85-$F$247))</f>
        <v>0</v>
      </c>
      <c r="H85" s="381">
        <f>IF((L85-F85)&gt;0,L85-F85,IF((L85-F85)=0,0,$H$247+L85-F85))</f>
        <v>0</v>
      </c>
      <c r="I85" s="410">
        <f>C86</f>
        <v>39716</v>
      </c>
      <c r="J85" s="401">
        <f>D86</f>
        <v>2008</v>
      </c>
      <c r="K85" s="402">
        <f>E86</f>
        <v>269</v>
      </c>
      <c r="L85" s="381">
        <f>F86</f>
        <v>0.3333333333333333</v>
      </c>
      <c r="M85" s="386"/>
      <c r="N85" s="386"/>
      <c r="O85" s="386">
        <f t="shared" si="5"/>
        <v>50</v>
      </c>
      <c r="P85" s="399">
        <f t="shared" si="6"/>
        <v>1</v>
      </c>
    </row>
    <row r="86" spans="1:16" ht="15">
      <c r="A86" s="374">
        <v>38</v>
      </c>
      <c r="B86" s="351" t="s">
        <v>363</v>
      </c>
      <c r="C86" s="410">
        <v>39716</v>
      </c>
      <c r="D86" s="380">
        <v>2008</v>
      </c>
      <c r="E86" s="380">
        <v>269</v>
      </c>
      <c r="F86" s="548">
        <v>0.3333333333333333</v>
      </c>
      <c r="G86" s="565">
        <v>0</v>
      </c>
      <c r="H86" s="548">
        <v>0.16666666666666666</v>
      </c>
      <c r="I86" s="410">
        <v>39716</v>
      </c>
      <c r="J86" s="380">
        <v>2008</v>
      </c>
      <c r="K86" s="380">
        <v>269</v>
      </c>
      <c r="L86" s="548">
        <v>0.5</v>
      </c>
      <c r="M86" s="220">
        <v>4000</v>
      </c>
      <c r="N86" s="388">
        <v>57.6</v>
      </c>
      <c r="O86" s="386">
        <f t="shared" si="5"/>
        <v>537</v>
      </c>
      <c r="P86" s="399">
        <f t="shared" si="6"/>
        <v>1</v>
      </c>
    </row>
    <row r="87" spans="2:16" ht="15">
      <c r="B87" s="351" t="s">
        <v>51</v>
      </c>
      <c r="C87" s="410">
        <f>I86</f>
        <v>39716</v>
      </c>
      <c r="D87" s="398">
        <f>J86</f>
        <v>2008</v>
      </c>
      <c r="E87" s="380">
        <f>K86</f>
        <v>269</v>
      </c>
      <c r="F87" s="381">
        <f>L86</f>
        <v>0.5</v>
      </c>
      <c r="G87" s="396">
        <f>IF((L87-F87)&gt;0,K87-E87,IF((L87-F87)=0,0,K87-E87-$F$247))</f>
        <v>0</v>
      </c>
      <c r="H87" s="381">
        <f>IF((L87-F87)&gt;0,L87-F87,IF((L87-F87)=0,0,$H$247+L87-F87))</f>
        <v>0.05486111111111114</v>
      </c>
      <c r="I87" s="410">
        <f>C88</f>
        <v>39716</v>
      </c>
      <c r="J87" s="401">
        <f>D88</f>
        <v>2008</v>
      </c>
      <c r="K87" s="402">
        <f>E88</f>
        <v>269</v>
      </c>
      <c r="L87" s="381">
        <f>F88</f>
        <v>0.5548611111111111</v>
      </c>
      <c r="M87" s="386"/>
      <c r="N87" s="386"/>
      <c r="O87" s="386">
        <f t="shared" si="5"/>
        <v>50</v>
      </c>
      <c r="P87" s="399">
        <f t="shared" si="6"/>
        <v>1</v>
      </c>
    </row>
    <row r="88" spans="1:16" ht="15">
      <c r="A88" s="374">
        <v>39</v>
      </c>
      <c r="B88" s="351" t="s">
        <v>365</v>
      </c>
      <c r="C88" s="410">
        <v>39716</v>
      </c>
      <c r="D88" s="380">
        <v>2008</v>
      </c>
      <c r="E88" s="380">
        <v>269</v>
      </c>
      <c r="F88" s="548">
        <v>0.5548611111111111</v>
      </c>
      <c r="G88" s="565">
        <v>0</v>
      </c>
      <c r="H88" s="548">
        <v>0.3333333333333333</v>
      </c>
      <c r="I88" s="410">
        <v>39716</v>
      </c>
      <c r="J88" s="380">
        <v>2008</v>
      </c>
      <c r="K88" s="380">
        <v>269</v>
      </c>
      <c r="L88" s="548">
        <v>0.8881944444444444</v>
      </c>
      <c r="M88" s="220">
        <v>3000</v>
      </c>
      <c r="N88" s="388">
        <v>86.4</v>
      </c>
      <c r="O88" s="386">
        <f t="shared" si="5"/>
        <v>538</v>
      </c>
      <c r="P88" s="399">
        <f t="shared" si="6"/>
        <v>1</v>
      </c>
    </row>
    <row r="89" spans="2:16" ht="15">
      <c r="B89" s="351" t="s">
        <v>52</v>
      </c>
      <c r="C89" s="410">
        <f>I88</f>
        <v>39716</v>
      </c>
      <c r="D89" s="398">
        <f>J88</f>
        <v>2008</v>
      </c>
      <c r="E89" s="380">
        <f>K88</f>
        <v>269</v>
      </c>
      <c r="F89" s="381">
        <f>L88</f>
        <v>0.8881944444444444</v>
      </c>
      <c r="G89" s="396">
        <f>IF((L89-F89)&gt;0,K89-E89,IF((L89-F89)=0,0,K89-E89-$F$247))</f>
        <v>0</v>
      </c>
      <c r="H89" s="381">
        <f>IF((L89-F89)&gt;0,L89-F89,IF((L89-F89)=0,0,$H$247+L89-F89))</f>
        <v>0.08402777777777781</v>
      </c>
      <c r="I89" s="410">
        <f>C90</f>
        <v>39716</v>
      </c>
      <c r="J89" s="401">
        <f>D90</f>
        <v>2008</v>
      </c>
      <c r="K89" s="402">
        <f>E90</f>
        <v>269</v>
      </c>
      <c r="L89" s="381">
        <f>F90</f>
        <v>0.9722222222222222</v>
      </c>
      <c r="M89" s="386"/>
      <c r="N89" s="386"/>
      <c r="O89" s="386">
        <f t="shared" si="5"/>
        <v>50</v>
      </c>
      <c r="P89" s="399">
        <f t="shared" si="6"/>
        <v>1</v>
      </c>
    </row>
    <row r="90" spans="1:16" ht="15">
      <c r="A90" s="374">
        <v>40</v>
      </c>
      <c r="B90" s="351" t="s">
        <v>366</v>
      </c>
      <c r="C90" s="410">
        <v>39716</v>
      </c>
      <c r="D90" s="380">
        <v>2008</v>
      </c>
      <c r="E90" s="380">
        <v>269</v>
      </c>
      <c r="F90" s="548">
        <v>0.9722222222222222</v>
      </c>
      <c r="G90" s="565">
        <v>0</v>
      </c>
      <c r="H90" s="548">
        <v>0.3645833333333333</v>
      </c>
      <c r="I90" s="410">
        <v>39717</v>
      </c>
      <c r="J90" s="380">
        <v>2008</v>
      </c>
      <c r="K90" s="380">
        <v>270</v>
      </c>
      <c r="L90" s="548">
        <v>0.3368055555555556</v>
      </c>
      <c r="M90" s="220">
        <v>4000</v>
      </c>
      <c r="N90" s="388">
        <v>126</v>
      </c>
      <c r="O90" s="386">
        <f t="shared" si="5"/>
        <v>539</v>
      </c>
      <c r="P90" s="399">
        <f t="shared" si="6"/>
        <v>1</v>
      </c>
    </row>
    <row r="91" spans="2:16" ht="15">
      <c r="B91" s="351" t="s">
        <v>53</v>
      </c>
      <c r="C91" s="410">
        <f>I90</f>
        <v>39717</v>
      </c>
      <c r="D91" s="398">
        <f>J90</f>
        <v>2008</v>
      </c>
      <c r="E91" s="380">
        <f>K90</f>
        <v>270</v>
      </c>
      <c r="F91" s="381">
        <f>L90</f>
        <v>0.3368055555555556</v>
      </c>
      <c r="G91" s="396">
        <f>IF((L91-F91)&gt;0,K91-E91,IF((L91-F91)=0,0,K91-E91-$F$247))</f>
        <v>0</v>
      </c>
      <c r="H91" s="381">
        <f>IF((L91-F91)&gt;0,L91-F91,IF((L91-F91)=0,0,$H$247+L91-F91))</f>
        <v>0.020833333333333315</v>
      </c>
      <c r="I91" s="410">
        <f>C92</f>
        <v>39717</v>
      </c>
      <c r="J91" s="401">
        <f>D92</f>
        <v>2008</v>
      </c>
      <c r="K91" s="402">
        <f>E92</f>
        <v>270</v>
      </c>
      <c r="L91" s="381">
        <f>F92</f>
        <v>0.3576388888888889</v>
      </c>
      <c r="M91" s="386"/>
      <c r="N91" s="386"/>
      <c r="O91" s="386">
        <f t="shared" si="4"/>
        <v>50</v>
      </c>
      <c r="P91" s="399">
        <f aca="true" t="shared" si="7" ref="P91:P96">IF(O91=50,FLOOR(G91/2,1)+1,1)</f>
        <v>1</v>
      </c>
    </row>
    <row r="92" spans="1:16" ht="15">
      <c r="A92" s="374">
        <v>41</v>
      </c>
      <c r="B92" s="351" t="s">
        <v>368</v>
      </c>
      <c r="C92" s="410">
        <v>39717</v>
      </c>
      <c r="D92" s="380">
        <v>2008</v>
      </c>
      <c r="E92" s="380">
        <v>270</v>
      </c>
      <c r="F92" s="548">
        <v>0.3576388888888889</v>
      </c>
      <c r="G92" s="565">
        <v>0</v>
      </c>
      <c r="H92" s="548">
        <v>0.1423611111111111</v>
      </c>
      <c r="I92" s="410">
        <v>39717</v>
      </c>
      <c r="J92" s="380">
        <v>2008</v>
      </c>
      <c r="K92" s="380">
        <v>270</v>
      </c>
      <c r="L92" s="548">
        <v>0.5</v>
      </c>
      <c r="M92" s="220">
        <v>4000</v>
      </c>
      <c r="N92" s="388">
        <v>49.2</v>
      </c>
      <c r="O92" s="386">
        <f>IF(MID(B92,6,7)="NO_DATA",50,IF(N92=0,50,IF(A92=""," ",$O$2+A92-1)))</f>
        <v>540</v>
      </c>
      <c r="P92" s="399">
        <f>IF(O92=50,FLOOR(G92/2,1)+1,1)</f>
        <v>1</v>
      </c>
    </row>
    <row r="93" spans="2:16" ht="15">
      <c r="B93" s="351" t="s">
        <v>54</v>
      </c>
      <c r="C93" s="410">
        <f>I92</f>
        <v>39717</v>
      </c>
      <c r="D93" s="398">
        <f>J92</f>
        <v>2008</v>
      </c>
      <c r="E93" s="380">
        <f>K92</f>
        <v>270</v>
      </c>
      <c r="F93" s="381">
        <f>L92</f>
        <v>0.5</v>
      </c>
      <c r="G93" s="396">
        <f>IF((L93-F93)&gt;0,K93-E93,IF((L93-F93)=0,0,K93-E93-$F$247))</f>
        <v>0</v>
      </c>
      <c r="H93" s="381">
        <f>IF((L93-F93)&gt;0,L93-F93,IF((L93-F93)=0,0,$H$247+L93-F93))</f>
        <v>0.05486111111111114</v>
      </c>
      <c r="I93" s="410">
        <f>C94</f>
        <v>39717</v>
      </c>
      <c r="J93" s="401">
        <f>D94</f>
        <v>2008</v>
      </c>
      <c r="K93" s="402">
        <f>E94</f>
        <v>270</v>
      </c>
      <c r="L93" s="381">
        <f>F94</f>
        <v>0.5548611111111111</v>
      </c>
      <c r="M93" s="386"/>
      <c r="N93" s="386"/>
      <c r="O93" s="386">
        <f t="shared" si="4"/>
        <v>50</v>
      </c>
      <c r="P93" s="399">
        <f t="shared" si="7"/>
        <v>1</v>
      </c>
    </row>
    <row r="94" spans="1:16" ht="15">
      <c r="A94" s="374">
        <v>42</v>
      </c>
      <c r="B94" s="351" t="s">
        <v>369</v>
      </c>
      <c r="C94" s="410">
        <v>39717</v>
      </c>
      <c r="D94" s="380">
        <v>2008</v>
      </c>
      <c r="E94" s="380">
        <v>270</v>
      </c>
      <c r="F94" s="548">
        <v>0.5548611111111111</v>
      </c>
      <c r="G94" s="565">
        <v>0</v>
      </c>
      <c r="H94" s="548">
        <v>0.16666666666666666</v>
      </c>
      <c r="I94" s="410">
        <v>39717</v>
      </c>
      <c r="J94" s="380">
        <v>2008</v>
      </c>
      <c r="K94" s="380">
        <v>270</v>
      </c>
      <c r="L94" s="548">
        <v>0.7215277777777778</v>
      </c>
      <c r="M94" s="220">
        <v>3000</v>
      </c>
      <c r="N94" s="388">
        <v>43.2</v>
      </c>
      <c r="O94" s="386">
        <f t="shared" si="4"/>
        <v>541</v>
      </c>
      <c r="P94" s="399">
        <f t="shared" si="7"/>
        <v>1</v>
      </c>
    </row>
    <row r="95" spans="2:16" ht="15">
      <c r="B95" s="351" t="s">
        <v>55</v>
      </c>
      <c r="C95" s="410">
        <f>I94</f>
        <v>39717</v>
      </c>
      <c r="D95" s="398">
        <f>J94</f>
        <v>2008</v>
      </c>
      <c r="E95" s="380">
        <f>K94</f>
        <v>270</v>
      </c>
      <c r="F95" s="381">
        <f>L94</f>
        <v>0.7215277777777778</v>
      </c>
      <c r="G95" s="396">
        <f>IF((L95-F95)&gt;0,K95-E95,IF((L95-F95)=0,0,K95-E95-$F$247))</f>
        <v>0</v>
      </c>
      <c r="H95" s="381">
        <f>IF((L95-F95)&gt;0,L95-F95,IF((L95-F95)=0,0,$H$247+L95-F95))</f>
        <v>0.19861111111111107</v>
      </c>
      <c r="I95" s="410">
        <f>C96</f>
        <v>39717</v>
      </c>
      <c r="J95" s="401">
        <f>D96</f>
        <v>2008</v>
      </c>
      <c r="K95" s="402">
        <f>E96</f>
        <v>270</v>
      </c>
      <c r="L95" s="381">
        <f>F96</f>
        <v>0.9201388888888888</v>
      </c>
      <c r="M95" s="386"/>
      <c r="N95" s="386"/>
      <c r="O95" s="386">
        <f t="shared" si="4"/>
        <v>50</v>
      </c>
      <c r="P95" s="399">
        <f t="shared" si="7"/>
        <v>1</v>
      </c>
    </row>
    <row r="96" spans="1:16" ht="15">
      <c r="A96" s="374">
        <v>43</v>
      </c>
      <c r="B96" s="351" t="s">
        <v>370</v>
      </c>
      <c r="C96" s="410">
        <v>39717</v>
      </c>
      <c r="D96" s="380">
        <v>2008</v>
      </c>
      <c r="E96" s="380">
        <v>270</v>
      </c>
      <c r="F96" s="548">
        <v>0.9201388888888888</v>
      </c>
      <c r="G96" s="565">
        <v>0</v>
      </c>
      <c r="H96" s="548">
        <v>0.43402777777777773</v>
      </c>
      <c r="I96" s="410">
        <v>39718</v>
      </c>
      <c r="J96" s="380">
        <v>2008</v>
      </c>
      <c r="K96" s="380">
        <v>271</v>
      </c>
      <c r="L96" s="548">
        <v>0.3541666666666667</v>
      </c>
      <c r="M96" s="220">
        <v>4000</v>
      </c>
      <c r="N96" s="388">
        <v>150</v>
      </c>
      <c r="O96" s="386">
        <f t="shared" si="4"/>
        <v>542</v>
      </c>
      <c r="P96" s="399">
        <f t="shared" si="7"/>
        <v>1</v>
      </c>
    </row>
    <row r="97" spans="2:16" ht="15">
      <c r="B97" s="351" t="s">
        <v>56</v>
      </c>
      <c r="C97" s="410">
        <f>I96</f>
        <v>39718</v>
      </c>
      <c r="D97" s="398">
        <f>J96</f>
        <v>2008</v>
      </c>
      <c r="E97" s="380">
        <f>K96</f>
        <v>271</v>
      </c>
      <c r="F97" s="381">
        <f>L96</f>
        <v>0.3541666666666667</v>
      </c>
      <c r="G97" s="396">
        <f>IF((L97-F97)&gt;0,K97-E97,IF((L97-F97)=0,0,K97-E97-$F$247))</f>
        <v>0</v>
      </c>
      <c r="H97" s="381">
        <f>IF((L97-F97)&gt;0,L97-F97,IF((L97-F97)=0,0,$H$247+L97-F97))</f>
        <v>0.020833333333333315</v>
      </c>
      <c r="I97" s="410">
        <f>C98</f>
        <v>39718</v>
      </c>
      <c r="J97" s="401">
        <f>D98</f>
        <v>2008</v>
      </c>
      <c r="K97" s="402">
        <f>E98</f>
        <v>271</v>
      </c>
      <c r="L97" s="381">
        <f>F98</f>
        <v>0.375</v>
      </c>
      <c r="M97" s="386"/>
      <c r="N97" s="386"/>
      <c r="O97" s="386">
        <f t="shared" si="4"/>
        <v>50</v>
      </c>
      <c r="P97" s="399">
        <f aca="true" t="shared" si="8" ref="P97:P136">IF(O97=50,FLOOR(G97/2,1)+1,1)</f>
        <v>1</v>
      </c>
    </row>
    <row r="98" spans="1:16" ht="15">
      <c r="A98" s="374">
        <v>44</v>
      </c>
      <c r="B98" s="351" t="s">
        <v>371</v>
      </c>
      <c r="C98" s="410">
        <v>39718</v>
      </c>
      <c r="D98" s="380">
        <v>2008</v>
      </c>
      <c r="E98" s="380">
        <v>271</v>
      </c>
      <c r="F98" s="548">
        <v>0.375</v>
      </c>
      <c r="G98" s="565">
        <v>0</v>
      </c>
      <c r="H98" s="548">
        <v>0.1388888888888889</v>
      </c>
      <c r="I98" s="410">
        <v>39718</v>
      </c>
      <c r="J98" s="380">
        <v>2008</v>
      </c>
      <c r="K98" s="380">
        <v>271</v>
      </c>
      <c r="L98" s="548">
        <v>0.513888888888889</v>
      </c>
      <c r="M98" s="220">
        <v>440</v>
      </c>
      <c r="N98" s="388">
        <v>5.28</v>
      </c>
      <c r="O98" s="386">
        <f t="shared" si="4"/>
        <v>543</v>
      </c>
      <c r="P98" s="399">
        <f t="shared" si="8"/>
        <v>1</v>
      </c>
    </row>
    <row r="99" spans="2:16" ht="15">
      <c r="B99" s="351" t="s">
        <v>57</v>
      </c>
      <c r="C99" s="410">
        <f>I98</f>
        <v>39718</v>
      </c>
      <c r="D99" s="398">
        <f>J98</f>
        <v>2008</v>
      </c>
      <c r="E99" s="380">
        <f>K98</f>
        <v>271</v>
      </c>
      <c r="F99" s="381">
        <f>L98</f>
        <v>0.513888888888889</v>
      </c>
      <c r="G99" s="396">
        <f>IF((L99-F99)&gt;0,K99-E99,IF((L99-F99)=0,0,K99-E99-$F$247))</f>
        <v>0</v>
      </c>
      <c r="H99" s="381">
        <f>IF((L99-F99)&gt;0,L99-F99,IF((L99-F99)=0,0,$H$247+L99-F99))</f>
        <v>0.05902777777777768</v>
      </c>
      <c r="I99" s="410">
        <f>C100</f>
        <v>39718</v>
      </c>
      <c r="J99" s="401">
        <f>D100</f>
        <v>2008</v>
      </c>
      <c r="K99" s="402">
        <f>E100</f>
        <v>271</v>
      </c>
      <c r="L99" s="381">
        <f>F100</f>
        <v>0.5729166666666666</v>
      </c>
      <c r="M99" s="386"/>
      <c r="N99" s="386"/>
      <c r="O99" s="386">
        <f t="shared" si="4"/>
        <v>50</v>
      </c>
      <c r="P99" s="399">
        <f t="shared" si="8"/>
        <v>1</v>
      </c>
    </row>
    <row r="100" spans="1:16" ht="15">
      <c r="A100" s="374">
        <v>45</v>
      </c>
      <c r="B100" s="351" t="s">
        <v>372</v>
      </c>
      <c r="C100" s="410">
        <v>39718</v>
      </c>
      <c r="D100" s="380">
        <v>2008</v>
      </c>
      <c r="E100" s="380">
        <v>271</v>
      </c>
      <c r="F100" s="548">
        <v>0.5729166666666666</v>
      </c>
      <c r="G100" s="565">
        <v>0</v>
      </c>
      <c r="H100" s="548">
        <v>0.3263888888888889</v>
      </c>
      <c r="I100" s="410">
        <v>39718</v>
      </c>
      <c r="J100" s="380">
        <v>2008</v>
      </c>
      <c r="K100" s="380">
        <v>271</v>
      </c>
      <c r="L100" s="548">
        <v>0.8993055555555555</v>
      </c>
      <c r="M100" s="220">
        <v>3000</v>
      </c>
      <c r="N100" s="388">
        <v>84.6</v>
      </c>
      <c r="O100" s="386">
        <f t="shared" si="4"/>
        <v>544</v>
      </c>
      <c r="P100" s="399">
        <f t="shared" si="8"/>
        <v>1</v>
      </c>
    </row>
    <row r="101" spans="2:16" ht="15">
      <c r="B101" s="351" t="s">
        <v>58</v>
      </c>
      <c r="C101" s="410">
        <f>I100</f>
        <v>39718</v>
      </c>
      <c r="D101" s="398">
        <f>J100</f>
        <v>2008</v>
      </c>
      <c r="E101" s="380">
        <f>K100</f>
        <v>271</v>
      </c>
      <c r="F101" s="381">
        <f>L100</f>
        <v>0.8993055555555555</v>
      </c>
      <c r="G101" s="396">
        <f>IF((L101-F101)&gt;0,K101-E101,IF((L101-F101)=0,0,K101-E101-$F$247))</f>
        <v>0</v>
      </c>
      <c r="H101" s="381">
        <f>IF((L101-F101)&gt;0,L101-F101,IF((L101-F101)=0,0,$H$247+L101-F101))</f>
        <v>0.0277777777777779</v>
      </c>
      <c r="I101" s="410">
        <f>C102</f>
        <v>39718</v>
      </c>
      <c r="J101" s="401">
        <f>D102</f>
        <v>2008</v>
      </c>
      <c r="K101" s="402">
        <f>E102</f>
        <v>271</v>
      </c>
      <c r="L101" s="381">
        <f>F102</f>
        <v>0.9270833333333334</v>
      </c>
      <c r="M101" s="386"/>
      <c r="N101" s="386"/>
      <c r="O101" s="386">
        <f t="shared" si="4"/>
        <v>50</v>
      </c>
      <c r="P101" s="399">
        <f t="shared" si="8"/>
        <v>1</v>
      </c>
    </row>
    <row r="102" spans="1:16" ht="15">
      <c r="A102" s="374">
        <v>46</v>
      </c>
      <c r="B102" s="351" t="s">
        <v>373</v>
      </c>
      <c r="C102" s="410">
        <v>39718</v>
      </c>
      <c r="D102" s="380">
        <v>2008</v>
      </c>
      <c r="E102" s="380">
        <v>271</v>
      </c>
      <c r="F102" s="548">
        <v>0.9270833333333334</v>
      </c>
      <c r="G102" s="565">
        <v>0</v>
      </c>
      <c r="H102" s="548">
        <v>0.041666666666666664</v>
      </c>
      <c r="I102" s="410">
        <v>39718</v>
      </c>
      <c r="J102" s="380">
        <v>2008</v>
      </c>
      <c r="K102" s="380">
        <v>271</v>
      </c>
      <c r="L102" s="548">
        <v>0.96875</v>
      </c>
      <c r="M102" s="220">
        <v>440</v>
      </c>
      <c r="N102" s="388">
        <v>1.584</v>
      </c>
      <c r="O102" s="386">
        <f t="shared" si="4"/>
        <v>545</v>
      </c>
      <c r="P102" s="399">
        <f t="shared" si="8"/>
        <v>1</v>
      </c>
    </row>
    <row r="103" spans="2:16" ht="15">
      <c r="B103" s="351" t="s">
        <v>59</v>
      </c>
      <c r="C103" s="410">
        <f>I102</f>
        <v>39718</v>
      </c>
      <c r="D103" s="398">
        <f>J102</f>
        <v>2008</v>
      </c>
      <c r="E103" s="380">
        <f>K102</f>
        <v>271</v>
      </c>
      <c r="F103" s="381">
        <f>L102</f>
        <v>0.96875</v>
      </c>
      <c r="G103" s="396">
        <f>IF((L103-F103)&gt;0,K103-E103,IF((L103-F103)=0,0,K103-E103-$F$247))</f>
        <v>0</v>
      </c>
      <c r="H103" s="381">
        <f>IF((L103-F103)&gt;0,L103-F103,IF((L103-F103)=0,0,$H$247+L103-F103))</f>
        <v>0</v>
      </c>
      <c r="I103" s="410">
        <f>C104</f>
        <v>39718</v>
      </c>
      <c r="J103" s="401">
        <f>D104</f>
        <v>2008</v>
      </c>
      <c r="K103" s="402">
        <f>E104</f>
        <v>271</v>
      </c>
      <c r="L103" s="381">
        <f>F104</f>
        <v>0.96875</v>
      </c>
      <c r="M103" s="386"/>
      <c r="N103" s="386"/>
      <c r="O103" s="386">
        <f t="shared" si="4"/>
        <v>50</v>
      </c>
      <c r="P103" s="399">
        <f t="shared" si="8"/>
        <v>1</v>
      </c>
    </row>
    <row r="104" spans="1:16" ht="15">
      <c r="A104" s="374">
        <v>47</v>
      </c>
      <c r="B104" s="351" t="s">
        <v>374</v>
      </c>
      <c r="C104" s="410">
        <v>39718</v>
      </c>
      <c r="D104" s="380">
        <v>2008</v>
      </c>
      <c r="E104" s="380">
        <v>271</v>
      </c>
      <c r="F104" s="548">
        <v>0.96875</v>
      </c>
      <c r="G104" s="565">
        <v>0</v>
      </c>
      <c r="H104" s="548">
        <v>0.2881944444444445</v>
      </c>
      <c r="I104" s="410">
        <v>39719</v>
      </c>
      <c r="J104" s="380">
        <v>2008</v>
      </c>
      <c r="K104" s="380">
        <v>272</v>
      </c>
      <c r="L104" s="548">
        <v>0.2569444444444445</v>
      </c>
      <c r="M104" s="220">
        <v>440</v>
      </c>
      <c r="N104" s="388">
        <v>10.956</v>
      </c>
      <c r="O104" s="386">
        <f t="shared" si="4"/>
        <v>546</v>
      </c>
      <c r="P104" s="399">
        <f t="shared" si="8"/>
        <v>1</v>
      </c>
    </row>
    <row r="105" spans="2:16" ht="15">
      <c r="B105" s="351" t="s">
        <v>60</v>
      </c>
      <c r="C105" s="410">
        <f>I104</f>
        <v>39719</v>
      </c>
      <c r="D105" s="398">
        <f>J104</f>
        <v>2008</v>
      </c>
      <c r="E105" s="380">
        <f>K104</f>
        <v>272</v>
      </c>
      <c r="F105" s="381">
        <f>L104</f>
        <v>0.2569444444444445</v>
      </c>
      <c r="G105" s="396">
        <f>IF((L105-F105)&gt;0,K105-E105,IF((L105-F105)=0,0,K105-E105-$F$247))</f>
        <v>0</v>
      </c>
      <c r="H105" s="381">
        <f>IF((L105-F105)&gt;0,L105-F105,IF((L105-F105)=0,0,$H$247+L105-F105))</f>
        <v>0</v>
      </c>
      <c r="I105" s="410">
        <f>C106</f>
        <v>39719</v>
      </c>
      <c r="J105" s="401">
        <f>D106</f>
        <v>2008</v>
      </c>
      <c r="K105" s="402">
        <f>E106</f>
        <v>272</v>
      </c>
      <c r="L105" s="381">
        <f>F106</f>
        <v>0.2569444444444445</v>
      </c>
      <c r="M105" s="386"/>
      <c r="N105" s="386"/>
      <c r="O105" s="386">
        <f t="shared" si="4"/>
        <v>50</v>
      </c>
      <c r="P105" s="399">
        <f t="shared" si="8"/>
        <v>1</v>
      </c>
    </row>
    <row r="106" spans="1:16" ht="15">
      <c r="A106" s="374">
        <v>48</v>
      </c>
      <c r="B106" s="351" t="s">
        <v>375</v>
      </c>
      <c r="C106" s="410">
        <v>39719</v>
      </c>
      <c r="D106" s="380">
        <v>2008</v>
      </c>
      <c r="E106" s="380">
        <v>272</v>
      </c>
      <c r="F106" s="548">
        <v>0.2569444444444445</v>
      </c>
      <c r="G106" s="565">
        <v>0</v>
      </c>
      <c r="H106" s="548">
        <v>0.08333333333333333</v>
      </c>
      <c r="I106" s="410">
        <v>39719</v>
      </c>
      <c r="J106" s="380">
        <v>2008</v>
      </c>
      <c r="K106" s="380">
        <v>272</v>
      </c>
      <c r="L106" s="548">
        <v>0.34027777777777773</v>
      </c>
      <c r="M106" s="220">
        <v>4000</v>
      </c>
      <c r="N106" s="388">
        <v>28.8</v>
      </c>
      <c r="O106" s="386">
        <f t="shared" si="4"/>
        <v>547</v>
      </c>
      <c r="P106" s="399">
        <f t="shared" si="8"/>
        <v>1</v>
      </c>
    </row>
    <row r="107" spans="2:16" ht="15">
      <c r="B107" s="351" t="s">
        <v>61</v>
      </c>
      <c r="C107" s="410">
        <f>I106</f>
        <v>39719</v>
      </c>
      <c r="D107" s="398">
        <f>J106</f>
        <v>2008</v>
      </c>
      <c r="E107" s="380">
        <f>K106</f>
        <v>272</v>
      </c>
      <c r="F107" s="381">
        <f>L106</f>
        <v>0.34027777777777773</v>
      </c>
      <c r="G107" s="396">
        <f>IF((L107-F107)&gt;0,K107-E107,IF((L107-F107)=0,0,K107-E107-$F$247))</f>
        <v>0</v>
      </c>
      <c r="H107" s="381">
        <f>IF((L107-F107)&gt;0,L107-F107,IF((L107-F107)=0,0,$H$247+L107-F107))</f>
        <v>0.20486111111111122</v>
      </c>
      <c r="I107" s="410">
        <f>C108</f>
        <v>39719</v>
      </c>
      <c r="J107" s="401">
        <f>D108</f>
        <v>2008</v>
      </c>
      <c r="K107" s="402">
        <f>E108</f>
        <v>272</v>
      </c>
      <c r="L107" s="381">
        <f>F108</f>
        <v>0.545138888888889</v>
      </c>
      <c r="M107" s="386"/>
      <c r="N107" s="386"/>
      <c r="O107" s="386">
        <f t="shared" si="4"/>
        <v>50</v>
      </c>
      <c r="P107" s="399">
        <f t="shared" si="8"/>
        <v>1</v>
      </c>
    </row>
    <row r="108" spans="1:16" ht="15">
      <c r="A108" s="374">
        <v>49</v>
      </c>
      <c r="B108" s="351" t="s">
        <v>376</v>
      </c>
      <c r="C108" s="410">
        <v>39719</v>
      </c>
      <c r="D108" s="380">
        <v>2008</v>
      </c>
      <c r="E108" s="380">
        <v>272</v>
      </c>
      <c r="F108" s="548">
        <v>0.545138888888889</v>
      </c>
      <c r="G108" s="565">
        <v>0</v>
      </c>
      <c r="H108" s="548">
        <v>0.3333333333333333</v>
      </c>
      <c r="I108" s="410">
        <v>39719</v>
      </c>
      <c r="J108" s="380">
        <v>2008</v>
      </c>
      <c r="K108" s="380">
        <v>272</v>
      </c>
      <c r="L108" s="548">
        <v>0.8784722222222222</v>
      </c>
      <c r="M108" s="220">
        <v>3000</v>
      </c>
      <c r="N108" s="388">
        <v>86.4</v>
      </c>
      <c r="O108" s="386">
        <f t="shared" si="4"/>
        <v>548</v>
      </c>
      <c r="P108" s="399">
        <f t="shared" si="8"/>
        <v>1</v>
      </c>
    </row>
    <row r="109" spans="2:16" ht="15">
      <c r="B109" s="351" t="s">
        <v>62</v>
      </c>
      <c r="C109" s="410">
        <f>I108</f>
        <v>39719</v>
      </c>
      <c r="D109" s="398">
        <f>J108</f>
        <v>2008</v>
      </c>
      <c r="E109" s="380">
        <f>K108</f>
        <v>272</v>
      </c>
      <c r="F109" s="381">
        <f>L108</f>
        <v>0.8784722222222222</v>
      </c>
      <c r="G109" s="396">
        <f>IF((L109-F109)&gt;0,K109-E109,IF((L109-F109)=0,0,K109-E109-$F$247))</f>
        <v>0</v>
      </c>
      <c r="H109" s="381">
        <f>IF((L109-F109)&gt;0,L109-F109,IF((L109-F109)=0,0,$H$247+L109-F109))</f>
        <v>0.36458333333333337</v>
      </c>
      <c r="I109" s="410">
        <f>C110</f>
        <v>39720</v>
      </c>
      <c r="J109" s="401">
        <f>D110</f>
        <v>2008</v>
      </c>
      <c r="K109" s="402">
        <f>E110</f>
        <v>273</v>
      </c>
      <c r="L109" s="381">
        <f>F110</f>
        <v>0.24305555555555555</v>
      </c>
      <c r="M109" s="386"/>
      <c r="N109" s="386"/>
      <c r="O109" s="386">
        <f t="shared" si="4"/>
        <v>50</v>
      </c>
      <c r="P109" s="399">
        <f t="shared" si="8"/>
        <v>1</v>
      </c>
    </row>
    <row r="110" spans="1:17" ht="15">
      <c r="A110" s="374">
        <v>50</v>
      </c>
      <c r="B110" s="351" t="s">
        <v>377</v>
      </c>
      <c r="C110" s="410">
        <v>39720</v>
      </c>
      <c r="D110" s="380">
        <v>2008</v>
      </c>
      <c r="E110" s="380">
        <v>273</v>
      </c>
      <c r="F110" s="548">
        <v>0.24305555555555555</v>
      </c>
      <c r="G110" s="565">
        <v>0</v>
      </c>
      <c r="H110" s="548">
        <v>0.16666666666666666</v>
      </c>
      <c r="I110" s="410">
        <v>39720</v>
      </c>
      <c r="J110" s="380">
        <v>2008</v>
      </c>
      <c r="K110" s="380">
        <v>273</v>
      </c>
      <c r="L110" s="548">
        <v>0.40972222222222227</v>
      </c>
      <c r="M110" s="220">
        <v>3000</v>
      </c>
      <c r="N110" s="388">
        <v>43.2</v>
      </c>
      <c r="O110" s="386">
        <f t="shared" si="4"/>
        <v>549</v>
      </c>
      <c r="P110" s="399">
        <f t="shared" si="8"/>
        <v>1</v>
      </c>
      <c r="Q110" s="26"/>
    </row>
    <row r="111" spans="2:17" ht="15">
      <c r="B111" s="351" t="s">
        <v>63</v>
      </c>
      <c r="C111" s="410">
        <f>I110</f>
        <v>39720</v>
      </c>
      <c r="D111" s="398">
        <f>J110</f>
        <v>2008</v>
      </c>
      <c r="E111" s="380">
        <f>K110</f>
        <v>273</v>
      </c>
      <c r="F111" s="381">
        <f>L110</f>
        <v>0.40972222222222227</v>
      </c>
      <c r="G111" s="396">
        <f>IF((L111-F111)&gt;0,K111-E111,IF((L111-F111)=0,0,K111-E111-$F$247))</f>
        <v>0</v>
      </c>
      <c r="H111" s="381">
        <f>IF((L111-F111)&gt;0,L111-F111,IF((L111-F111)=0,0,$H$247+L111-F111))</f>
        <v>0.27777777777777773</v>
      </c>
      <c r="I111" s="410">
        <f>C112</f>
        <v>39720</v>
      </c>
      <c r="J111" s="401">
        <f>D112</f>
        <v>2008</v>
      </c>
      <c r="K111" s="402">
        <f>E112</f>
        <v>273</v>
      </c>
      <c r="L111" s="381">
        <f>F112</f>
        <v>0.6875</v>
      </c>
      <c r="M111" s="386"/>
      <c r="N111" s="386"/>
      <c r="O111" s="386">
        <f t="shared" si="4"/>
        <v>50</v>
      </c>
      <c r="P111" s="399">
        <f t="shared" si="8"/>
        <v>1</v>
      </c>
      <c r="Q111" s="26"/>
    </row>
    <row r="112" spans="1:17" ht="15">
      <c r="A112" s="374">
        <v>51</v>
      </c>
      <c r="B112" s="351" t="s">
        <v>378</v>
      </c>
      <c r="C112" s="410">
        <v>39720</v>
      </c>
      <c r="D112" s="380">
        <v>2008</v>
      </c>
      <c r="E112" s="380">
        <v>273</v>
      </c>
      <c r="F112" s="548">
        <v>0.6875</v>
      </c>
      <c r="G112" s="565">
        <v>0</v>
      </c>
      <c r="H112" s="548">
        <v>0.4861111111111111</v>
      </c>
      <c r="I112" s="410">
        <v>39721</v>
      </c>
      <c r="J112" s="380">
        <v>2008</v>
      </c>
      <c r="K112" s="380">
        <v>274</v>
      </c>
      <c r="L112" s="548">
        <v>0.17361111111111113</v>
      </c>
      <c r="M112" s="220">
        <v>4000</v>
      </c>
      <c r="N112" s="388">
        <v>168</v>
      </c>
      <c r="O112" s="386">
        <f t="shared" si="4"/>
        <v>550</v>
      </c>
      <c r="P112" s="399">
        <f t="shared" si="8"/>
        <v>1</v>
      </c>
      <c r="Q112" s="26"/>
    </row>
    <row r="113" spans="2:17" ht="15">
      <c r="B113" s="351" t="s">
        <v>64</v>
      </c>
      <c r="C113" s="410">
        <f>I112</f>
        <v>39721</v>
      </c>
      <c r="D113" s="398">
        <f>J112</f>
        <v>2008</v>
      </c>
      <c r="E113" s="380">
        <f>K112</f>
        <v>274</v>
      </c>
      <c r="F113" s="381">
        <f>L112</f>
        <v>0.17361111111111113</v>
      </c>
      <c r="G113" s="396">
        <f>IF((L113-F113)&gt;0,K113-E113,IF((L113-F113)=0,0,K113-E113-$F$247))</f>
        <v>0</v>
      </c>
      <c r="H113" s="381">
        <f>IF((L113-F113)&gt;0,L113-F113,IF((L113-F113)=0,0,$H$247+L113-F113))</f>
        <v>0.06944444444444442</v>
      </c>
      <c r="I113" s="410">
        <f>C114</f>
        <v>39721</v>
      </c>
      <c r="J113" s="401">
        <f>D114</f>
        <v>2008</v>
      </c>
      <c r="K113" s="402">
        <f>E114</f>
        <v>274</v>
      </c>
      <c r="L113" s="381">
        <f>F114</f>
        <v>0.24305555555555555</v>
      </c>
      <c r="M113" s="386"/>
      <c r="N113" s="386"/>
      <c r="O113" s="386">
        <f t="shared" si="4"/>
        <v>50</v>
      </c>
      <c r="P113" s="399">
        <f t="shared" si="8"/>
        <v>1</v>
      </c>
      <c r="Q113" s="26"/>
    </row>
    <row r="114" spans="1:17" ht="15">
      <c r="A114" s="374">
        <v>52</v>
      </c>
      <c r="B114" s="351" t="s">
        <v>379</v>
      </c>
      <c r="C114" s="410">
        <v>39721</v>
      </c>
      <c r="D114" s="380">
        <v>2008</v>
      </c>
      <c r="E114" s="380">
        <v>274</v>
      </c>
      <c r="F114" s="548">
        <v>0.24305555555555555</v>
      </c>
      <c r="G114" s="565">
        <v>0</v>
      </c>
      <c r="H114" s="548">
        <v>0.3333333333333333</v>
      </c>
      <c r="I114" s="410">
        <v>39721</v>
      </c>
      <c r="J114" s="380">
        <v>2008</v>
      </c>
      <c r="K114" s="380">
        <v>274</v>
      </c>
      <c r="L114" s="548">
        <v>0.576388888888889</v>
      </c>
      <c r="M114" s="220">
        <v>3000</v>
      </c>
      <c r="N114" s="388">
        <v>86.4</v>
      </c>
      <c r="O114" s="386">
        <f t="shared" si="4"/>
        <v>551</v>
      </c>
      <c r="P114" s="399">
        <f t="shared" si="8"/>
        <v>1</v>
      </c>
      <c r="Q114" s="26"/>
    </row>
    <row r="115" spans="2:17" ht="15">
      <c r="B115" s="351" t="s">
        <v>65</v>
      </c>
      <c r="C115" s="410">
        <f>I114</f>
        <v>39721</v>
      </c>
      <c r="D115" s="398">
        <f>J114</f>
        <v>2008</v>
      </c>
      <c r="E115" s="380">
        <f>K114</f>
        <v>274</v>
      </c>
      <c r="F115" s="381">
        <f>L114</f>
        <v>0.576388888888889</v>
      </c>
      <c r="G115" s="396">
        <f>IF((L115-F115)&gt;0,K115-E115,IF((L115-F115)=0,0,K115-E115-$F$247))</f>
        <v>0</v>
      </c>
      <c r="H115" s="381">
        <f>IF((L115-F115)&gt;0,L115-F115,IF((L115-F115)=0,0,$H$247+L115-F115))</f>
        <v>0.02777777777777768</v>
      </c>
      <c r="I115" s="410">
        <f>C116</f>
        <v>39721</v>
      </c>
      <c r="J115" s="401">
        <f>D116</f>
        <v>2008</v>
      </c>
      <c r="K115" s="402">
        <f>E116</f>
        <v>274</v>
      </c>
      <c r="L115" s="381">
        <f>F116</f>
        <v>0.6041666666666666</v>
      </c>
      <c r="M115" s="386"/>
      <c r="N115" s="386"/>
      <c r="O115" s="386">
        <f t="shared" si="4"/>
        <v>50</v>
      </c>
      <c r="P115" s="399">
        <f t="shared" si="8"/>
        <v>1</v>
      </c>
      <c r="Q115" s="26"/>
    </row>
    <row r="116" spans="1:17" ht="15">
      <c r="A116" s="374">
        <v>53</v>
      </c>
      <c r="B116" s="351" t="s">
        <v>380</v>
      </c>
      <c r="C116" s="410">
        <v>39721</v>
      </c>
      <c r="D116" s="380">
        <v>2008</v>
      </c>
      <c r="E116" s="380">
        <v>274</v>
      </c>
      <c r="F116" s="548">
        <v>0.6041666666666666</v>
      </c>
      <c r="G116" s="565">
        <v>0</v>
      </c>
      <c r="H116" s="548">
        <v>0.020833333333333332</v>
      </c>
      <c r="I116" s="410">
        <v>39721</v>
      </c>
      <c r="J116" s="380">
        <v>2008</v>
      </c>
      <c r="K116" s="380">
        <v>274</v>
      </c>
      <c r="L116" s="548">
        <v>0.625</v>
      </c>
      <c r="M116" s="220">
        <v>4000</v>
      </c>
      <c r="N116" s="388">
        <v>7.2</v>
      </c>
      <c r="O116" s="386">
        <f t="shared" si="4"/>
        <v>552</v>
      </c>
      <c r="P116" s="399">
        <f t="shared" si="8"/>
        <v>1</v>
      </c>
      <c r="Q116" s="26"/>
    </row>
    <row r="117" spans="2:17" ht="15">
      <c r="B117" s="351" t="s">
        <v>66</v>
      </c>
      <c r="C117" s="410">
        <f>I116</f>
        <v>39721</v>
      </c>
      <c r="D117" s="398">
        <f>J116</f>
        <v>2008</v>
      </c>
      <c r="E117" s="380">
        <f>K116</f>
        <v>274</v>
      </c>
      <c r="F117" s="381">
        <f>L116</f>
        <v>0.625</v>
      </c>
      <c r="G117" s="396">
        <f>IF((L117-F117)&gt;0,K117-E117,IF((L117-F117)=0,0,K117-E117-$F$247))</f>
        <v>0</v>
      </c>
      <c r="H117" s="381">
        <f>IF((L117-F117)&gt;0,L117-F117,IF((L117-F117)=0,0,$H$247+L117-F117))</f>
        <v>0.05208333333333337</v>
      </c>
      <c r="I117" s="410">
        <f>C118</f>
        <v>39721</v>
      </c>
      <c r="J117" s="401">
        <f>D118</f>
        <v>2008</v>
      </c>
      <c r="K117" s="402">
        <f>E118</f>
        <v>274</v>
      </c>
      <c r="L117" s="381">
        <f>F118</f>
        <v>0.6770833333333334</v>
      </c>
      <c r="M117" s="386"/>
      <c r="N117" s="386"/>
      <c r="O117" s="386">
        <f t="shared" si="4"/>
        <v>50</v>
      </c>
      <c r="P117" s="399">
        <f t="shared" si="8"/>
        <v>1</v>
      </c>
      <c r="Q117" s="26"/>
    </row>
    <row r="118" spans="1:17" ht="15">
      <c r="A118" s="374">
        <v>54</v>
      </c>
      <c r="B118" s="351" t="s">
        <v>381</v>
      </c>
      <c r="C118" s="410">
        <v>39721</v>
      </c>
      <c r="D118" s="380">
        <v>2008</v>
      </c>
      <c r="E118" s="380">
        <v>274</v>
      </c>
      <c r="F118" s="548">
        <v>0.6770833333333334</v>
      </c>
      <c r="G118" s="565">
        <v>0</v>
      </c>
      <c r="H118" s="548">
        <v>0.49652777777777773</v>
      </c>
      <c r="I118" s="410">
        <v>39722</v>
      </c>
      <c r="J118" s="380">
        <v>2008</v>
      </c>
      <c r="K118" s="380">
        <v>275</v>
      </c>
      <c r="L118" s="548">
        <v>0.17361111111111113</v>
      </c>
      <c r="M118" s="220">
        <v>4000</v>
      </c>
      <c r="N118" s="388">
        <v>171.6</v>
      </c>
      <c r="O118" s="386">
        <f t="shared" si="4"/>
        <v>553</v>
      </c>
      <c r="P118" s="399">
        <f t="shared" si="8"/>
        <v>1</v>
      </c>
      <c r="Q118" s="26"/>
    </row>
    <row r="119" spans="2:17" ht="15">
      <c r="B119" s="351" t="s">
        <v>67</v>
      </c>
      <c r="C119" s="410">
        <f>I118</f>
        <v>39722</v>
      </c>
      <c r="D119" s="398">
        <f>J118</f>
        <v>2008</v>
      </c>
      <c r="E119" s="380">
        <f>K118</f>
        <v>275</v>
      </c>
      <c r="F119" s="381">
        <f>L118</f>
        <v>0.17361111111111113</v>
      </c>
      <c r="G119" s="396">
        <f>IF((L119-F119)&gt;0,K119-E119,IF((L119-F119)=0,0,K119-E119-$F$247))</f>
        <v>0</v>
      </c>
      <c r="H119" s="381">
        <f>IF((L119-F119)&gt;0,L119-F119,IF((L119-F119)=0,0,$H$247+L119-F119))</f>
        <v>0.06944444444444442</v>
      </c>
      <c r="I119" s="410">
        <f>C120</f>
        <v>39722</v>
      </c>
      <c r="J119" s="401">
        <f>D120</f>
        <v>2008</v>
      </c>
      <c r="K119" s="402">
        <f>E120</f>
        <v>275</v>
      </c>
      <c r="L119" s="381">
        <f>F120</f>
        <v>0.24305555555555555</v>
      </c>
      <c r="M119" s="386"/>
      <c r="N119" s="386"/>
      <c r="O119" s="386">
        <f t="shared" si="4"/>
        <v>50</v>
      </c>
      <c r="P119" s="399">
        <f t="shared" si="8"/>
        <v>1</v>
      </c>
      <c r="Q119" s="26"/>
    </row>
    <row r="120" spans="1:17" ht="15">
      <c r="A120" s="374">
        <v>55</v>
      </c>
      <c r="B120" s="351" t="s">
        <v>382</v>
      </c>
      <c r="C120" s="410">
        <v>39722</v>
      </c>
      <c r="D120" s="380">
        <v>2008</v>
      </c>
      <c r="E120" s="380">
        <v>275</v>
      </c>
      <c r="F120" s="548">
        <v>0.24305555555555555</v>
      </c>
      <c r="G120" s="565">
        <v>0</v>
      </c>
      <c r="H120" s="548">
        <v>0.3333333333333333</v>
      </c>
      <c r="I120" s="410">
        <v>39722</v>
      </c>
      <c r="J120" s="380">
        <v>2008</v>
      </c>
      <c r="K120" s="380">
        <v>275</v>
      </c>
      <c r="L120" s="548">
        <v>0.576388888888889</v>
      </c>
      <c r="M120" s="220">
        <v>3000</v>
      </c>
      <c r="N120" s="388">
        <v>86.4</v>
      </c>
      <c r="O120" s="386">
        <f t="shared" si="4"/>
        <v>554</v>
      </c>
      <c r="P120" s="399">
        <f t="shared" si="8"/>
        <v>1</v>
      </c>
      <c r="Q120" s="26"/>
    </row>
    <row r="121" spans="2:17" ht="15">
      <c r="B121" s="351" t="s">
        <v>68</v>
      </c>
      <c r="C121" s="410">
        <f>I120</f>
        <v>39722</v>
      </c>
      <c r="D121" s="398">
        <f>J120</f>
        <v>2008</v>
      </c>
      <c r="E121" s="380">
        <f>K120</f>
        <v>275</v>
      </c>
      <c r="F121" s="381">
        <f>L120</f>
        <v>0.576388888888889</v>
      </c>
      <c r="G121" s="396">
        <f>IF((L121-F121)&gt;0,K121-E121,IF((L121-F121)=0,0,K121-E121-$F$247))</f>
        <v>0</v>
      </c>
      <c r="H121" s="381">
        <f>IF((L121-F121)&gt;0,L121-F121,IF((L121-F121)=0,0,$H$247+L121-F121))</f>
        <v>0.14097222222222205</v>
      </c>
      <c r="I121" s="410">
        <f>C122</f>
        <v>39722</v>
      </c>
      <c r="J121" s="401">
        <f>D122</f>
        <v>2008</v>
      </c>
      <c r="K121" s="402">
        <f>E122</f>
        <v>275</v>
      </c>
      <c r="L121" s="381">
        <f>F122</f>
        <v>0.717361111111111</v>
      </c>
      <c r="M121" s="386"/>
      <c r="N121" s="386"/>
      <c r="O121" s="386">
        <f t="shared" si="4"/>
        <v>50</v>
      </c>
      <c r="P121" s="399">
        <f t="shared" si="8"/>
        <v>1</v>
      </c>
      <c r="Q121" s="26"/>
    </row>
    <row r="122" spans="1:17" ht="15">
      <c r="A122" s="374">
        <v>56</v>
      </c>
      <c r="B122" s="351" t="s">
        <v>383</v>
      </c>
      <c r="C122" s="410">
        <v>39722</v>
      </c>
      <c r="D122" s="380">
        <v>2008</v>
      </c>
      <c r="E122" s="380">
        <v>275</v>
      </c>
      <c r="F122" s="548">
        <v>0.717361111111111</v>
      </c>
      <c r="G122" s="565">
        <v>0</v>
      </c>
      <c r="H122" s="548">
        <v>0.3326388888888889</v>
      </c>
      <c r="I122" s="410">
        <v>39723</v>
      </c>
      <c r="J122" s="380">
        <v>2008</v>
      </c>
      <c r="K122" s="380">
        <v>276</v>
      </c>
      <c r="L122" s="548">
        <v>0.05</v>
      </c>
      <c r="M122" s="220">
        <v>364</v>
      </c>
      <c r="N122" s="388">
        <v>10.461</v>
      </c>
      <c r="O122" s="386">
        <f t="shared" si="4"/>
        <v>555</v>
      </c>
      <c r="P122" s="399">
        <f t="shared" si="8"/>
        <v>1</v>
      </c>
      <c r="Q122" s="26"/>
    </row>
    <row r="123" spans="2:17" ht="15">
      <c r="B123" s="351" t="s">
        <v>69</v>
      </c>
      <c r="C123" s="410">
        <f>I122</f>
        <v>39723</v>
      </c>
      <c r="D123" s="398">
        <f>J122</f>
        <v>2008</v>
      </c>
      <c r="E123" s="380">
        <f>K122</f>
        <v>276</v>
      </c>
      <c r="F123" s="381">
        <f>L122</f>
        <v>0.05</v>
      </c>
      <c r="G123" s="396">
        <f>IF((L123-F123)&gt;0,K123-E123,IF((L123-F123)=0,0,K123-E123-$F$247))</f>
        <v>0</v>
      </c>
      <c r="H123" s="381">
        <f>IF((L123-F123)&gt;0,L123-F123,IF((L123-F123)=0,0,$H$247+L123-F123))</f>
        <v>0</v>
      </c>
      <c r="I123" s="410">
        <f>C124</f>
        <v>39723</v>
      </c>
      <c r="J123" s="401">
        <f>D124</f>
        <v>2008</v>
      </c>
      <c r="K123" s="402">
        <f>E124</f>
        <v>276</v>
      </c>
      <c r="L123" s="381">
        <f>F124</f>
        <v>0.05</v>
      </c>
      <c r="M123" s="386"/>
      <c r="N123" s="386"/>
      <c r="O123" s="386">
        <f t="shared" si="4"/>
        <v>50</v>
      </c>
      <c r="P123" s="399">
        <f t="shared" si="8"/>
        <v>1</v>
      </c>
      <c r="Q123" s="26"/>
    </row>
    <row r="124" spans="1:17" ht="15">
      <c r="A124" s="374">
        <v>57</v>
      </c>
      <c r="B124" s="351" t="s">
        <v>384</v>
      </c>
      <c r="C124" s="410">
        <v>39723</v>
      </c>
      <c r="D124" s="380">
        <v>2008</v>
      </c>
      <c r="E124" s="380">
        <v>276</v>
      </c>
      <c r="F124" s="548">
        <v>0.05</v>
      </c>
      <c r="G124" s="565">
        <v>0</v>
      </c>
      <c r="H124" s="548">
        <v>0.08333333333333333</v>
      </c>
      <c r="I124" s="410">
        <v>39723</v>
      </c>
      <c r="J124" s="380">
        <v>2008</v>
      </c>
      <c r="K124" s="380">
        <v>276</v>
      </c>
      <c r="L124" s="548">
        <v>0.13333333333333333</v>
      </c>
      <c r="M124" s="220">
        <v>2200</v>
      </c>
      <c r="N124" s="388">
        <v>15.84</v>
      </c>
      <c r="O124" s="386">
        <f t="shared" si="4"/>
        <v>556</v>
      </c>
      <c r="P124" s="399">
        <f t="shared" si="8"/>
        <v>1</v>
      </c>
      <c r="Q124" s="26"/>
    </row>
    <row r="125" spans="2:17" ht="15">
      <c r="B125" s="351" t="s">
        <v>70</v>
      </c>
      <c r="C125" s="410">
        <f>I124</f>
        <v>39723</v>
      </c>
      <c r="D125" s="398">
        <f>J124</f>
        <v>2008</v>
      </c>
      <c r="E125" s="380">
        <f>K124</f>
        <v>276</v>
      </c>
      <c r="F125" s="381">
        <f>L124</f>
        <v>0.13333333333333333</v>
      </c>
      <c r="G125" s="396">
        <f>IF((L125-F125)&gt;0,K125-E125,IF((L125-F125)=0,0,K125-E125-$F$247))</f>
        <v>0</v>
      </c>
      <c r="H125" s="381">
        <f>IF((L125-F125)&gt;0,L125-F125,IF((L125-F125)=0,0,$H$247+L125-F125))</f>
        <v>0.07777777777777778</v>
      </c>
      <c r="I125" s="410">
        <f>C126</f>
        <v>39723</v>
      </c>
      <c r="J125" s="401">
        <f>D126</f>
        <v>2008</v>
      </c>
      <c r="K125" s="402">
        <f>E126</f>
        <v>276</v>
      </c>
      <c r="L125" s="381">
        <f>F126</f>
        <v>0.2111111111111111</v>
      </c>
      <c r="M125" s="386"/>
      <c r="N125" s="386"/>
      <c r="O125" s="386">
        <f t="shared" si="4"/>
        <v>50</v>
      </c>
      <c r="P125" s="399">
        <f t="shared" si="8"/>
        <v>1</v>
      </c>
      <c r="Q125" s="26"/>
    </row>
    <row r="126" spans="1:16" ht="15">
      <c r="A126" s="374">
        <v>58</v>
      </c>
      <c r="B126" s="351" t="s">
        <v>385</v>
      </c>
      <c r="C126" s="410">
        <v>39723</v>
      </c>
      <c r="D126" s="380">
        <v>2008</v>
      </c>
      <c r="E126" s="380">
        <v>276</v>
      </c>
      <c r="F126" s="548">
        <v>0.2111111111111111</v>
      </c>
      <c r="G126" s="565">
        <v>0</v>
      </c>
      <c r="H126" s="548">
        <v>0.3333333333333333</v>
      </c>
      <c r="I126" s="410">
        <v>39723</v>
      </c>
      <c r="J126" s="380">
        <v>2008</v>
      </c>
      <c r="K126" s="380">
        <v>276</v>
      </c>
      <c r="L126" s="548">
        <v>0.5444444444444444</v>
      </c>
      <c r="M126" s="220">
        <v>1500</v>
      </c>
      <c r="N126" s="388">
        <v>43.2</v>
      </c>
      <c r="O126" s="386">
        <f t="shared" si="4"/>
        <v>557</v>
      </c>
      <c r="P126" s="399">
        <f t="shared" si="8"/>
        <v>1</v>
      </c>
    </row>
    <row r="127" spans="2:16" ht="15">
      <c r="B127" s="351" t="s">
        <v>71</v>
      </c>
      <c r="C127" s="410">
        <f>I126</f>
        <v>39723</v>
      </c>
      <c r="D127" s="398">
        <f>J126</f>
        <v>2008</v>
      </c>
      <c r="E127" s="380">
        <f>K126</f>
        <v>276</v>
      </c>
      <c r="F127" s="381">
        <f>L126</f>
        <v>0.5444444444444444</v>
      </c>
      <c r="G127" s="396">
        <f>IF((L127-F127)&gt;0,K127-E127,IF((L127-F127)=0,0,K127-E127-$F$247))</f>
        <v>0</v>
      </c>
      <c r="H127" s="381">
        <f>IF((L127-F127)&gt;0,L127-F127,IF((L127-F127)=0,0,$H$247+L127-F127))</f>
        <v>0.13263888888888897</v>
      </c>
      <c r="I127" s="410">
        <f>C128</f>
        <v>39723</v>
      </c>
      <c r="J127" s="401">
        <f>D128</f>
        <v>2008</v>
      </c>
      <c r="K127" s="402">
        <f>E128</f>
        <v>276</v>
      </c>
      <c r="L127" s="381">
        <f>F128</f>
        <v>0.6770833333333334</v>
      </c>
      <c r="M127" s="386"/>
      <c r="N127" s="386"/>
      <c r="O127" s="386">
        <f t="shared" si="4"/>
        <v>50</v>
      </c>
      <c r="P127" s="399">
        <f t="shared" si="8"/>
        <v>1</v>
      </c>
    </row>
    <row r="128" spans="1:16" ht="15">
      <c r="A128" s="374">
        <v>59</v>
      </c>
      <c r="B128" s="351" t="s">
        <v>386</v>
      </c>
      <c r="C128" s="410">
        <v>39723</v>
      </c>
      <c r="D128" s="380">
        <v>2008</v>
      </c>
      <c r="E128" s="380">
        <v>276</v>
      </c>
      <c r="F128" s="548">
        <v>0.6770833333333334</v>
      </c>
      <c r="G128" s="565">
        <v>0</v>
      </c>
      <c r="H128" s="548">
        <v>0.1361111111111111</v>
      </c>
      <c r="I128" s="410">
        <v>39723</v>
      </c>
      <c r="J128" s="380">
        <v>2008</v>
      </c>
      <c r="K128" s="380">
        <v>276</v>
      </c>
      <c r="L128" s="548">
        <v>0.8131944444444444</v>
      </c>
      <c r="M128" s="220">
        <v>2200</v>
      </c>
      <c r="N128" s="388">
        <v>25.872</v>
      </c>
      <c r="O128" s="386">
        <f t="shared" si="4"/>
        <v>558</v>
      </c>
      <c r="P128" s="399">
        <f t="shared" si="8"/>
        <v>1</v>
      </c>
    </row>
    <row r="129" spans="2:16" ht="15">
      <c r="B129" s="351" t="s">
        <v>72</v>
      </c>
      <c r="C129" s="410">
        <f>I128</f>
        <v>39723</v>
      </c>
      <c r="D129" s="398">
        <f>J128</f>
        <v>2008</v>
      </c>
      <c r="E129" s="380">
        <f>K128</f>
        <v>276</v>
      </c>
      <c r="F129" s="381">
        <f>L128</f>
        <v>0.8131944444444444</v>
      </c>
      <c r="G129" s="396">
        <f>IF((L129-F129)&gt;0,K129-E129,IF((L129-F129)=0,0,K129-E129-$F$247))</f>
        <v>0</v>
      </c>
      <c r="H129" s="381">
        <f>IF((L129-F129)&gt;0,L129-F129,IF((L129-F129)=0,0,$H$247+L129-F129))</f>
        <v>0</v>
      </c>
      <c r="I129" s="410">
        <f>C130</f>
        <v>39723</v>
      </c>
      <c r="J129" s="401">
        <f>D130</f>
        <v>2008</v>
      </c>
      <c r="K129" s="402">
        <f>E130</f>
        <v>276</v>
      </c>
      <c r="L129" s="381">
        <f>F130</f>
        <v>0.8131944444444444</v>
      </c>
      <c r="M129" s="386"/>
      <c r="N129" s="386"/>
      <c r="O129" s="386">
        <f t="shared" si="4"/>
        <v>50</v>
      </c>
      <c r="P129" s="399">
        <f t="shared" si="8"/>
        <v>1</v>
      </c>
    </row>
    <row r="130" spans="1:16" ht="15">
      <c r="A130" s="374">
        <v>60</v>
      </c>
      <c r="B130" s="351" t="s">
        <v>390</v>
      </c>
      <c r="C130" s="410">
        <v>39723</v>
      </c>
      <c r="D130" s="380">
        <v>2008</v>
      </c>
      <c r="E130" s="380">
        <v>276</v>
      </c>
      <c r="F130" s="548">
        <v>0.8131944444444444</v>
      </c>
      <c r="G130" s="565">
        <v>0</v>
      </c>
      <c r="H130" s="548">
        <v>0.2423611111111111</v>
      </c>
      <c r="I130" s="410">
        <v>39724</v>
      </c>
      <c r="J130" s="380">
        <v>2008</v>
      </c>
      <c r="K130" s="380">
        <v>277</v>
      </c>
      <c r="L130" s="548">
        <v>0.05555555555555555</v>
      </c>
      <c r="M130" s="220">
        <v>4000</v>
      </c>
      <c r="N130" s="388">
        <v>83.76</v>
      </c>
      <c r="O130" s="386">
        <f t="shared" si="4"/>
        <v>559</v>
      </c>
      <c r="P130" s="399">
        <f t="shared" si="8"/>
        <v>1</v>
      </c>
    </row>
    <row r="131" spans="2:16" ht="15">
      <c r="B131" s="351" t="s">
        <v>73</v>
      </c>
      <c r="C131" s="410">
        <f>I130</f>
        <v>39724</v>
      </c>
      <c r="D131" s="398">
        <f>J130</f>
        <v>2008</v>
      </c>
      <c r="E131" s="380">
        <f>K130</f>
        <v>277</v>
      </c>
      <c r="F131" s="381">
        <f>L130</f>
        <v>0.05555555555555555</v>
      </c>
      <c r="G131" s="396">
        <f>IF((L131-F131)&gt;0,K131-E131,IF((L131-F131)=0,0,K131-E131-$F$247))</f>
        <v>0</v>
      </c>
      <c r="H131" s="381">
        <f>IF((L131-F131)&gt;0,L131-F131,IF((L131-F131)=0,0,$H$247+L131-F131))</f>
        <v>0</v>
      </c>
      <c r="I131" s="410">
        <f>C132</f>
        <v>39724</v>
      </c>
      <c r="J131" s="401">
        <f>D132</f>
        <v>2008</v>
      </c>
      <c r="K131" s="402">
        <f>E132</f>
        <v>277</v>
      </c>
      <c r="L131" s="381">
        <f>F132</f>
        <v>0.05555555555555555</v>
      </c>
      <c r="M131" s="386"/>
      <c r="N131" s="386"/>
      <c r="O131" s="386">
        <f t="shared" si="4"/>
        <v>50</v>
      </c>
      <c r="P131" s="399">
        <f t="shared" si="8"/>
        <v>1</v>
      </c>
    </row>
    <row r="132" spans="1:16" ht="15">
      <c r="A132" s="374">
        <v>61</v>
      </c>
      <c r="B132" s="351" t="s">
        <v>391</v>
      </c>
      <c r="C132" s="410">
        <v>39724</v>
      </c>
      <c r="D132" s="380">
        <v>2008</v>
      </c>
      <c r="E132" s="380">
        <v>277</v>
      </c>
      <c r="F132" s="548">
        <v>0.05555555555555555</v>
      </c>
      <c r="G132" s="565">
        <v>0</v>
      </c>
      <c r="H132" s="548">
        <v>0.1076388888888889</v>
      </c>
      <c r="I132" s="410">
        <v>39724</v>
      </c>
      <c r="J132" s="380">
        <v>2008</v>
      </c>
      <c r="K132" s="380">
        <v>277</v>
      </c>
      <c r="L132" s="548">
        <v>0.16319444444444445</v>
      </c>
      <c r="M132" s="220">
        <v>4000</v>
      </c>
      <c r="N132" s="388">
        <v>37.2</v>
      </c>
      <c r="O132" s="386">
        <f t="shared" si="4"/>
        <v>560</v>
      </c>
      <c r="P132" s="399">
        <f t="shared" si="8"/>
        <v>1</v>
      </c>
    </row>
    <row r="133" spans="2:16" ht="15">
      <c r="B133" s="351" t="s">
        <v>74</v>
      </c>
      <c r="C133" s="410">
        <f>I132</f>
        <v>39724</v>
      </c>
      <c r="D133" s="398">
        <f>J132</f>
        <v>2008</v>
      </c>
      <c r="E133" s="380">
        <f>K132</f>
        <v>277</v>
      </c>
      <c r="F133" s="381">
        <f>L132</f>
        <v>0.16319444444444445</v>
      </c>
      <c r="G133" s="396">
        <f>IF((L133-F133)&gt;0,K133-E133,IF((L133-F133)=0,0,K133-E133-$F$247))</f>
        <v>0</v>
      </c>
      <c r="H133" s="381">
        <f>IF((L133-F133)&gt;0,L133-F133,IF((L133-F133)=0,0,$H$247+L133-F133))</f>
        <v>0.06944444444444442</v>
      </c>
      <c r="I133" s="410">
        <f>C134</f>
        <v>39724</v>
      </c>
      <c r="J133" s="401">
        <f>D134</f>
        <v>2008</v>
      </c>
      <c r="K133" s="402">
        <f>E134</f>
        <v>277</v>
      </c>
      <c r="L133" s="381">
        <f>F134</f>
        <v>0.23263888888888887</v>
      </c>
      <c r="M133" s="386"/>
      <c r="N133" s="386"/>
      <c r="O133" s="386">
        <f t="shared" si="4"/>
        <v>50</v>
      </c>
      <c r="P133" s="399">
        <f t="shared" si="8"/>
        <v>1</v>
      </c>
    </row>
    <row r="134" spans="1:16" ht="15">
      <c r="A134" s="374">
        <v>62</v>
      </c>
      <c r="B134" s="351" t="s">
        <v>392</v>
      </c>
      <c r="C134" s="410">
        <v>39724</v>
      </c>
      <c r="D134" s="380">
        <v>2008</v>
      </c>
      <c r="E134" s="380">
        <v>277</v>
      </c>
      <c r="F134" s="548">
        <v>0.23263888888888887</v>
      </c>
      <c r="G134" s="565">
        <v>0</v>
      </c>
      <c r="H134" s="548">
        <v>0.3333333333333333</v>
      </c>
      <c r="I134" s="410">
        <v>39724</v>
      </c>
      <c r="J134" s="380">
        <v>2008</v>
      </c>
      <c r="K134" s="380">
        <v>277</v>
      </c>
      <c r="L134" s="548">
        <v>0.5659722222222222</v>
      </c>
      <c r="M134" s="220">
        <v>3000</v>
      </c>
      <c r="N134" s="388">
        <v>86.4</v>
      </c>
      <c r="O134" s="386">
        <f t="shared" si="4"/>
        <v>561</v>
      </c>
      <c r="P134" s="399">
        <f t="shared" si="8"/>
        <v>1</v>
      </c>
    </row>
    <row r="135" spans="2:16" ht="15">
      <c r="B135" s="351" t="s">
        <v>241</v>
      </c>
      <c r="C135" s="410">
        <f>I134</f>
        <v>39724</v>
      </c>
      <c r="D135" s="398">
        <f>J134</f>
        <v>2008</v>
      </c>
      <c r="E135" s="380">
        <f>K134</f>
        <v>277</v>
      </c>
      <c r="F135" s="381">
        <f>L134</f>
        <v>0.5659722222222222</v>
      </c>
      <c r="G135" s="396">
        <f>IF((L135-F135)&gt;0,K135-E135,IF((L135-F135)=0,0,K135-E135-$F$247))</f>
        <v>0</v>
      </c>
      <c r="H135" s="381">
        <f>IF((L135-F135)&gt;0,L135-F135,IF((L135-F135)=0,0,$H$247+L135-F135))</f>
        <v>0.02777777777777779</v>
      </c>
      <c r="I135" s="410">
        <f>C136</f>
        <v>39724</v>
      </c>
      <c r="J135" s="401">
        <f>D136</f>
        <v>2008</v>
      </c>
      <c r="K135" s="402">
        <f>E136</f>
        <v>277</v>
      </c>
      <c r="L135" s="381">
        <f>F136</f>
        <v>0.59375</v>
      </c>
      <c r="M135" s="386"/>
      <c r="N135" s="386"/>
      <c r="O135" s="386">
        <f t="shared" si="4"/>
        <v>50</v>
      </c>
      <c r="P135" s="399">
        <f t="shared" si="8"/>
        <v>1</v>
      </c>
    </row>
    <row r="136" spans="1:16" ht="15">
      <c r="A136" s="374">
        <v>63</v>
      </c>
      <c r="B136" s="351" t="s">
        <v>393</v>
      </c>
      <c r="C136" s="410">
        <v>39724</v>
      </c>
      <c r="D136" s="380">
        <v>2008</v>
      </c>
      <c r="E136" s="380">
        <v>277</v>
      </c>
      <c r="F136" s="548">
        <v>0.59375</v>
      </c>
      <c r="G136" s="565">
        <v>0</v>
      </c>
      <c r="H136" s="548">
        <v>0.36944444444444446</v>
      </c>
      <c r="I136" s="410">
        <v>39724</v>
      </c>
      <c r="J136" s="380">
        <v>2008</v>
      </c>
      <c r="K136" s="380">
        <v>277</v>
      </c>
      <c r="L136" s="548">
        <v>0.9631944444444445</v>
      </c>
      <c r="M136" s="220">
        <v>4000</v>
      </c>
      <c r="N136" s="388">
        <v>127.68</v>
      </c>
      <c r="O136" s="386">
        <f t="shared" si="4"/>
        <v>562</v>
      </c>
      <c r="P136" s="399">
        <f t="shared" si="8"/>
        <v>1</v>
      </c>
    </row>
    <row r="137" spans="2:16" ht="15">
      <c r="B137" s="351" t="s">
        <v>75</v>
      </c>
      <c r="C137" s="410">
        <f>I136</f>
        <v>39724</v>
      </c>
      <c r="D137" s="398">
        <f>J136</f>
        <v>2008</v>
      </c>
      <c r="E137" s="380">
        <f>K136</f>
        <v>277</v>
      </c>
      <c r="F137" s="381">
        <f>L136</f>
        <v>0.9631944444444445</v>
      </c>
      <c r="G137" s="396">
        <f>IF((L137-F137)&gt;0,K137-E137,IF((L137-F137)=0,0,K137-E137-$F$247))</f>
        <v>0</v>
      </c>
      <c r="H137" s="381">
        <f>IF((L137-F137)&gt;0,L137-F137,IF((L137-F137)=0,0,$H$247+L137-F137))</f>
        <v>0</v>
      </c>
      <c r="I137" s="410">
        <f>C138</f>
        <v>39724</v>
      </c>
      <c r="J137" s="401">
        <f>D138</f>
        <v>2008</v>
      </c>
      <c r="K137" s="402">
        <f>E138</f>
        <v>277</v>
      </c>
      <c r="L137" s="381">
        <f>F138</f>
        <v>0.9631944444444445</v>
      </c>
      <c r="M137" s="386"/>
      <c r="N137" s="386"/>
      <c r="O137" s="386">
        <f t="shared" si="4"/>
        <v>50</v>
      </c>
      <c r="P137" s="399">
        <f>IF(O137=50,FLOOR(G137/2,1)+1,1)</f>
        <v>1</v>
      </c>
    </row>
    <row r="138" spans="1:16" ht="15">
      <c r="A138" s="374">
        <v>64</v>
      </c>
      <c r="B138" s="351" t="s">
        <v>394</v>
      </c>
      <c r="C138" s="410">
        <v>39724</v>
      </c>
      <c r="D138" s="380">
        <v>2008</v>
      </c>
      <c r="E138" s="380">
        <v>277</v>
      </c>
      <c r="F138" s="548">
        <v>0.9631944444444445</v>
      </c>
      <c r="G138" s="565">
        <v>0</v>
      </c>
      <c r="H138" s="548">
        <v>0.09583333333333333</v>
      </c>
      <c r="I138" s="410">
        <v>39725</v>
      </c>
      <c r="J138" s="380">
        <v>2008</v>
      </c>
      <c r="K138" s="380">
        <v>278</v>
      </c>
      <c r="L138" s="548">
        <v>0.05902777777777778</v>
      </c>
      <c r="M138" s="220">
        <v>4000</v>
      </c>
      <c r="N138" s="388">
        <v>33.12</v>
      </c>
      <c r="O138" s="386">
        <f t="shared" si="4"/>
        <v>563</v>
      </c>
      <c r="P138" s="399">
        <f aca="true" t="shared" si="9" ref="P138:P201">IF(O138=50,FLOOR(G138/2,1)+1,1)</f>
        <v>1</v>
      </c>
    </row>
    <row r="139" spans="2:16" ht="15">
      <c r="B139" s="351" t="s">
        <v>242</v>
      </c>
      <c r="C139" s="410">
        <f>I138</f>
        <v>39725</v>
      </c>
      <c r="D139" s="398">
        <f>J138</f>
        <v>2008</v>
      </c>
      <c r="E139" s="380">
        <f>K138</f>
        <v>278</v>
      </c>
      <c r="F139" s="381">
        <f>L138</f>
        <v>0.05902777777777778</v>
      </c>
      <c r="G139" s="396">
        <f>IF((L139-F139)&gt;0,K139-E139,IF((L139-F139)=0,0,K139-E139-$F$247))</f>
        <v>0</v>
      </c>
      <c r="H139" s="381">
        <f>IF((L139-F139)&gt;0,L139-F139,IF((L139-F139)=0,0,$H$247+L139-F139))</f>
        <v>0</v>
      </c>
      <c r="I139" s="410">
        <f>C140</f>
        <v>39725</v>
      </c>
      <c r="J139" s="401">
        <f>D140</f>
        <v>2008</v>
      </c>
      <c r="K139" s="402">
        <f>E140</f>
        <v>278</v>
      </c>
      <c r="L139" s="381">
        <f>F140</f>
        <v>0.05902777777777778</v>
      </c>
      <c r="M139" s="386"/>
      <c r="N139" s="386"/>
      <c r="O139" s="386">
        <f aca="true" t="shared" si="10" ref="O139:O202">IF(MID(B139,6,7)="NO_DATA",50,IF(N139=0,50,IF(A139=""," ",$O$2+A139-1)))</f>
        <v>50</v>
      </c>
      <c r="P139" s="399">
        <f t="shared" si="9"/>
        <v>1</v>
      </c>
    </row>
    <row r="140" spans="1:16" ht="15">
      <c r="A140" s="374">
        <v>65</v>
      </c>
      <c r="B140" s="351" t="s">
        <v>395</v>
      </c>
      <c r="C140" s="410">
        <v>39725</v>
      </c>
      <c r="D140" s="380">
        <v>2008</v>
      </c>
      <c r="E140" s="380">
        <v>278</v>
      </c>
      <c r="F140" s="548">
        <v>0.05902777777777778</v>
      </c>
      <c r="G140" s="565">
        <v>0</v>
      </c>
      <c r="H140" s="548">
        <v>0.020833333333333332</v>
      </c>
      <c r="I140" s="410">
        <v>39725</v>
      </c>
      <c r="J140" s="380">
        <v>2008</v>
      </c>
      <c r="K140" s="380">
        <v>278</v>
      </c>
      <c r="L140" s="548">
        <v>0.0798611111111111</v>
      </c>
      <c r="M140" s="220">
        <v>4000</v>
      </c>
      <c r="N140" s="388">
        <v>7.2</v>
      </c>
      <c r="O140" s="386">
        <f t="shared" si="10"/>
        <v>564</v>
      </c>
      <c r="P140" s="399">
        <f t="shared" si="9"/>
        <v>1</v>
      </c>
    </row>
    <row r="141" spans="2:16" ht="15">
      <c r="B141" s="351" t="s">
        <v>243</v>
      </c>
      <c r="C141" s="410">
        <f>I140</f>
        <v>39725</v>
      </c>
      <c r="D141" s="398">
        <f>J140</f>
        <v>2008</v>
      </c>
      <c r="E141" s="380">
        <f>K140</f>
        <v>278</v>
      </c>
      <c r="F141" s="381">
        <f>L140</f>
        <v>0.0798611111111111</v>
      </c>
      <c r="G141" s="396">
        <f>IF((L141-F141)&gt;0,K141-E141,IF((L141-F141)=0,0,K141-E141-$F$247))</f>
        <v>0</v>
      </c>
      <c r="H141" s="381">
        <f>IF((L141-F141)&gt;0,L141-F141,IF((L141-F141)=0,0,$H$247+L141-F141))</f>
        <v>0.15277777777777776</v>
      </c>
      <c r="I141" s="410">
        <f>C142</f>
        <v>39725</v>
      </c>
      <c r="J141" s="401">
        <f>D142</f>
        <v>2008</v>
      </c>
      <c r="K141" s="402">
        <f>E142</f>
        <v>278</v>
      </c>
      <c r="L141" s="381">
        <f>F142</f>
        <v>0.23263888888888887</v>
      </c>
      <c r="M141" s="386"/>
      <c r="N141" s="386"/>
      <c r="O141" s="386">
        <f t="shared" si="10"/>
        <v>50</v>
      </c>
      <c r="P141" s="399">
        <f t="shared" si="9"/>
        <v>1</v>
      </c>
    </row>
    <row r="142" spans="1:16" ht="15">
      <c r="A142" s="374">
        <v>66</v>
      </c>
      <c r="B142" s="351" t="s">
        <v>396</v>
      </c>
      <c r="C142" s="410">
        <v>39725</v>
      </c>
      <c r="D142" s="380">
        <v>2008</v>
      </c>
      <c r="E142" s="380">
        <v>278</v>
      </c>
      <c r="F142" s="548">
        <v>0.23263888888888887</v>
      </c>
      <c r="G142" s="565">
        <v>0</v>
      </c>
      <c r="H142" s="548">
        <v>0.3333333333333333</v>
      </c>
      <c r="I142" s="410">
        <v>39725</v>
      </c>
      <c r="J142" s="380">
        <v>2008</v>
      </c>
      <c r="K142" s="380">
        <v>278</v>
      </c>
      <c r="L142" s="548">
        <v>0.5659722222222222</v>
      </c>
      <c r="M142" s="220">
        <v>3000</v>
      </c>
      <c r="N142" s="388">
        <v>86.4</v>
      </c>
      <c r="O142" s="386">
        <f t="shared" si="10"/>
        <v>565</v>
      </c>
      <c r="P142" s="399">
        <f t="shared" si="9"/>
        <v>1</v>
      </c>
    </row>
    <row r="143" spans="2:16" ht="15">
      <c r="B143" s="351" t="s">
        <v>244</v>
      </c>
      <c r="C143" s="410">
        <f>I142</f>
        <v>39725</v>
      </c>
      <c r="D143" s="398">
        <f>J142</f>
        <v>2008</v>
      </c>
      <c r="E143" s="380">
        <f>K142</f>
        <v>278</v>
      </c>
      <c r="F143" s="381">
        <f>L142</f>
        <v>0.5659722222222222</v>
      </c>
      <c r="G143" s="396">
        <f>IF((L143-F143)&gt;0,K143-E143,IF((L143-F143)=0,0,K143-E143-$F$247))</f>
        <v>0</v>
      </c>
      <c r="H143" s="381">
        <f>IF((L143-F143)&gt;0,L143-F143,IF((L143-F143)=0,0,$H$247+L143-F143))</f>
        <v>0.02777777777777779</v>
      </c>
      <c r="I143" s="410">
        <f>C144</f>
        <v>39725</v>
      </c>
      <c r="J143" s="401">
        <f>D144</f>
        <v>2008</v>
      </c>
      <c r="K143" s="402">
        <f>E144</f>
        <v>278</v>
      </c>
      <c r="L143" s="381">
        <f>F144</f>
        <v>0.59375</v>
      </c>
      <c r="M143" s="386"/>
      <c r="N143" s="386"/>
      <c r="O143" s="386">
        <f t="shared" si="10"/>
        <v>50</v>
      </c>
      <c r="P143" s="399">
        <f t="shared" si="9"/>
        <v>1</v>
      </c>
    </row>
    <row r="144" spans="1:16" ht="15">
      <c r="A144" s="374">
        <v>67</v>
      </c>
      <c r="B144" s="351" t="s">
        <v>397</v>
      </c>
      <c r="C144" s="410">
        <v>39725</v>
      </c>
      <c r="D144" s="380">
        <v>2008</v>
      </c>
      <c r="E144" s="380">
        <v>278</v>
      </c>
      <c r="F144" s="548">
        <v>0.59375</v>
      </c>
      <c r="G144" s="565">
        <v>0</v>
      </c>
      <c r="H144" s="548">
        <v>0.16666666666666666</v>
      </c>
      <c r="I144" s="410">
        <v>39725</v>
      </c>
      <c r="J144" s="380">
        <v>2008</v>
      </c>
      <c r="K144" s="380">
        <v>278</v>
      </c>
      <c r="L144" s="548">
        <v>0.7604166666666666</v>
      </c>
      <c r="M144" s="220">
        <v>4000</v>
      </c>
      <c r="N144" s="388">
        <v>57.6</v>
      </c>
      <c r="O144" s="386">
        <f t="shared" si="10"/>
        <v>566</v>
      </c>
      <c r="P144" s="399">
        <f t="shared" si="9"/>
        <v>1</v>
      </c>
    </row>
    <row r="145" spans="2:16" ht="15">
      <c r="B145" s="351" t="s">
        <v>245</v>
      </c>
      <c r="C145" s="410">
        <f>I144</f>
        <v>39725</v>
      </c>
      <c r="D145" s="398">
        <f>J144</f>
        <v>2008</v>
      </c>
      <c r="E145" s="380">
        <f>K144</f>
        <v>278</v>
      </c>
      <c r="F145" s="381">
        <f>L144</f>
        <v>0.7604166666666666</v>
      </c>
      <c r="G145" s="396">
        <f>IF((L145-F145)&gt;0,K145-E145,IF((L145-F145)=0,0,K145-E145-$F$247))</f>
        <v>0</v>
      </c>
      <c r="H145" s="381">
        <f>IF((L145-F145)&gt;0,L145-F145,IF((L145-F145)=0,0,$H$247+L145-F145))</f>
        <v>0</v>
      </c>
      <c r="I145" s="410">
        <f>C146</f>
        <v>39725</v>
      </c>
      <c r="J145" s="401">
        <f>D146</f>
        <v>2008</v>
      </c>
      <c r="K145" s="402">
        <f>E146</f>
        <v>278</v>
      </c>
      <c r="L145" s="381">
        <f>F146</f>
        <v>0.7604166666666666</v>
      </c>
      <c r="M145" s="386"/>
      <c r="N145" s="386"/>
      <c r="O145" s="386">
        <f t="shared" si="10"/>
        <v>50</v>
      </c>
      <c r="P145" s="399">
        <f t="shared" si="9"/>
        <v>1</v>
      </c>
    </row>
    <row r="146" spans="1:16" ht="15">
      <c r="A146" s="374">
        <v>68</v>
      </c>
      <c r="B146" s="351" t="s">
        <v>399</v>
      </c>
      <c r="C146" s="410">
        <v>39725</v>
      </c>
      <c r="D146" s="380">
        <v>2008</v>
      </c>
      <c r="E146" s="380">
        <v>278</v>
      </c>
      <c r="F146" s="548">
        <v>0.7604166666666666</v>
      </c>
      <c r="G146" s="565">
        <v>0</v>
      </c>
      <c r="H146" s="548">
        <v>0.12291666666666667</v>
      </c>
      <c r="I146" s="410">
        <v>39725</v>
      </c>
      <c r="J146" s="380">
        <v>2008</v>
      </c>
      <c r="K146" s="380">
        <v>278</v>
      </c>
      <c r="L146" s="548">
        <v>0.8833333333333333</v>
      </c>
      <c r="M146" s="220">
        <v>4000</v>
      </c>
      <c r="N146" s="388">
        <v>42.48</v>
      </c>
      <c r="O146" s="386">
        <f t="shared" si="10"/>
        <v>567</v>
      </c>
      <c r="P146" s="399">
        <f t="shared" si="9"/>
        <v>1</v>
      </c>
    </row>
    <row r="147" spans="2:16" ht="15">
      <c r="B147" s="351" t="s">
        <v>246</v>
      </c>
      <c r="C147" s="410">
        <f>I146</f>
        <v>39725</v>
      </c>
      <c r="D147" s="398">
        <f>J146</f>
        <v>2008</v>
      </c>
      <c r="E147" s="380">
        <f>K146</f>
        <v>278</v>
      </c>
      <c r="F147" s="381">
        <f>L146</f>
        <v>0.8833333333333333</v>
      </c>
      <c r="G147" s="396">
        <f>IF((L147-F147)&gt;0,K147-E147,IF((L147-F147)=0,0,K147-E147-$F$247))</f>
        <v>0</v>
      </c>
      <c r="H147" s="381">
        <f>IF((L147-F147)&gt;0,L147-F147,IF((L147-F147)=0,0,$H$247+L147-F147))</f>
        <v>0.10416666666666674</v>
      </c>
      <c r="I147" s="410">
        <f>C148</f>
        <v>39725</v>
      </c>
      <c r="J147" s="401">
        <f>D148</f>
        <v>2008</v>
      </c>
      <c r="K147" s="402">
        <f>E148</f>
        <v>278</v>
      </c>
      <c r="L147" s="381">
        <f>F148</f>
        <v>0.9875</v>
      </c>
      <c r="M147" s="386"/>
      <c r="N147" s="386"/>
      <c r="O147" s="386">
        <f t="shared" si="10"/>
        <v>50</v>
      </c>
      <c r="P147" s="399">
        <f t="shared" si="9"/>
        <v>1</v>
      </c>
    </row>
    <row r="148" spans="1:16" ht="15">
      <c r="A148" s="374">
        <v>69</v>
      </c>
      <c r="B148" s="351" t="s">
        <v>400</v>
      </c>
      <c r="C148" s="410">
        <v>39725</v>
      </c>
      <c r="D148" s="380">
        <v>2008</v>
      </c>
      <c r="E148" s="380">
        <v>278</v>
      </c>
      <c r="F148" s="548">
        <v>0.9875</v>
      </c>
      <c r="G148" s="565">
        <v>0</v>
      </c>
      <c r="H148" s="548">
        <v>0.052083333333333336</v>
      </c>
      <c r="I148" s="410">
        <v>39726</v>
      </c>
      <c r="J148" s="380">
        <v>2008</v>
      </c>
      <c r="K148" s="380">
        <v>279</v>
      </c>
      <c r="L148" s="548">
        <v>0.03958333333333333</v>
      </c>
      <c r="M148" s="220">
        <v>4000</v>
      </c>
      <c r="N148" s="388">
        <v>18</v>
      </c>
      <c r="O148" s="386">
        <f t="shared" si="10"/>
        <v>568</v>
      </c>
      <c r="P148" s="399">
        <f t="shared" si="9"/>
        <v>1</v>
      </c>
    </row>
    <row r="149" spans="2:16" ht="15">
      <c r="B149" s="351" t="s">
        <v>247</v>
      </c>
      <c r="C149" s="410">
        <f>I148</f>
        <v>39726</v>
      </c>
      <c r="D149" s="398">
        <f>J148</f>
        <v>2008</v>
      </c>
      <c r="E149" s="380">
        <f>K148</f>
        <v>279</v>
      </c>
      <c r="F149" s="381">
        <f>L148</f>
        <v>0.03958333333333333</v>
      </c>
      <c r="G149" s="396">
        <f>IF((L149-F149)&gt;0,K149-E149,IF((L149-F149)=0,0,K149-E149-$F$247))</f>
        <v>0</v>
      </c>
      <c r="H149" s="381">
        <f>IF((L149-F149)&gt;0,L149-F149,IF((L149-F149)=0,0,$H$247+L149-F149))</f>
        <v>0.19305555555555554</v>
      </c>
      <c r="I149" s="410">
        <f>C150</f>
        <v>39726</v>
      </c>
      <c r="J149" s="401">
        <f>D150</f>
        <v>2008</v>
      </c>
      <c r="K149" s="402">
        <f>E150</f>
        <v>279</v>
      </c>
      <c r="L149" s="381">
        <f>F150</f>
        <v>0.23263888888888887</v>
      </c>
      <c r="M149" s="386"/>
      <c r="N149" s="386"/>
      <c r="O149" s="386">
        <f t="shared" si="10"/>
        <v>50</v>
      </c>
      <c r="P149" s="399">
        <f t="shared" si="9"/>
        <v>1</v>
      </c>
    </row>
    <row r="150" spans="1:16" ht="15">
      <c r="A150" s="374">
        <v>70</v>
      </c>
      <c r="B150" s="351" t="s">
        <v>401</v>
      </c>
      <c r="C150" s="410">
        <v>39726</v>
      </c>
      <c r="D150" s="380">
        <v>2008</v>
      </c>
      <c r="E150" s="380">
        <v>279</v>
      </c>
      <c r="F150" s="548">
        <v>0.23263888888888887</v>
      </c>
      <c r="G150" s="565">
        <v>0</v>
      </c>
      <c r="H150" s="548">
        <v>0.22916666666666666</v>
      </c>
      <c r="I150" s="410">
        <v>39726</v>
      </c>
      <c r="J150" s="380">
        <v>2008</v>
      </c>
      <c r="K150" s="380">
        <v>279</v>
      </c>
      <c r="L150" s="548">
        <v>0.4618055555555556</v>
      </c>
      <c r="M150" s="220">
        <v>3000</v>
      </c>
      <c r="N150" s="388">
        <v>59.4</v>
      </c>
      <c r="O150" s="386">
        <f t="shared" si="10"/>
        <v>569</v>
      </c>
      <c r="P150" s="399">
        <f t="shared" si="9"/>
        <v>1</v>
      </c>
    </row>
    <row r="151" spans="2:16" ht="15">
      <c r="B151" s="351" t="s">
        <v>248</v>
      </c>
      <c r="C151" s="410">
        <f>I150</f>
        <v>39726</v>
      </c>
      <c r="D151" s="398">
        <f>J150</f>
        <v>2008</v>
      </c>
      <c r="E151" s="380">
        <f>K150</f>
        <v>279</v>
      </c>
      <c r="F151" s="381">
        <f>L150</f>
        <v>0.4618055555555556</v>
      </c>
      <c r="G151" s="396">
        <f>IF((L151-F151)&gt;0,K151-E151,IF((L151-F151)=0,0,K151-E151-$F$247))</f>
        <v>0</v>
      </c>
      <c r="H151" s="381">
        <f>IF((L151-F151)&gt;0,L151-F151,IF((L151-F151)=0,0,$H$247+L151-F151))</f>
        <v>0.13194444444444442</v>
      </c>
      <c r="I151" s="410">
        <f>C152</f>
        <v>39726</v>
      </c>
      <c r="J151" s="401">
        <f>D152</f>
        <v>2008</v>
      </c>
      <c r="K151" s="402">
        <f>E152</f>
        <v>279</v>
      </c>
      <c r="L151" s="381">
        <f>F152</f>
        <v>0.59375</v>
      </c>
      <c r="M151" s="386"/>
      <c r="N151" s="386"/>
      <c r="O151" s="386">
        <f t="shared" si="10"/>
        <v>50</v>
      </c>
      <c r="P151" s="399">
        <f t="shared" si="9"/>
        <v>1</v>
      </c>
    </row>
    <row r="152" spans="1:16" ht="15">
      <c r="A152" s="374">
        <v>71</v>
      </c>
      <c r="B152" s="351" t="s">
        <v>402</v>
      </c>
      <c r="C152" s="410">
        <v>39726</v>
      </c>
      <c r="D152" s="380">
        <v>2008</v>
      </c>
      <c r="E152" s="380">
        <v>279</v>
      </c>
      <c r="F152" s="548">
        <v>0.59375</v>
      </c>
      <c r="G152" s="565">
        <v>0</v>
      </c>
      <c r="H152" s="548">
        <v>0.3888888888888889</v>
      </c>
      <c r="I152" s="410">
        <v>39726</v>
      </c>
      <c r="J152" s="380">
        <v>2008</v>
      </c>
      <c r="K152" s="380">
        <v>279</v>
      </c>
      <c r="L152" s="548">
        <v>0.9826388888888888</v>
      </c>
      <c r="M152" s="220">
        <v>4000</v>
      </c>
      <c r="N152" s="388">
        <v>134.4</v>
      </c>
      <c r="O152" s="386">
        <f t="shared" si="10"/>
        <v>570</v>
      </c>
      <c r="P152" s="399">
        <f t="shared" si="9"/>
        <v>1</v>
      </c>
    </row>
    <row r="153" spans="2:16" ht="15">
      <c r="B153" s="351" t="s">
        <v>249</v>
      </c>
      <c r="C153" s="410">
        <f>I152</f>
        <v>39726</v>
      </c>
      <c r="D153" s="398">
        <f>J152</f>
        <v>2008</v>
      </c>
      <c r="E153" s="380">
        <f>K152</f>
        <v>279</v>
      </c>
      <c r="F153" s="381">
        <f>L152</f>
        <v>0.9826388888888888</v>
      </c>
      <c r="G153" s="396">
        <f>IF((L153-F153)&gt;0,K153-E153,IF((L153-F153)=0,0,K153-E153-$F$247))</f>
        <v>0</v>
      </c>
      <c r="H153" s="381">
        <f>IF((L153-F153)&gt;0,L153-F153,IF((L153-F153)=0,0,$H$247+L153-F153))</f>
        <v>0.08333333333333348</v>
      </c>
      <c r="I153" s="410">
        <f>C154</f>
        <v>39727</v>
      </c>
      <c r="J153" s="401">
        <f>D154</f>
        <v>2008</v>
      </c>
      <c r="K153" s="402">
        <f>E154</f>
        <v>280</v>
      </c>
      <c r="L153" s="381">
        <f>F154</f>
        <v>0.06597222222222222</v>
      </c>
      <c r="M153" s="386"/>
      <c r="N153" s="386"/>
      <c r="O153" s="386">
        <f t="shared" si="10"/>
        <v>50</v>
      </c>
      <c r="P153" s="399">
        <f t="shared" si="9"/>
        <v>1</v>
      </c>
    </row>
    <row r="154" spans="1:16" ht="15">
      <c r="A154" s="374">
        <v>72</v>
      </c>
      <c r="B154" s="351" t="s">
        <v>403</v>
      </c>
      <c r="C154" s="410">
        <v>39727</v>
      </c>
      <c r="D154" s="380">
        <v>2008</v>
      </c>
      <c r="E154" s="380">
        <v>280</v>
      </c>
      <c r="F154" s="548">
        <v>0.06597222222222222</v>
      </c>
      <c r="G154" s="565">
        <v>0</v>
      </c>
      <c r="H154" s="548">
        <v>0.375</v>
      </c>
      <c r="I154" s="410">
        <v>39727</v>
      </c>
      <c r="J154" s="380">
        <v>2008</v>
      </c>
      <c r="K154" s="380">
        <v>280</v>
      </c>
      <c r="L154" s="548">
        <v>0.44097222222222227</v>
      </c>
      <c r="M154" s="220">
        <v>4000</v>
      </c>
      <c r="N154" s="388">
        <v>129.6</v>
      </c>
      <c r="O154" s="386">
        <f t="shared" si="10"/>
        <v>571</v>
      </c>
      <c r="P154" s="399">
        <f t="shared" si="9"/>
        <v>1</v>
      </c>
    </row>
    <row r="155" spans="2:16" ht="15">
      <c r="B155" s="351" t="s">
        <v>250</v>
      </c>
      <c r="C155" s="410">
        <f>I154</f>
        <v>39727</v>
      </c>
      <c r="D155" s="398">
        <f>J154</f>
        <v>2008</v>
      </c>
      <c r="E155" s="380">
        <f>K154</f>
        <v>280</v>
      </c>
      <c r="F155" s="381">
        <f>L154</f>
        <v>0.44097222222222227</v>
      </c>
      <c r="G155" s="396">
        <f>IF((L155-F155)&gt;0,K155-E155,IF((L155-F155)=0,0,K155-E155-$F$247))</f>
        <v>0</v>
      </c>
      <c r="H155" s="381">
        <f>IF((L155-F155)&gt;0,L155-F155,IF((L155-F155)=0,0,$H$247+L155-F155))</f>
        <v>0.10416666666666669</v>
      </c>
      <c r="I155" s="410">
        <f>C156</f>
        <v>39727</v>
      </c>
      <c r="J155" s="401">
        <f>D156</f>
        <v>2008</v>
      </c>
      <c r="K155" s="402">
        <f>E156</f>
        <v>280</v>
      </c>
      <c r="L155" s="381">
        <f>F156</f>
        <v>0.545138888888889</v>
      </c>
      <c r="M155" s="386"/>
      <c r="N155" s="386"/>
      <c r="O155" s="386">
        <f t="shared" si="10"/>
        <v>50</v>
      </c>
      <c r="P155" s="399">
        <f t="shared" si="9"/>
        <v>1</v>
      </c>
    </row>
    <row r="156" spans="1:16" ht="15">
      <c r="A156" s="374">
        <v>73</v>
      </c>
      <c r="B156" s="351" t="s">
        <v>406</v>
      </c>
      <c r="C156" s="410">
        <v>39727</v>
      </c>
      <c r="D156" s="380">
        <v>2008</v>
      </c>
      <c r="E156" s="380">
        <v>280</v>
      </c>
      <c r="F156" s="548">
        <v>0.545138888888889</v>
      </c>
      <c r="G156" s="565">
        <v>0</v>
      </c>
      <c r="H156" s="548">
        <v>0.3333333333333333</v>
      </c>
      <c r="I156" s="410">
        <v>39727</v>
      </c>
      <c r="J156" s="380">
        <v>2008</v>
      </c>
      <c r="K156" s="380">
        <v>280</v>
      </c>
      <c r="L156" s="548">
        <v>0.8784722222222222</v>
      </c>
      <c r="M156" s="220">
        <v>3000</v>
      </c>
      <c r="N156" s="388">
        <v>86.4</v>
      </c>
      <c r="O156" s="386">
        <f t="shared" si="10"/>
        <v>572</v>
      </c>
      <c r="P156" s="399">
        <f t="shared" si="9"/>
        <v>1</v>
      </c>
    </row>
    <row r="157" spans="2:16" ht="15">
      <c r="B157" s="351" t="s">
        <v>251</v>
      </c>
      <c r="C157" s="410">
        <f>I156</f>
        <v>39727</v>
      </c>
      <c r="D157" s="398">
        <f>J156</f>
        <v>2008</v>
      </c>
      <c r="E157" s="380">
        <f>K156</f>
        <v>280</v>
      </c>
      <c r="F157" s="381">
        <f>L156</f>
        <v>0.8784722222222222</v>
      </c>
      <c r="G157" s="396">
        <f>IF((L157-F157)&gt;0,K157-E157,IF((L157-F157)=0,0,K157-E157-$F$247))</f>
        <v>0</v>
      </c>
      <c r="H157" s="381">
        <f>IF((L157-F157)&gt;0,L157-F157,IF((L157-F157)=0,0,$H$247+L157-F157))</f>
        <v>0.02430555555555558</v>
      </c>
      <c r="I157" s="410">
        <f>C158</f>
        <v>39727</v>
      </c>
      <c r="J157" s="401">
        <f>D158</f>
        <v>2008</v>
      </c>
      <c r="K157" s="402">
        <f>E158</f>
        <v>280</v>
      </c>
      <c r="L157" s="381">
        <f>F158</f>
        <v>0.9027777777777778</v>
      </c>
      <c r="M157" s="386"/>
      <c r="N157" s="386"/>
      <c r="O157" s="386">
        <f t="shared" si="10"/>
        <v>50</v>
      </c>
      <c r="P157" s="399">
        <f t="shared" si="9"/>
        <v>1</v>
      </c>
    </row>
    <row r="158" spans="1:16" ht="15">
      <c r="A158" s="374">
        <v>74</v>
      </c>
      <c r="B158" s="351" t="s">
        <v>407</v>
      </c>
      <c r="C158" s="410">
        <v>39727</v>
      </c>
      <c r="D158" s="380">
        <v>2008</v>
      </c>
      <c r="E158" s="380">
        <v>280</v>
      </c>
      <c r="F158" s="548">
        <v>0.9027777777777778</v>
      </c>
      <c r="G158" s="565">
        <v>0</v>
      </c>
      <c r="H158" s="548">
        <v>0.3958333333333333</v>
      </c>
      <c r="I158" s="410">
        <v>39728</v>
      </c>
      <c r="J158" s="380">
        <v>2008</v>
      </c>
      <c r="K158" s="380">
        <v>281</v>
      </c>
      <c r="L158" s="548">
        <v>0.2986111111111111</v>
      </c>
      <c r="M158" s="220">
        <v>4000</v>
      </c>
      <c r="N158" s="388">
        <v>136.8</v>
      </c>
      <c r="O158" s="386">
        <f t="shared" si="10"/>
        <v>573</v>
      </c>
      <c r="P158" s="399">
        <f t="shared" si="9"/>
        <v>1</v>
      </c>
    </row>
    <row r="159" spans="2:16" ht="15">
      <c r="B159" s="351" t="s">
        <v>252</v>
      </c>
      <c r="C159" s="410">
        <f>I158</f>
        <v>39728</v>
      </c>
      <c r="D159" s="398">
        <f>J158</f>
        <v>2008</v>
      </c>
      <c r="E159" s="380">
        <f>K158</f>
        <v>281</v>
      </c>
      <c r="F159" s="381">
        <f>L158</f>
        <v>0.2986111111111111</v>
      </c>
      <c r="G159" s="396">
        <f>IF((L159-F159)&gt;0,K159-E159,IF((L159-F159)=0,0,K159-E159-$F$247))</f>
        <v>0</v>
      </c>
      <c r="H159" s="381">
        <f>IF((L159-F159)&gt;0,L159-F159,IF((L159-F159)=0,0,$H$247+L159-F159))</f>
        <v>0</v>
      </c>
      <c r="I159" s="410">
        <f>C160</f>
        <v>39728</v>
      </c>
      <c r="J159" s="401">
        <f>D160</f>
        <v>2008</v>
      </c>
      <c r="K159" s="402">
        <f>E160</f>
        <v>281</v>
      </c>
      <c r="L159" s="381">
        <f>F160</f>
        <v>0.2986111111111111</v>
      </c>
      <c r="M159" s="386"/>
      <c r="N159" s="386"/>
      <c r="O159" s="386">
        <f t="shared" si="10"/>
        <v>50</v>
      </c>
      <c r="P159" s="399">
        <f t="shared" si="9"/>
        <v>1</v>
      </c>
    </row>
    <row r="160" spans="1:16" ht="15">
      <c r="A160" s="374">
        <v>75</v>
      </c>
      <c r="B160" s="351" t="s">
        <v>408</v>
      </c>
      <c r="C160" s="410">
        <v>39728</v>
      </c>
      <c r="D160" s="380">
        <v>2008</v>
      </c>
      <c r="E160" s="380">
        <v>281</v>
      </c>
      <c r="F160" s="548">
        <v>0.2986111111111111</v>
      </c>
      <c r="G160" s="565">
        <v>0</v>
      </c>
      <c r="H160" s="548">
        <v>0.17013888888888887</v>
      </c>
      <c r="I160" s="410">
        <v>39728</v>
      </c>
      <c r="J160" s="380">
        <v>2008</v>
      </c>
      <c r="K160" s="380">
        <v>281</v>
      </c>
      <c r="L160" s="548">
        <v>0.46875</v>
      </c>
      <c r="M160" s="220">
        <v>4000</v>
      </c>
      <c r="N160" s="388">
        <v>58.8</v>
      </c>
      <c r="O160" s="386">
        <f t="shared" si="10"/>
        <v>574</v>
      </c>
      <c r="P160" s="399">
        <f t="shared" si="9"/>
        <v>1</v>
      </c>
    </row>
    <row r="161" spans="2:16" ht="15">
      <c r="B161" s="351" t="s">
        <v>253</v>
      </c>
      <c r="C161" s="410">
        <f>I160</f>
        <v>39728</v>
      </c>
      <c r="D161" s="398">
        <f>J160</f>
        <v>2008</v>
      </c>
      <c r="E161" s="380">
        <f>K160</f>
        <v>281</v>
      </c>
      <c r="F161" s="381">
        <f>L160</f>
        <v>0.46875</v>
      </c>
      <c r="G161" s="396">
        <f>IF((L161-F161)&gt;0,K161-E161,IF((L161-F161)=0,0,K161-E161-$F$247))</f>
        <v>0</v>
      </c>
      <c r="H161" s="381">
        <f>IF((L161-F161)&gt;0,L161-F161,IF((L161-F161)=0,0,$H$247+L161-F161))</f>
        <v>0.06597222222222221</v>
      </c>
      <c r="I161" s="410">
        <f>C162</f>
        <v>39728</v>
      </c>
      <c r="J161" s="401">
        <f>D162</f>
        <v>2008</v>
      </c>
      <c r="K161" s="402">
        <f>E162</f>
        <v>281</v>
      </c>
      <c r="L161" s="381">
        <f>F162</f>
        <v>0.5347222222222222</v>
      </c>
      <c r="M161" s="386"/>
      <c r="N161" s="386"/>
      <c r="O161" s="386">
        <f t="shared" si="10"/>
        <v>50</v>
      </c>
      <c r="P161" s="399">
        <f t="shared" si="9"/>
        <v>1</v>
      </c>
    </row>
    <row r="162" spans="1:16" ht="15">
      <c r="A162" s="374">
        <v>76</v>
      </c>
      <c r="B162" s="351" t="s">
        <v>410</v>
      </c>
      <c r="C162" s="410">
        <v>39728</v>
      </c>
      <c r="D162" s="380">
        <v>2008</v>
      </c>
      <c r="E162" s="380">
        <v>281</v>
      </c>
      <c r="F162" s="548">
        <v>0.5347222222222222</v>
      </c>
      <c r="G162" s="565">
        <v>0</v>
      </c>
      <c r="H162" s="548">
        <v>0.3333333333333333</v>
      </c>
      <c r="I162" s="410">
        <v>39728</v>
      </c>
      <c r="J162" s="380">
        <v>2008</v>
      </c>
      <c r="K162" s="380">
        <v>281</v>
      </c>
      <c r="L162" s="548">
        <v>0.8680555555555555</v>
      </c>
      <c r="M162" s="220">
        <v>3000</v>
      </c>
      <c r="N162" s="388">
        <v>86.4</v>
      </c>
      <c r="O162" s="386">
        <f t="shared" si="10"/>
        <v>575</v>
      </c>
      <c r="P162" s="399">
        <f t="shared" si="9"/>
        <v>1</v>
      </c>
    </row>
    <row r="163" spans="2:16" ht="15">
      <c r="B163" s="351" t="s">
        <v>254</v>
      </c>
      <c r="C163" s="410">
        <f>I162</f>
        <v>39728</v>
      </c>
      <c r="D163" s="398">
        <f>J162</f>
        <v>2008</v>
      </c>
      <c r="E163" s="380">
        <f>K162</f>
        <v>281</v>
      </c>
      <c r="F163" s="381">
        <f>L162</f>
        <v>0.8680555555555555</v>
      </c>
      <c r="G163" s="396">
        <f>IF((L163-F163)&gt;0,K163-E163,IF((L163-F163)=0,0,K163-E163-$F$247))</f>
        <v>0</v>
      </c>
      <c r="H163" s="381">
        <f>IF((L163-F163)&gt;0,L163-F163,IF((L163-F163)=0,0,$H$247+L163-F163))</f>
        <v>0.04861111111111116</v>
      </c>
      <c r="I163" s="410">
        <f>C164</f>
        <v>39728</v>
      </c>
      <c r="J163" s="401">
        <f>D164</f>
        <v>2008</v>
      </c>
      <c r="K163" s="402">
        <f>E164</f>
        <v>281</v>
      </c>
      <c r="L163" s="381">
        <f>F164</f>
        <v>0.9166666666666666</v>
      </c>
      <c r="M163" s="386"/>
      <c r="N163" s="386"/>
      <c r="O163" s="386">
        <f t="shared" si="10"/>
        <v>50</v>
      </c>
      <c r="P163" s="399">
        <f t="shared" si="9"/>
        <v>1</v>
      </c>
    </row>
    <row r="164" spans="1:16" ht="15">
      <c r="A164" s="374">
        <v>77</v>
      </c>
      <c r="B164" s="351" t="s">
        <v>411</v>
      </c>
      <c r="C164" s="410">
        <v>39728</v>
      </c>
      <c r="D164" s="380">
        <v>2008</v>
      </c>
      <c r="E164" s="380">
        <v>281</v>
      </c>
      <c r="F164" s="548">
        <v>0.9166666666666666</v>
      </c>
      <c r="G164" s="565">
        <v>0</v>
      </c>
      <c r="H164" s="548">
        <v>0.052083333333333336</v>
      </c>
      <c r="I164" s="410">
        <v>39728</v>
      </c>
      <c r="J164" s="380">
        <v>2008</v>
      </c>
      <c r="K164" s="380">
        <v>281</v>
      </c>
      <c r="L164" s="548">
        <v>0.96875</v>
      </c>
      <c r="M164" s="220">
        <v>4000</v>
      </c>
      <c r="N164" s="388">
        <v>18</v>
      </c>
      <c r="O164" s="386">
        <f t="shared" si="10"/>
        <v>576</v>
      </c>
      <c r="P164" s="399">
        <f t="shared" si="9"/>
        <v>1</v>
      </c>
    </row>
    <row r="165" spans="2:16" ht="15">
      <c r="B165" s="351" t="s">
        <v>255</v>
      </c>
      <c r="C165" s="410">
        <f>I164</f>
        <v>39728</v>
      </c>
      <c r="D165" s="398">
        <f>J164</f>
        <v>2008</v>
      </c>
      <c r="E165" s="380">
        <f>K164</f>
        <v>281</v>
      </c>
      <c r="F165" s="381">
        <f>L164</f>
        <v>0.96875</v>
      </c>
      <c r="G165" s="396">
        <f>IF((L165-F165)&gt;0,K165-E165,IF((L165-F165)=0,0,K165-E165-$F$247))</f>
        <v>0</v>
      </c>
      <c r="H165" s="381">
        <f>IF((L165-F165)&gt;0,L165-F165,IF((L165-F165)=0,0,$H$247+L165-F165))</f>
        <v>0.28125</v>
      </c>
      <c r="I165" s="410">
        <f>C166</f>
        <v>39729</v>
      </c>
      <c r="J165" s="401">
        <f>D166</f>
        <v>2008</v>
      </c>
      <c r="K165" s="402">
        <f>E166</f>
        <v>282</v>
      </c>
      <c r="L165" s="381">
        <f>F166</f>
        <v>0.25</v>
      </c>
      <c r="M165" s="386"/>
      <c r="N165" s="386"/>
      <c r="O165" s="386">
        <f t="shared" si="10"/>
        <v>50</v>
      </c>
      <c r="P165" s="399">
        <f t="shared" si="9"/>
        <v>1</v>
      </c>
    </row>
    <row r="166" spans="1:16" ht="15">
      <c r="A166" s="374">
        <v>78</v>
      </c>
      <c r="B166" s="351" t="s">
        <v>412</v>
      </c>
      <c r="C166" s="410">
        <v>39729</v>
      </c>
      <c r="D166" s="380">
        <v>2008</v>
      </c>
      <c r="E166" s="380">
        <v>282</v>
      </c>
      <c r="F166" s="548">
        <v>0.25</v>
      </c>
      <c r="G166" s="565">
        <v>0</v>
      </c>
      <c r="H166" s="548">
        <v>0.21875</v>
      </c>
      <c r="I166" s="410">
        <v>39729</v>
      </c>
      <c r="J166" s="380">
        <v>2008</v>
      </c>
      <c r="K166" s="380">
        <v>282</v>
      </c>
      <c r="L166" s="548">
        <v>0.46875</v>
      </c>
      <c r="M166" s="220">
        <v>4000</v>
      </c>
      <c r="N166" s="388">
        <v>75.6</v>
      </c>
      <c r="O166" s="386">
        <f t="shared" si="10"/>
        <v>577</v>
      </c>
      <c r="P166" s="399">
        <f t="shared" si="9"/>
        <v>1</v>
      </c>
    </row>
    <row r="167" spans="2:16" ht="15">
      <c r="B167" s="351" t="s">
        <v>256</v>
      </c>
      <c r="C167" s="410">
        <f>I166</f>
        <v>39729</v>
      </c>
      <c r="D167" s="398">
        <f>J166</f>
        <v>2008</v>
      </c>
      <c r="E167" s="380">
        <f>K166</f>
        <v>282</v>
      </c>
      <c r="F167" s="381">
        <f>L166</f>
        <v>0.46875</v>
      </c>
      <c r="G167" s="396">
        <f>IF((L167-F167)&gt;0,K167-E167,IF((L167-F167)=0,0,K167-E167-$F$247))</f>
        <v>0</v>
      </c>
      <c r="H167" s="381">
        <f>IF((L167-F167)&gt;0,L167-F167,IF((L167-F167)=0,0,$H$247+L167-F167))</f>
        <v>0.06597222222222221</v>
      </c>
      <c r="I167" s="410">
        <f>C168</f>
        <v>39729</v>
      </c>
      <c r="J167" s="401">
        <f>D168</f>
        <v>2008</v>
      </c>
      <c r="K167" s="402">
        <f>E168</f>
        <v>282</v>
      </c>
      <c r="L167" s="381">
        <f>F168</f>
        <v>0.5347222222222222</v>
      </c>
      <c r="M167" s="386"/>
      <c r="N167" s="386"/>
      <c r="O167" s="386">
        <f t="shared" si="10"/>
        <v>50</v>
      </c>
      <c r="P167" s="399">
        <f t="shared" si="9"/>
        <v>1</v>
      </c>
    </row>
    <row r="168" spans="1:16" ht="15">
      <c r="A168" s="374">
        <v>79</v>
      </c>
      <c r="B168" s="351" t="s">
        <v>414</v>
      </c>
      <c r="C168" s="410">
        <v>39729</v>
      </c>
      <c r="D168" s="380">
        <v>2008</v>
      </c>
      <c r="E168" s="380">
        <v>282</v>
      </c>
      <c r="F168" s="548">
        <v>0.5347222222222222</v>
      </c>
      <c r="G168" s="565">
        <v>0</v>
      </c>
      <c r="H168" s="548">
        <v>0.3333333333333333</v>
      </c>
      <c r="I168" s="410">
        <v>39729</v>
      </c>
      <c r="J168" s="380">
        <v>2008</v>
      </c>
      <c r="K168" s="380">
        <v>282</v>
      </c>
      <c r="L168" s="548">
        <v>0.8680555555555555</v>
      </c>
      <c r="M168" s="220">
        <v>3000</v>
      </c>
      <c r="N168" s="388">
        <v>86.4</v>
      </c>
      <c r="O168" s="386">
        <f t="shared" si="10"/>
        <v>578</v>
      </c>
      <c r="P168" s="399">
        <f t="shared" si="9"/>
        <v>1</v>
      </c>
    </row>
    <row r="169" spans="2:16" ht="15">
      <c r="B169" s="351" t="s">
        <v>257</v>
      </c>
      <c r="C169" s="410">
        <f>I168</f>
        <v>39729</v>
      </c>
      <c r="D169" s="398">
        <f>J168</f>
        <v>2008</v>
      </c>
      <c r="E169" s="380">
        <f>K168</f>
        <v>282</v>
      </c>
      <c r="F169" s="381">
        <f>L168</f>
        <v>0.8680555555555555</v>
      </c>
      <c r="G169" s="396">
        <f>IF((L169-F169)&gt;0,K169-E169,IF((L169-F169)=0,0,K169-E169-$F$247))</f>
        <v>0</v>
      </c>
      <c r="H169" s="381">
        <f>IF((L169-F169)&gt;0,L169-F169,IF((L169-F169)=0,0,$H$247+L169-F169))</f>
        <v>0.03125</v>
      </c>
      <c r="I169" s="410">
        <f>C170</f>
        <v>39729</v>
      </c>
      <c r="J169" s="401">
        <f>D170</f>
        <v>2008</v>
      </c>
      <c r="K169" s="402">
        <f>E170</f>
        <v>282</v>
      </c>
      <c r="L169" s="381">
        <f>F170</f>
        <v>0.8993055555555555</v>
      </c>
      <c r="M169" s="386"/>
      <c r="N169" s="386"/>
      <c r="O169" s="386">
        <f t="shared" si="10"/>
        <v>50</v>
      </c>
      <c r="P169" s="399">
        <f t="shared" si="9"/>
        <v>1</v>
      </c>
    </row>
    <row r="170" spans="1:16" ht="15">
      <c r="A170" s="374">
        <v>80</v>
      </c>
      <c r="B170" s="351" t="s">
        <v>415</v>
      </c>
      <c r="C170" s="410">
        <v>39729</v>
      </c>
      <c r="D170" s="380">
        <v>2008</v>
      </c>
      <c r="E170" s="380">
        <v>282</v>
      </c>
      <c r="F170" s="548">
        <v>0.8993055555555555</v>
      </c>
      <c r="G170" s="565">
        <v>0</v>
      </c>
      <c r="H170" s="548">
        <v>0.052083333333333336</v>
      </c>
      <c r="I170" s="410">
        <v>39729</v>
      </c>
      <c r="J170" s="380">
        <v>2008</v>
      </c>
      <c r="K170" s="380">
        <v>282</v>
      </c>
      <c r="L170" s="548">
        <v>0.9513888888888888</v>
      </c>
      <c r="M170" s="220">
        <v>4000</v>
      </c>
      <c r="N170" s="388">
        <v>18</v>
      </c>
      <c r="O170" s="386">
        <f t="shared" si="10"/>
        <v>579</v>
      </c>
      <c r="P170" s="399">
        <f t="shared" si="9"/>
        <v>1</v>
      </c>
    </row>
    <row r="171" spans="2:16" ht="15">
      <c r="B171" s="351" t="s">
        <v>258</v>
      </c>
      <c r="C171" s="410">
        <f>I170</f>
        <v>39729</v>
      </c>
      <c r="D171" s="398">
        <f>J170</f>
        <v>2008</v>
      </c>
      <c r="E171" s="380">
        <f>K170</f>
        <v>282</v>
      </c>
      <c r="F171" s="381">
        <f>L170</f>
        <v>0.9513888888888888</v>
      </c>
      <c r="G171" s="396">
        <f>IF((L171-F171)&gt;0,K171-E171,IF((L171-F171)=0,0,K171-E171-$F$247))</f>
        <v>0</v>
      </c>
      <c r="H171" s="381">
        <f>IF((L171-F171)&gt;0,L171-F171,IF((L171-F171)=0,0,$H$247+L171-F171))</f>
        <v>0.14236111111111116</v>
      </c>
      <c r="I171" s="410">
        <f>C172</f>
        <v>39730</v>
      </c>
      <c r="J171" s="401">
        <f>D172</f>
        <v>2008</v>
      </c>
      <c r="K171" s="402">
        <f>E172</f>
        <v>283</v>
      </c>
      <c r="L171" s="381">
        <f>F172</f>
        <v>0.09375</v>
      </c>
      <c r="M171" s="386"/>
      <c r="N171" s="386"/>
      <c r="O171" s="386">
        <f t="shared" si="10"/>
        <v>50</v>
      </c>
      <c r="P171" s="399">
        <f t="shared" si="9"/>
        <v>1</v>
      </c>
    </row>
    <row r="172" spans="1:16" ht="15">
      <c r="A172" s="374">
        <v>81</v>
      </c>
      <c r="B172" s="351" t="s">
        <v>416</v>
      </c>
      <c r="C172" s="410">
        <v>39730</v>
      </c>
      <c r="D172" s="380">
        <v>2008</v>
      </c>
      <c r="E172" s="380">
        <v>283</v>
      </c>
      <c r="F172" s="548">
        <v>0.09375</v>
      </c>
      <c r="G172" s="565">
        <v>0</v>
      </c>
      <c r="H172" s="548">
        <v>0.11458333333333333</v>
      </c>
      <c r="I172" s="410">
        <v>39730</v>
      </c>
      <c r="J172" s="380">
        <v>2008</v>
      </c>
      <c r="K172" s="380">
        <v>283</v>
      </c>
      <c r="L172" s="548">
        <v>0.20833333333333334</v>
      </c>
      <c r="M172" s="220">
        <v>4000</v>
      </c>
      <c r="N172" s="388">
        <v>39.6</v>
      </c>
      <c r="O172" s="386">
        <f t="shared" si="10"/>
        <v>580</v>
      </c>
      <c r="P172" s="399">
        <f t="shared" si="9"/>
        <v>1</v>
      </c>
    </row>
    <row r="173" spans="2:16" ht="15">
      <c r="B173" s="351" t="s">
        <v>299</v>
      </c>
      <c r="C173" s="410">
        <f>I172</f>
        <v>39730</v>
      </c>
      <c r="D173" s="398">
        <f>J172</f>
        <v>2008</v>
      </c>
      <c r="E173" s="380">
        <f>K172</f>
        <v>283</v>
      </c>
      <c r="F173" s="381">
        <f>L172</f>
        <v>0.20833333333333334</v>
      </c>
      <c r="G173" s="396">
        <f>IF((L173-F173)&gt;0,K173-E173,IF((L173-F173)=0,0,K173-E173-$F$247))</f>
        <v>0</v>
      </c>
      <c r="H173" s="381">
        <f>IF((L173-F173)&gt;0,L173-F173,IF((L173-F173)=0,0,$H$247+L173-F173))</f>
        <v>0</v>
      </c>
      <c r="I173" s="410">
        <f>C174</f>
        <v>39730</v>
      </c>
      <c r="J173" s="401">
        <f>D174</f>
        <v>2008</v>
      </c>
      <c r="K173" s="402">
        <f>E174</f>
        <v>283</v>
      </c>
      <c r="L173" s="381">
        <f>F174</f>
        <v>0.20833333333333334</v>
      </c>
      <c r="M173" s="386"/>
      <c r="N173" s="386"/>
      <c r="O173" s="386">
        <f t="shared" si="10"/>
        <v>50</v>
      </c>
      <c r="P173" s="399">
        <f t="shared" si="9"/>
        <v>1</v>
      </c>
    </row>
    <row r="174" spans="1:16" ht="15">
      <c r="A174" s="374">
        <v>82</v>
      </c>
      <c r="B174" s="351" t="s">
        <v>417</v>
      </c>
      <c r="C174" s="410">
        <v>39730</v>
      </c>
      <c r="D174" s="380">
        <v>2008</v>
      </c>
      <c r="E174" s="380">
        <v>283</v>
      </c>
      <c r="F174" s="548">
        <v>0.20833333333333334</v>
      </c>
      <c r="G174" s="565">
        <v>0</v>
      </c>
      <c r="H174" s="548">
        <v>0.0625</v>
      </c>
      <c r="I174" s="410">
        <v>39730</v>
      </c>
      <c r="J174" s="380">
        <v>2008</v>
      </c>
      <c r="K174" s="380">
        <v>283</v>
      </c>
      <c r="L174" s="548">
        <v>0.2708333333333333</v>
      </c>
      <c r="M174" s="220">
        <v>4000</v>
      </c>
      <c r="N174" s="388">
        <v>21.6</v>
      </c>
      <c r="O174" s="386">
        <f>IF(MID(B174,6,7)="NO_DATA",50,IF(N174=0,50,IF(A174=""," ",$O$2+A174-1)))</f>
        <v>581</v>
      </c>
      <c r="P174" s="399">
        <f>IF(O174=50,FLOOR(G174/2,1)+1,1)</f>
        <v>1</v>
      </c>
    </row>
    <row r="175" spans="2:16" ht="15">
      <c r="B175" s="351" t="s">
        <v>259</v>
      </c>
      <c r="C175" s="410">
        <f>I174</f>
        <v>39730</v>
      </c>
      <c r="D175" s="398">
        <f>J174</f>
        <v>2008</v>
      </c>
      <c r="E175" s="380">
        <f>K174</f>
        <v>283</v>
      </c>
      <c r="F175" s="381">
        <f>L174</f>
        <v>0.2708333333333333</v>
      </c>
      <c r="G175" s="396">
        <f>IF((L175-F175)&gt;0,K175-E175,IF((L175-F175)=0,0,K175-E175-$F$247))</f>
        <v>0</v>
      </c>
      <c r="H175" s="381">
        <f>IF((L175-F175)&gt;0,L175-F175,IF((L175-F175)=0,0,$H$247+L175-F175))</f>
        <v>0.3171296296296296</v>
      </c>
      <c r="I175" s="410">
        <f>C176</f>
        <v>39730</v>
      </c>
      <c r="J175" s="401">
        <f>D176</f>
        <v>2008</v>
      </c>
      <c r="K175" s="402">
        <f>E176</f>
        <v>283</v>
      </c>
      <c r="L175" s="381">
        <f>F176</f>
        <v>0.5879629629629629</v>
      </c>
      <c r="M175" s="386"/>
      <c r="N175" s="386"/>
      <c r="O175" s="386">
        <f>IF(MID(B175,6,7)="NO_DATA",50,IF(N175=0,50,IF(A175=""," ",$O$2+A175-1)))</f>
        <v>50</v>
      </c>
      <c r="P175" s="399">
        <f>IF(O175=50,FLOOR(G175/2,1)+1,1)</f>
        <v>1</v>
      </c>
    </row>
    <row r="176" spans="1:16" ht="15">
      <c r="A176" s="374">
        <v>83</v>
      </c>
      <c r="B176" s="351" t="s">
        <v>418</v>
      </c>
      <c r="C176" s="410">
        <v>39730</v>
      </c>
      <c r="D176" s="380">
        <v>2008</v>
      </c>
      <c r="E176" s="380">
        <v>283</v>
      </c>
      <c r="F176" s="548">
        <v>0.5879629629629629</v>
      </c>
      <c r="G176" s="565">
        <v>0</v>
      </c>
      <c r="H176" s="548">
        <v>0.125</v>
      </c>
      <c r="I176" s="410">
        <v>39730</v>
      </c>
      <c r="J176" s="380">
        <v>2008</v>
      </c>
      <c r="K176" s="380">
        <v>283</v>
      </c>
      <c r="L176" s="548">
        <v>0.7129629629629629</v>
      </c>
      <c r="M176" s="220">
        <v>3400</v>
      </c>
      <c r="N176" s="388">
        <v>36.72</v>
      </c>
      <c r="O176" s="386">
        <f t="shared" si="10"/>
        <v>582</v>
      </c>
      <c r="P176" s="399">
        <f t="shared" si="9"/>
        <v>1</v>
      </c>
    </row>
    <row r="177" spans="2:16" ht="15">
      <c r="B177" s="351" t="s">
        <v>260</v>
      </c>
      <c r="C177" s="410">
        <f>I176</f>
        <v>39730</v>
      </c>
      <c r="D177" s="398">
        <f>J176</f>
        <v>2008</v>
      </c>
      <c r="E177" s="380">
        <f>K176</f>
        <v>283</v>
      </c>
      <c r="F177" s="381">
        <f>L176</f>
        <v>0.7129629629629629</v>
      </c>
      <c r="G177" s="396">
        <f>IF((L177-F177)&gt;0,K177-E177,IF((L177-F177)=0,0,K177-E177-$F$247))</f>
        <v>0</v>
      </c>
      <c r="H177" s="381">
        <f>IF((L177-F177)&gt;0,L177-F177,IF((L177-F177)=0,0,$H$247+L177-F177))</f>
        <v>0.09375</v>
      </c>
      <c r="I177" s="410">
        <f>C178</f>
        <v>39730</v>
      </c>
      <c r="J177" s="401">
        <f>D178</f>
        <v>2008</v>
      </c>
      <c r="K177" s="402">
        <f>E178</f>
        <v>283</v>
      </c>
      <c r="L177" s="381">
        <f>F178</f>
        <v>0.8067129629629629</v>
      </c>
      <c r="M177" s="386"/>
      <c r="N177" s="386"/>
      <c r="O177" s="386">
        <f t="shared" si="10"/>
        <v>50</v>
      </c>
      <c r="P177" s="399">
        <f t="shared" si="9"/>
        <v>1</v>
      </c>
    </row>
    <row r="178" spans="1:16" ht="15">
      <c r="A178" s="374">
        <v>84</v>
      </c>
      <c r="B178" s="351" t="s">
        <v>421</v>
      </c>
      <c r="C178" s="410">
        <v>39730</v>
      </c>
      <c r="D178" s="380">
        <v>2008</v>
      </c>
      <c r="E178" s="380">
        <v>283</v>
      </c>
      <c r="F178" s="548">
        <v>0.8067129629629629</v>
      </c>
      <c r="G178" s="565">
        <v>0</v>
      </c>
      <c r="H178" s="548">
        <v>0.019444444444444445</v>
      </c>
      <c r="I178" s="410">
        <v>39730</v>
      </c>
      <c r="J178" s="380">
        <v>2008</v>
      </c>
      <c r="K178" s="380">
        <v>283</v>
      </c>
      <c r="L178" s="548">
        <v>0.8261574074074075</v>
      </c>
      <c r="M178" s="220">
        <v>4000</v>
      </c>
      <c r="N178" s="388">
        <v>6.72</v>
      </c>
      <c r="O178" s="386">
        <f t="shared" si="10"/>
        <v>583</v>
      </c>
      <c r="P178" s="399">
        <f t="shared" si="9"/>
        <v>1</v>
      </c>
    </row>
    <row r="179" spans="2:16" ht="15">
      <c r="B179" s="351" t="s">
        <v>261</v>
      </c>
      <c r="C179" s="410">
        <f>I178</f>
        <v>39730</v>
      </c>
      <c r="D179" s="398">
        <f>J178</f>
        <v>2008</v>
      </c>
      <c r="E179" s="380">
        <f>K178</f>
        <v>283</v>
      </c>
      <c r="F179" s="381">
        <f>L178</f>
        <v>0.8261574074074075</v>
      </c>
      <c r="G179" s="396">
        <f>IF((L179-F179)&gt;0,K179-E179,IF((L179-F179)=0,0,K179-E179-$F$247))</f>
        <v>0</v>
      </c>
      <c r="H179" s="381">
        <f>IF((L179-F179)&gt;0,L179-F179,IF((L179-F179)=0,0,$H$247+L179-F179))</f>
        <v>0</v>
      </c>
      <c r="I179" s="410">
        <f>C180</f>
        <v>39730</v>
      </c>
      <c r="J179" s="401">
        <f>D180</f>
        <v>2008</v>
      </c>
      <c r="K179" s="402">
        <f>E180</f>
        <v>283</v>
      </c>
      <c r="L179" s="381">
        <f>F180</f>
        <v>0.8261574074074075</v>
      </c>
      <c r="M179" s="386"/>
      <c r="N179" s="386"/>
      <c r="O179" s="386">
        <f t="shared" si="10"/>
        <v>50</v>
      </c>
      <c r="P179" s="399">
        <f t="shared" si="9"/>
        <v>1</v>
      </c>
    </row>
    <row r="180" spans="1:16" ht="15">
      <c r="A180" s="374">
        <v>85</v>
      </c>
      <c r="B180" s="351" t="s">
        <v>422</v>
      </c>
      <c r="C180" s="410">
        <v>39730</v>
      </c>
      <c r="D180" s="380">
        <v>2008</v>
      </c>
      <c r="E180" s="380">
        <v>283</v>
      </c>
      <c r="F180" s="548">
        <v>0.8261574074074075</v>
      </c>
      <c r="G180" s="565">
        <v>0</v>
      </c>
      <c r="H180" s="548">
        <v>0.03194444444444445</v>
      </c>
      <c r="I180" s="410">
        <v>39730</v>
      </c>
      <c r="J180" s="380">
        <v>2008</v>
      </c>
      <c r="K180" s="380">
        <v>283</v>
      </c>
      <c r="L180" s="548">
        <v>0.8581018518518518</v>
      </c>
      <c r="M180" s="220">
        <v>3600</v>
      </c>
      <c r="N180" s="388">
        <v>9.936</v>
      </c>
      <c r="O180" s="386">
        <f t="shared" si="10"/>
        <v>584</v>
      </c>
      <c r="P180" s="399">
        <f t="shared" si="9"/>
        <v>1</v>
      </c>
    </row>
    <row r="181" spans="2:16" ht="15">
      <c r="B181" s="351" t="s">
        <v>262</v>
      </c>
      <c r="C181" s="410">
        <f>I180</f>
        <v>39730</v>
      </c>
      <c r="D181" s="398">
        <f>J180</f>
        <v>2008</v>
      </c>
      <c r="E181" s="380">
        <f>K180</f>
        <v>283</v>
      </c>
      <c r="F181" s="381">
        <f>L180</f>
        <v>0.8581018518518518</v>
      </c>
      <c r="G181" s="396">
        <f>IF((L181-F181)&gt;0,K181-E181,IF((L181-F181)=0,0,K181-E181-$F$247))</f>
        <v>0</v>
      </c>
      <c r="H181" s="381">
        <f>IF((L181-F181)&gt;0,L181-F181,IF((L181-F181)=0,0,$H$247+L181-F181))</f>
        <v>0</v>
      </c>
      <c r="I181" s="410">
        <f>C182</f>
        <v>39730</v>
      </c>
      <c r="J181" s="401">
        <f>D182</f>
        <v>2008</v>
      </c>
      <c r="K181" s="402">
        <f>E182</f>
        <v>283</v>
      </c>
      <c r="L181" s="381">
        <f>F182</f>
        <v>0.8581018518518518</v>
      </c>
      <c r="M181" s="386"/>
      <c r="N181" s="386"/>
      <c r="O181" s="386">
        <f t="shared" si="10"/>
        <v>50</v>
      </c>
      <c r="P181" s="399">
        <f t="shared" si="9"/>
        <v>1</v>
      </c>
    </row>
    <row r="182" spans="1:16" ht="15">
      <c r="A182" s="374">
        <v>86</v>
      </c>
      <c r="B182" s="351" t="s">
        <v>425</v>
      </c>
      <c r="C182" s="410">
        <v>39730</v>
      </c>
      <c r="D182" s="380">
        <v>2008</v>
      </c>
      <c r="E182" s="380">
        <v>283</v>
      </c>
      <c r="F182" s="548">
        <v>0.8581018518518518</v>
      </c>
      <c r="G182" s="565">
        <v>0</v>
      </c>
      <c r="H182" s="548">
        <v>0.015277777777777777</v>
      </c>
      <c r="I182" s="410">
        <v>39730</v>
      </c>
      <c r="J182" s="380">
        <v>2008</v>
      </c>
      <c r="K182" s="380">
        <v>283</v>
      </c>
      <c r="L182" s="548">
        <v>0.8733796296296297</v>
      </c>
      <c r="M182" s="220">
        <v>3600</v>
      </c>
      <c r="N182" s="388">
        <v>4.752</v>
      </c>
      <c r="O182" s="386">
        <f t="shared" si="10"/>
        <v>585</v>
      </c>
      <c r="P182" s="399">
        <f t="shared" si="9"/>
        <v>1</v>
      </c>
    </row>
    <row r="183" spans="2:16" ht="15">
      <c r="B183" s="351" t="s">
        <v>263</v>
      </c>
      <c r="C183" s="410">
        <f>I182</f>
        <v>39730</v>
      </c>
      <c r="D183" s="398">
        <f>J182</f>
        <v>2008</v>
      </c>
      <c r="E183" s="380">
        <f>K182</f>
        <v>283</v>
      </c>
      <c r="F183" s="381">
        <f>L182</f>
        <v>0.8733796296296297</v>
      </c>
      <c r="G183" s="396">
        <f>IF((L183-F183)&gt;0,K183-E183,IF((L183-F183)=0,0,K183-E183-$F$247))</f>
        <v>0</v>
      </c>
      <c r="H183" s="381">
        <f>IF((L183-F183)&gt;0,L183-F183,IF((L183-F183)=0,0,$H$247+L183-F183))</f>
        <v>0</v>
      </c>
      <c r="I183" s="410">
        <f>C184</f>
        <v>39730</v>
      </c>
      <c r="J183" s="401">
        <f>D184</f>
        <v>2008</v>
      </c>
      <c r="K183" s="402">
        <f>E184</f>
        <v>283</v>
      </c>
      <c r="L183" s="381">
        <f>F184</f>
        <v>0.8733796296296297</v>
      </c>
      <c r="M183" s="386"/>
      <c r="N183" s="386"/>
      <c r="O183" s="386">
        <f t="shared" si="10"/>
        <v>50</v>
      </c>
      <c r="P183" s="399">
        <f t="shared" si="9"/>
        <v>1</v>
      </c>
    </row>
    <row r="184" spans="1:16" ht="15">
      <c r="A184" s="374">
        <v>87</v>
      </c>
      <c r="B184" s="351" t="s">
        <v>426</v>
      </c>
      <c r="C184" s="410">
        <v>39730</v>
      </c>
      <c r="D184" s="380">
        <v>2008</v>
      </c>
      <c r="E184" s="380">
        <v>283</v>
      </c>
      <c r="F184" s="548">
        <v>0.8733796296296297</v>
      </c>
      <c r="G184" s="565">
        <v>0</v>
      </c>
      <c r="H184" s="548">
        <v>0.13125</v>
      </c>
      <c r="I184" s="410">
        <v>39731</v>
      </c>
      <c r="J184" s="380">
        <v>2008</v>
      </c>
      <c r="K184" s="380">
        <v>284</v>
      </c>
      <c r="L184" s="548">
        <v>0.00462962962962963</v>
      </c>
      <c r="M184" s="220">
        <v>3600</v>
      </c>
      <c r="N184" s="388">
        <v>40.824</v>
      </c>
      <c r="O184" s="386">
        <f t="shared" si="10"/>
        <v>586</v>
      </c>
      <c r="P184" s="399">
        <f t="shared" si="9"/>
        <v>1</v>
      </c>
    </row>
    <row r="185" spans="2:16" ht="15">
      <c r="B185" s="351" t="s">
        <v>264</v>
      </c>
      <c r="C185" s="410">
        <f>I184</f>
        <v>39731</v>
      </c>
      <c r="D185" s="398">
        <f>J184</f>
        <v>2008</v>
      </c>
      <c r="E185" s="380">
        <f>K184</f>
        <v>284</v>
      </c>
      <c r="F185" s="381">
        <f>L184</f>
        <v>0.00462962962962963</v>
      </c>
      <c r="G185" s="396">
        <f>IF((L185-F185)&gt;0,K185-E185,IF((L185-F185)=0,0,K185-E185-$F$247))</f>
        <v>0</v>
      </c>
      <c r="H185" s="381">
        <f>IF((L185-F185)&gt;0,L185-F185,IF((L185-F185)=0,0,$H$247+L185-F185))</f>
        <v>0</v>
      </c>
      <c r="I185" s="410">
        <f>C186</f>
        <v>39731</v>
      </c>
      <c r="J185" s="401">
        <f>D186</f>
        <v>2008</v>
      </c>
      <c r="K185" s="402">
        <f>E186</f>
        <v>284</v>
      </c>
      <c r="L185" s="381">
        <f>F186</f>
        <v>0.00462962962962963</v>
      </c>
      <c r="M185" s="386"/>
      <c r="N185" s="386"/>
      <c r="O185" s="386">
        <f t="shared" si="10"/>
        <v>50</v>
      </c>
      <c r="P185" s="399">
        <f t="shared" si="9"/>
        <v>1</v>
      </c>
    </row>
    <row r="186" spans="1:16" ht="15">
      <c r="A186" s="374">
        <v>88</v>
      </c>
      <c r="B186" s="351" t="s">
        <v>429</v>
      </c>
      <c r="C186" s="410">
        <v>39731</v>
      </c>
      <c r="D186" s="380">
        <v>2008</v>
      </c>
      <c r="E186" s="380">
        <v>284</v>
      </c>
      <c r="F186" s="548">
        <v>0.00462962962962963</v>
      </c>
      <c r="G186" s="565">
        <v>0</v>
      </c>
      <c r="H186" s="548">
        <v>0.08333333333333333</v>
      </c>
      <c r="I186" s="410">
        <v>39731</v>
      </c>
      <c r="J186" s="380">
        <v>2008</v>
      </c>
      <c r="K186" s="380">
        <v>284</v>
      </c>
      <c r="L186" s="548">
        <v>0.08796296296296297</v>
      </c>
      <c r="M186" s="220">
        <v>4000</v>
      </c>
      <c r="N186" s="388">
        <v>28.8</v>
      </c>
      <c r="O186" s="386">
        <f t="shared" si="10"/>
        <v>587</v>
      </c>
      <c r="P186" s="399">
        <f t="shared" si="9"/>
        <v>1</v>
      </c>
    </row>
    <row r="187" spans="2:16" ht="15">
      <c r="B187" s="351" t="s">
        <v>265</v>
      </c>
      <c r="C187" s="410">
        <f>I186</f>
        <v>39731</v>
      </c>
      <c r="D187" s="398">
        <f>J186</f>
        <v>2008</v>
      </c>
      <c r="E187" s="380">
        <f>K186</f>
        <v>284</v>
      </c>
      <c r="F187" s="381">
        <f>L186</f>
        <v>0.08796296296296297</v>
      </c>
      <c r="G187" s="396">
        <f>IF((L187-F187)&gt;0,K187-E187,IF((L187-F187)=0,0,K187-E187-$F$247))</f>
        <v>0</v>
      </c>
      <c r="H187" s="381">
        <f>IF((L187-F187)&gt;0,L187-F187,IF((L187-F187)=0,0,$H$247+L187-F187))</f>
        <v>0</v>
      </c>
      <c r="I187" s="410">
        <f>C188</f>
        <v>39731</v>
      </c>
      <c r="J187" s="401">
        <f>D188</f>
        <v>2008</v>
      </c>
      <c r="K187" s="402">
        <f>E188</f>
        <v>284</v>
      </c>
      <c r="L187" s="381">
        <f>F188</f>
        <v>0.08796296296296297</v>
      </c>
      <c r="M187" s="386"/>
      <c r="N187" s="386"/>
      <c r="O187" s="386">
        <f t="shared" si="10"/>
        <v>50</v>
      </c>
      <c r="P187" s="399">
        <f t="shared" si="9"/>
        <v>1</v>
      </c>
    </row>
    <row r="188" spans="1:16" ht="15">
      <c r="A188" s="374">
        <v>89</v>
      </c>
      <c r="B188" s="351" t="s">
        <v>430</v>
      </c>
      <c r="C188" s="410">
        <v>39731</v>
      </c>
      <c r="D188" s="380">
        <v>2008</v>
      </c>
      <c r="E188" s="380">
        <v>284</v>
      </c>
      <c r="F188" s="548">
        <v>0.08796296296296297</v>
      </c>
      <c r="G188" s="565">
        <v>0</v>
      </c>
      <c r="H188" s="548">
        <v>0.1826388888888889</v>
      </c>
      <c r="I188" s="410">
        <v>39731</v>
      </c>
      <c r="J188" s="380">
        <v>2008</v>
      </c>
      <c r="K188" s="380">
        <v>284</v>
      </c>
      <c r="L188" s="548">
        <v>0.27060185185185187</v>
      </c>
      <c r="M188" s="220">
        <v>4000</v>
      </c>
      <c r="N188" s="388">
        <v>63.12</v>
      </c>
      <c r="O188" s="386">
        <f t="shared" si="10"/>
        <v>588</v>
      </c>
      <c r="P188" s="399">
        <f t="shared" si="9"/>
        <v>1</v>
      </c>
    </row>
    <row r="189" spans="2:16" ht="15">
      <c r="B189" s="351" t="s">
        <v>266</v>
      </c>
      <c r="C189" s="410">
        <f>I188</f>
        <v>39731</v>
      </c>
      <c r="D189" s="398">
        <f>J188</f>
        <v>2008</v>
      </c>
      <c r="E189" s="380">
        <f>K188</f>
        <v>284</v>
      </c>
      <c r="F189" s="381">
        <f>L188</f>
        <v>0.27060185185185187</v>
      </c>
      <c r="G189" s="396">
        <f>IF((L189-F189)&gt;0,K189-E189,IF((L189-F189)=0,0,K189-E189-$F$247))</f>
        <v>0</v>
      </c>
      <c r="H189" s="381">
        <f>IF((L189-F189)&gt;0,L189-F189,IF((L189-F189)=0,0,$H$247+L189-F189))</f>
        <v>0.26412037037037034</v>
      </c>
      <c r="I189" s="410">
        <f>C190</f>
        <v>39731</v>
      </c>
      <c r="J189" s="401">
        <f>D190</f>
        <v>2008</v>
      </c>
      <c r="K189" s="402">
        <f>E190</f>
        <v>284</v>
      </c>
      <c r="L189" s="381">
        <f>F190</f>
        <v>0.5347222222222222</v>
      </c>
      <c r="M189" s="386"/>
      <c r="N189" s="386"/>
      <c r="O189" s="386">
        <f t="shared" si="10"/>
        <v>50</v>
      </c>
      <c r="P189" s="399">
        <f t="shared" si="9"/>
        <v>1</v>
      </c>
    </row>
    <row r="190" spans="1:16" ht="15">
      <c r="A190" s="374">
        <v>90</v>
      </c>
      <c r="B190" s="351" t="s">
        <v>431</v>
      </c>
      <c r="C190" s="410">
        <v>39731</v>
      </c>
      <c r="D190" s="380">
        <v>2008</v>
      </c>
      <c r="E190" s="380">
        <v>284</v>
      </c>
      <c r="F190" s="548">
        <v>0.5347222222222222</v>
      </c>
      <c r="G190" s="565">
        <v>0</v>
      </c>
      <c r="H190" s="548">
        <v>0.3333333333333333</v>
      </c>
      <c r="I190" s="410">
        <v>39731</v>
      </c>
      <c r="J190" s="380">
        <v>2008</v>
      </c>
      <c r="K190" s="380">
        <v>284</v>
      </c>
      <c r="L190" s="548">
        <v>0.8680555555555555</v>
      </c>
      <c r="M190" s="220">
        <v>3000</v>
      </c>
      <c r="N190" s="388">
        <v>86.4</v>
      </c>
      <c r="O190" s="386">
        <f t="shared" si="10"/>
        <v>589</v>
      </c>
      <c r="P190" s="399">
        <f t="shared" si="9"/>
        <v>1</v>
      </c>
    </row>
    <row r="191" spans="2:16" ht="15">
      <c r="B191" s="351" t="s">
        <v>267</v>
      </c>
      <c r="C191" s="410">
        <f>I190</f>
        <v>39731</v>
      </c>
      <c r="D191" s="398">
        <f>J190</f>
        <v>2008</v>
      </c>
      <c r="E191" s="380">
        <f>K190</f>
        <v>284</v>
      </c>
      <c r="F191" s="381">
        <f>L190</f>
        <v>0.8680555555555555</v>
      </c>
      <c r="G191" s="396">
        <f>IF((L191-F191)&gt;0,K191-E191,IF((L191-F191)=0,0,K191-E191-$F$247))</f>
        <v>0</v>
      </c>
      <c r="H191" s="381">
        <f>IF((L191-F191)&gt;0,L191-F191,IF((L191-F191)=0,0,$H$247+L191-F191))</f>
        <v>0.20138888888888895</v>
      </c>
      <c r="I191" s="410">
        <f>C192</f>
        <v>39732</v>
      </c>
      <c r="J191" s="401">
        <f>D192</f>
        <v>2008</v>
      </c>
      <c r="K191" s="402">
        <f>E192</f>
        <v>285</v>
      </c>
      <c r="L191" s="381">
        <f>F192</f>
        <v>0.06944444444444443</v>
      </c>
      <c r="M191" s="386"/>
      <c r="N191" s="386"/>
      <c r="O191" s="386">
        <f t="shared" si="10"/>
        <v>50</v>
      </c>
      <c r="P191" s="399">
        <f t="shared" si="9"/>
        <v>1</v>
      </c>
    </row>
    <row r="192" spans="1:16" ht="15">
      <c r="A192" s="374">
        <v>91</v>
      </c>
      <c r="B192" s="351" t="s">
        <v>432</v>
      </c>
      <c r="C192" s="410">
        <v>39732</v>
      </c>
      <c r="D192" s="380">
        <v>2008</v>
      </c>
      <c r="E192" s="380">
        <v>285</v>
      </c>
      <c r="F192" s="548">
        <v>0.06944444444444443</v>
      </c>
      <c r="G192" s="565">
        <v>0</v>
      </c>
      <c r="H192" s="548">
        <v>0.16666666666666666</v>
      </c>
      <c r="I192" s="410">
        <v>39732</v>
      </c>
      <c r="J192" s="380">
        <v>2008</v>
      </c>
      <c r="K192" s="380">
        <v>285</v>
      </c>
      <c r="L192" s="548">
        <v>0.23611111111111113</v>
      </c>
      <c r="M192" s="220">
        <v>4000</v>
      </c>
      <c r="N192" s="388">
        <v>57.6</v>
      </c>
      <c r="O192" s="386">
        <f t="shared" si="10"/>
        <v>590</v>
      </c>
      <c r="P192" s="399">
        <f t="shared" si="9"/>
        <v>1</v>
      </c>
    </row>
    <row r="193" spans="2:16" ht="15">
      <c r="B193" s="351" t="s">
        <v>296</v>
      </c>
      <c r="C193" s="410">
        <f>I192</f>
        <v>39732</v>
      </c>
      <c r="D193" s="398">
        <f>J192</f>
        <v>2008</v>
      </c>
      <c r="E193" s="380">
        <f>K192</f>
        <v>285</v>
      </c>
      <c r="F193" s="381">
        <f>L192</f>
        <v>0.23611111111111113</v>
      </c>
      <c r="G193" s="396">
        <f>IF((L193-F193)&gt;0,K193-E193,IF((L193-F193)=0,0,K193-E193-$F$247))</f>
        <v>0</v>
      </c>
      <c r="H193" s="381">
        <f>IF((L193-F193)&gt;0,L193-F193,IF((L193-F193)=0,0,$H$247+L193-F193))</f>
        <v>0</v>
      </c>
      <c r="I193" s="410">
        <f>C194</f>
        <v>39732</v>
      </c>
      <c r="J193" s="401">
        <f>D194</f>
        <v>2008</v>
      </c>
      <c r="K193" s="402">
        <f>E194</f>
        <v>285</v>
      </c>
      <c r="L193" s="381">
        <f>F194</f>
        <v>0.23611111111111113</v>
      </c>
      <c r="M193" s="386"/>
      <c r="N193" s="386"/>
      <c r="O193" s="386">
        <f t="shared" si="10"/>
        <v>50</v>
      </c>
      <c r="P193" s="399">
        <f t="shared" si="9"/>
        <v>1</v>
      </c>
    </row>
    <row r="194" spans="1:16" ht="15">
      <c r="A194" s="374">
        <v>92</v>
      </c>
      <c r="B194" s="351" t="s">
        <v>434</v>
      </c>
      <c r="C194" s="410">
        <v>39732</v>
      </c>
      <c r="D194" s="380">
        <v>2008</v>
      </c>
      <c r="E194" s="380">
        <v>285</v>
      </c>
      <c r="F194" s="548">
        <v>0.23611111111111113</v>
      </c>
      <c r="G194" s="565">
        <v>0</v>
      </c>
      <c r="H194" s="548">
        <v>0.2222222222222222</v>
      </c>
      <c r="I194" s="410">
        <v>39732</v>
      </c>
      <c r="J194" s="380">
        <v>2008</v>
      </c>
      <c r="K194" s="380">
        <v>285</v>
      </c>
      <c r="L194" s="548">
        <v>0.4583333333333333</v>
      </c>
      <c r="M194" s="220">
        <v>4000</v>
      </c>
      <c r="N194" s="388">
        <v>76.8</v>
      </c>
      <c r="O194" s="386">
        <f t="shared" si="10"/>
        <v>591</v>
      </c>
      <c r="P194" s="399">
        <f t="shared" si="9"/>
        <v>1</v>
      </c>
    </row>
    <row r="195" spans="2:16" ht="15">
      <c r="B195" s="351" t="s">
        <v>268</v>
      </c>
      <c r="C195" s="410">
        <f>I194</f>
        <v>39732</v>
      </c>
      <c r="D195" s="398">
        <f>J194</f>
        <v>2008</v>
      </c>
      <c r="E195" s="380">
        <f>K194</f>
        <v>285</v>
      </c>
      <c r="F195" s="381">
        <f>L194</f>
        <v>0.4583333333333333</v>
      </c>
      <c r="G195" s="396">
        <f>IF((L195-F195)&gt;0,K195-E195,IF((L195-F195)=0,0,K195-E195-$F$247))</f>
        <v>0</v>
      </c>
      <c r="H195" s="381">
        <f>IF((L195-F195)&gt;0,L195-F195,IF((L195-F195)=0,0,$H$247+L195-F195))</f>
        <v>0.06597222222222227</v>
      </c>
      <c r="I195" s="410">
        <f>C196</f>
        <v>39732</v>
      </c>
      <c r="J195" s="401">
        <f>D196</f>
        <v>2008</v>
      </c>
      <c r="K195" s="402">
        <f>E196</f>
        <v>285</v>
      </c>
      <c r="L195" s="381">
        <f>F196</f>
        <v>0.5243055555555556</v>
      </c>
      <c r="M195" s="386"/>
      <c r="N195" s="386"/>
      <c r="O195" s="386">
        <f t="shared" si="10"/>
        <v>50</v>
      </c>
      <c r="P195" s="399">
        <f t="shared" si="9"/>
        <v>1</v>
      </c>
    </row>
    <row r="196" spans="1:16" ht="15">
      <c r="A196" s="374">
        <v>93</v>
      </c>
      <c r="B196" s="351" t="s">
        <v>435</v>
      </c>
      <c r="C196" s="410">
        <v>39732</v>
      </c>
      <c r="D196" s="380">
        <v>2008</v>
      </c>
      <c r="E196" s="380">
        <v>285</v>
      </c>
      <c r="F196" s="548">
        <v>0.5243055555555556</v>
      </c>
      <c r="G196" s="565">
        <v>0</v>
      </c>
      <c r="H196" s="548">
        <v>0.3333333333333333</v>
      </c>
      <c r="I196" s="410">
        <v>39732</v>
      </c>
      <c r="J196" s="380">
        <v>2008</v>
      </c>
      <c r="K196" s="380">
        <v>285</v>
      </c>
      <c r="L196" s="548">
        <v>0.8576388888888888</v>
      </c>
      <c r="M196" s="220">
        <v>3000</v>
      </c>
      <c r="N196" s="388">
        <v>86.4</v>
      </c>
      <c r="O196" s="386">
        <f t="shared" si="10"/>
        <v>592</v>
      </c>
      <c r="P196" s="399">
        <f t="shared" si="9"/>
        <v>1</v>
      </c>
    </row>
    <row r="197" spans="2:16" ht="15">
      <c r="B197" s="351" t="s">
        <v>269</v>
      </c>
      <c r="C197" s="410">
        <f>I196</f>
        <v>39732</v>
      </c>
      <c r="D197" s="398">
        <f>J196</f>
        <v>2008</v>
      </c>
      <c r="E197" s="380">
        <f>K196</f>
        <v>285</v>
      </c>
      <c r="F197" s="381">
        <f>L196</f>
        <v>0.8576388888888888</v>
      </c>
      <c r="G197" s="396">
        <f>IF((L197-F197)&gt;0,K197-E197,IF((L197-F197)=0,0,K197-E197-$F$247))</f>
        <v>0</v>
      </c>
      <c r="H197" s="381">
        <f>IF((L197-F197)&gt;0,L197-F197,IF((L197-F197)=0,0,$H$247+L197-F197))</f>
        <v>0.02430555555555569</v>
      </c>
      <c r="I197" s="410">
        <f>C198</f>
        <v>39732</v>
      </c>
      <c r="J197" s="401">
        <f>D198</f>
        <v>2008</v>
      </c>
      <c r="K197" s="402">
        <f>E198</f>
        <v>285</v>
      </c>
      <c r="L197" s="381">
        <f>F198</f>
        <v>0.8819444444444445</v>
      </c>
      <c r="M197" s="386"/>
      <c r="N197" s="386"/>
      <c r="O197" s="386">
        <f t="shared" si="10"/>
        <v>50</v>
      </c>
      <c r="P197" s="399">
        <f t="shared" si="9"/>
        <v>1</v>
      </c>
    </row>
    <row r="198" spans="1:16" ht="15">
      <c r="A198" s="374">
        <v>94</v>
      </c>
      <c r="B198" s="351" t="s">
        <v>436</v>
      </c>
      <c r="C198" s="410">
        <v>39732</v>
      </c>
      <c r="D198" s="380">
        <v>2008</v>
      </c>
      <c r="E198" s="380">
        <v>285</v>
      </c>
      <c r="F198" s="548">
        <v>0.8819444444444445</v>
      </c>
      <c r="G198" s="565">
        <v>0</v>
      </c>
      <c r="H198" s="548">
        <v>0.052083333333333336</v>
      </c>
      <c r="I198" s="410">
        <v>39732</v>
      </c>
      <c r="J198" s="380">
        <v>2008</v>
      </c>
      <c r="K198" s="380">
        <v>285</v>
      </c>
      <c r="L198" s="548">
        <v>0.9340277777777778</v>
      </c>
      <c r="M198" s="220">
        <v>4000</v>
      </c>
      <c r="N198" s="388">
        <v>18</v>
      </c>
      <c r="O198" s="386">
        <f t="shared" si="10"/>
        <v>593</v>
      </c>
      <c r="P198" s="399">
        <f t="shared" si="9"/>
        <v>1</v>
      </c>
    </row>
    <row r="199" spans="2:16" ht="15">
      <c r="B199" s="351" t="s">
        <v>270</v>
      </c>
      <c r="C199" s="410">
        <f>I198</f>
        <v>39732</v>
      </c>
      <c r="D199" s="398">
        <f>J198</f>
        <v>2008</v>
      </c>
      <c r="E199" s="380">
        <f>K198</f>
        <v>285</v>
      </c>
      <c r="F199" s="381">
        <f>L198</f>
        <v>0.9340277777777778</v>
      </c>
      <c r="G199" s="396">
        <f>IF((L199-F199)&gt;0,K199-E199,IF((L199-F199)=0,0,K199-E199-$F$247))</f>
        <v>0</v>
      </c>
      <c r="H199" s="381">
        <f>IF((L199-F199)&gt;0,L199-F199,IF((L199-F199)=0,0,$H$247+L199-F199))</f>
        <v>0</v>
      </c>
      <c r="I199" s="410">
        <f>C200</f>
        <v>39732</v>
      </c>
      <c r="J199" s="401">
        <f>D200</f>
        <v>2008</v>
      </c>
      <c r="K199" s="402">
        <f>E200</f>
        <v>285</v>
      </c>
      <c r="L199" s="381">
        <f>F200</f>
        <v>0.9340277777777778</v>
      </c>
      <c r="M199" s="386"/>
      <c r="N199" s="386"/>
      <c r="O199" s="386">
        <f t="shared" si="10"/>
        <v>50</v>
      </c>
      <c r="P199" s="399">
        <f t="shared" si="9"/>
        <v>1</v>
      </c>
    </row>
    <row r="200" spans="1:16" ht="15">
      <c r="A200" s="374">
        <v>95</v>
      </c>
      <c r="B200" s="351" t="s">
        <v>437</v>
      </c>
      <c r="C200" s="410">
        <v>39732</v>
      </c>
      <c r="D200" s="380">
        <v>2008</v>
      </c>
      <c r="E200" s="380">
        <v>285</v>
      </c>
      <c r="F200" s="548">
        <v>0.9340277777777778</v>
      </c>
      <c r="G200" s="565">
        <v>0</v>
      </c>
      <c r="H200" s="548">
        <v>0.5104166666666666</v>
      </c>
      <c r="I200" s="410">
        <v>39733</v>
      </c>
      <c r="J200" s="380">
        <v>2008</v>
      </c>
      <c r="K200" s="380">
        <v>286</v>
      </c>
      <c r="L200" s="548">
        <v>0.4444444444444444</v>
      </c>
      <c r="M200" s="220">
        <v>4000</v>
      </c>
      <c r="N200" s="388">
        <v>176.4</v>
      </c>
      <c r="O200" s="386">
        <f t="shared" si="10"/>
        <v>594</v>
      </c>
      <c r="P200" s="399">
        <f t="shared" si="9"/>
        <v>1</v>
      </c>
    </row>
    <row r="201" spans="2:16" ht="15">
      <c r="B201" s="351" t="s">
        <v>271</v>
      </c>
      <c r="C201" s="410">
        <f>I200</f>
        <v>39733</v>
      </c>
      <c r="D201" s="398">
        <f>J200</f>
        <v>2008</v>
      </c>
      <c r="E201" s="380">
        <f>K200</f>
        <v>286</v>
      </c>
      <c r="F201" s="381">
        <f>L200</f>
        <v>0.4444444444444444</v>
      </c>
      <c r="G201" s="396">
        <f>IF((L201-F201)&gt;0,K201-E201,IF((L201-F201)=0,0,K201-E201-$F$247))</f>
        <v>0</v>
      </c>
      <c r="H201" s="381">
        <f>IF((L201-F201)&gt;0,L201-F201,IF((L201-F201)=0,0,$H$247+L201-F201))</f>
        <v>0.020833333333333315</v>
      </c>
      <c r="I201" s="410">
        <f>C202</f>
        <v>39733</v>
      </c>
      <c r="J201" s="401">
        <f>D202</f>
        <v>2008</v>
      </c>
      <c r="K201" s="402">
        <f>E202</f>
        <v>286</v>
      </c>
      <c r="L201" s="381">
        <f>F202</f>
        <v>0.46527777777777773</v>
      </c>
      <c r="M201" s="386"/>
      <c r="N201" s="386"/>
      <c r="O201" s="386">
        <f t="shared" si="10"/>
        <v>50</v>
      </c>
      <c r="P201" s="399">
        <f t="shared" si="9"/>
        <v>1</v>
      </c>
    </row>
    <row r="202" spans="1:16" ht="15">
      <c r="A202" s="374">
        <v>96</v>
      </c>
      <c r="B202" s="351" t="s">
        <v>438</v>
      </c>
      <c r="C202" s="410">
        <v>39733</v>
      </c>
      <c r="D202" s="380">
        <v>2008</v>
      </c>
      <c r="E202" s="380">
        <v>286</v>
      </c>
      <c r="F202" s="548">
        <v>0.46527777777777773</v>
      </c>
      <c r="G202" s="565">
        <v>0</v>
      </c>
      <c r="H202" s="548">
        <v>0.08333333333333333</v>
      </c>
      <c r="I202" s="410">
        <v>39733</v>
      </c>
      <c r="J202" s="380">
        <v>2008</v>
      </c>
      <c r="K202" s="380">
        <v>286</v>
      </c>
      <c r="L202" s="548">
        <v>0.548611111111111</v>
      </c>
      <c r="M202" s="220">
        <v>4000</v>
      </c>
      <c r="N202" s="388">
        <v>28.8</v>
      </c>
      <c r="O202" s="386">
        <f t="shared" si="10"/>
        <v>595</v>
      </c>
      <c r="P202" s="399">
        <f aca="true" t="shared" si="11" ref="P202:P243">IF(O202=50,FLOOR(G202/2,1)+1,1)</f>
        <v>1</v>
      </c>
    </row>
    <row r="203" spans="2:16" ht="15">
      <c r="B203" s="351" t="s">
        <v>272</v>
      </c>
      <c r="C203" s="410">
        <f>I202</f>
        <v>39733</v>
      </c>
      <c r="D203" s="398">
        <f>J202</f>
        <v>2008</v>
      </c>
      <c r="E203" s="380">
        <f>K202</f>
        <v>286</v>
      </c>
      <c r="F203" s="381">
        <f>L202</f>
        <v>0.548611111111111</v>
      </c>
      <c r="G203" s="396">
        <f>IF((L203-F203)&gt;0,K203-E203,IF((L203-F203)=0,0,K203-E203-$F$247))</f>
        <v>0</v>
      </c>
      <c r="H203" s="381">
        <f>IF((L203-F203)&gt;0,L203-F203,IF((L203-F203)=0,0,$H$247+L203-F203))</f>
        <v>0</v>
      </c>
      <c r="I203" s="410">
        <f>C204</f>
        <v>39733</v>
      </c>
      <c r="J203" s="401">
        <f>D204</f>
        <v>2008</v>
      </c>
      <c r="K203" s="402">
        <f>E204</f>
        <v>286</v>
      </c>
      <c r="L203" s="381">
        <f>F204</f>
        <v>0.548611111111111</v>
      </c>
      <c r="M203" s="386"/>
      <c r="N203" s="386"/>
      <c r="O203" s="386">
        <f aca="true" t="shared" si="12" ref="O203:O243">IF(MID(B203,6,7)="NO_DATA",50,IF(N203=0,50,IF(A203=""," ",$O$2+A203-1)))</f>
        <v>50</v>
      </c>
      <c r="P203" s="399">
        <f t="shared" si="11"/>
        <v>1</v>
      </c>
    </row>
    <row r="204" spans="1:16" ht="15">
      <c r="A204" s="374">
        <v>97</v>
      </c>
      <c r="B204" s="351" t="s">
        <v>439</v>
      </c>
      <c r="C204" s="410">
        <v>39733</v>
      </c>
      <c r="D204" s="380">
        <v>2008</v>
      </c>
      <c r="E204" s="380">
        <v>286</v>
      </c>
      <c r="F204" s="548">
        <v>0.548611111111111</v>
      </c>
      <c r="G204" s="565">
        <v>0</v>
      </c>
      <c r="H204" s="548">
        <v>0.052083333333333336</v>
      </c>
      <c r="I204" s="410">
        <v>39733</v>
      </c>
      <c r="J204" s="380">
        <v>2008</v>
      </c>
      <c r="K204" s="380">
        <v>286</v>
      </c>
      <c r="L204" s="548">
        <v>0.6006944444444444</v>
      </c>
      <c r="M204" s="220">
        <v>4000</v>
      </c>
      <c r="N204" s="388">
        <v>18</v>
      </c>
      <c r="O204" s="386">
        <f t="shared" si="12"/>
        <v>596</v>
      </c>
      <c r="P204" s="399">
        <f t="shared" si="11"/>
        <v>1</v>
      </c>
    </row>
    <row r="205" spans="2:16" ht="15">
      <c r="B205" s="351" t="s">
        <v>273</v>
      </c>
      <c r="C205" s="410">
        <f>I204</f>
        <v>39733</v>
      </c>
      <c r="D205" s="398">
        <f>J204</f>
        <v>2008</v>
      </c>
      <c r="E205" s="380">
        <f>K204</f>
        <v>286</v>
      </c>
      <c r="F205" s="381">
        <f>L204</f>
        <v>0.6006944444444444</v>
      </c>
      <c r="G205" s="396">
        <f>IF((L205-F205)&gt;0,K205-E205,IF((L205-F205)=0,0,K205-E205-$F$247))</f>
        <v>0</v>
      </c>
      <c r="H205" s="381">
        <f>IF((L205-F205)&gt;0,L205-F205,IF((L205-F205)=0,0,$H$247+L205-F205))</f>
        <v>0</v>
      </c>
      <c r="I205" s="410">
        <f>C206</f>
        <v>39733</v>
      </c>
      <c r="J205" s="401">
        <f>D206</f>
        <v>2008</v>
      </c>
      <c r="K205" s="402">
        <f>E206</f>
        <v>286</v>
      </c>
      <c r="L205" s="381">
        <f>F206</f>
        <v>0.6006944444444444</v>
      </c>
      <c r="M205" s="386"/>
      <c r="N205" s="386"/>
      <c r="O205" s="386">
        <f t="shared" si="12"/>
        <v>50</v>
      </c>
      <c r="P205" s="399">
        <f t="shared" si="11"/>
        <v>1</v>
      </c>
    </row>
    <row r="206" spans="1:16" ht="15">
      <c r="A206" s="374">
        <v>98</v>
      </c>
      <c r="B206" s="351" t="s">
        <v>440</v>
      </c>
      <c r="C206" s="410">
        <v>39733</v>
      </c>
      <c r="D206" s="380">
        <v>2008</v>
      </c>
      <c r="E206" s="380">
        <v>286</v>
      </c>
      <c r="F206" s="548">
        <v>0.6006944444444444</v>
      </c>
      <c r="G206" s="565">
        <v>0</v>
      </c>
      <c r="H206" s="548">
        <v>0.041666666666666664</v>
      </c>
      <c r="I206" s="410">
        <v>39733</v>
      </c>
      <c r="J206" s="380">
        <v>2008</v>
      </c>
      <c r="K206" s="380">
        <v>286</v>
      </c>
      <c r="L206" s="548">
        <v>0.642361111111111</v>
      </c>
      <c r="M206" s="220">
        <v>4000</v>
      </c>
      <c r="N206" s="388">
        <v>14.4</v>
      </c>
      <c r="O206" s="386">
        <f t="shared" si="12"/>
        <v>597</v>
      </c>
      <c r="P206" s="399">
        <f t="shared" si="11"/>
        <v>1</v>
      </c>
    </row>
    <row r="207" spans="2:16" ht="15">
      <c r="B207" s="351" t="s">
        <v>283</v>
      </c>
      <c r="C207" s="410">
        <f>I206</f>
        <v>39733</v>
      </c>
      <c r="D207" s="398">
        <f>J206</f>
        <v>2008</v>
      </c>
      <c r="E207" s="380">
        <f>K206</f>
        <v>286</v>
      </c>
      <c r="F207" s="381">
        <f>L206</f>
        <v>0.642361111111111</v>
      </c>
      <c r="G207" s="396">
        <f>IF((L207-F207)&gt;0,K207-E207,IF((L207-F207)=0,0,K207-E207-$F$247))</f>
        <v>0</v>
      </c>
      <c r="H207" s="381">
        <f>IF((L207-F207)&gt;0,L207-F207,IF((L207-F207)=0,0,$H$247+L207-F207))</f>
        <v>0</v>
      </c>
      <c r="I207" s="410">
        <f>C208</f>
        <v>39733</v>
      </c>
      <c r="J207" s="401">
        <f>D208</f>
        <v>2008</v>
      </c>
      <c r="K207" s="402">
        <f>E208</f>
        <v>286</v>
      </c>
      <c r="L207" s="381">
        <f>F208</f>
        <v>0.642361111111111</v>
      </c>
      <c r="M207" s="386"/>
      <c r="N207" s="386"/>
      <c r="O207" s="386">
        <f t="shared" si="12"/>
        <v>50</v>
      </c>
      <c r="P207" s="399">
        <f t="shared" si="11"/>
        <v>1</v>
      </c>
    </row>
    <row r="208" spans="1:16" ht="15">
      <c r="A208" s="374">
        <v>99</v>
      </c>
      <c r="B208" s="351" t="s">
        <v>441</v>
      </c>
      <c r="C208" s="410">
        <v>39733</v>
      </c>
      <c r="D208" s="380">
        <v>2008</v>
      </c>
      <c r="E208" s="380">
        <v>286</v>
      </c>
      <c r="F208" s="548">
        <v>0.642361111111111</v>
      </c>
      <c r="G208" s="565">
        <v>0</v>
      </c>
      <c r="H208" s="548">
        <v>0.0763888888888889</v>
      </c>
      <c r="I208" s="410">
        <v>39733</v>
      </c>
      <c r="J208" s="380">
        <v>2008</v>
      </c>
      <c r="K208" s="380">
        <v>286</v>
      </c>
      <c r="L208" s="548">
        <v>0.71875</v>
      </c>
      <c r="M208" s="220">
        <v>4000</v>
      </c>
      <c r="N208" s="388">
        <v>26.4</v>
      </c>
      <c r="O208" s="386">
        <f t="shared" si="12"/>
        <v>598</v>
      </c>
      <c r="P208" s="399">
        <f t="shared" si="11"/>
        <v>1</v>
      </c>
    </row>
    <row r="209" spans="2:16" ht="15">
      <c r="B209" s="351" t="s">
        <v>274</v>
      </c>
      <c r="C209" s="410">
        <f>I208</f>
        <v>39733</v>
      </c>
      <c r="D209" s="398">
        <f>J208</f>
        <v>2008</v>
      </c>
      <c r="E209" s="380">
        <f>K208</f>
        <v>286</v>
      </c>
      <c r="F209" s="381">
        <f>L208</f>
        <v>0.71875</v>
      </c>
      <c r="G209" s="396">
        <f>IF((L209-F209)&gt;0,K209-E209,IF((L209-F209)=0,0,K209-E209-$F$247))</f>
        <v>0</v>
      </c>
      <c r="H209" s="381">
        <f>IF((L209-F209)&gt;0,L209-F209,IF((L209-F209)=0,0,$H$247+L209-F209))</f>
        <v>0.06666666666666676</v>
      </c>
      <c r="I209" s="410">
        <f>C210</f>
        <v>39733</v>
      </c>
      <c r="J209" s="401">
        <f>D210</f>
        <v>2008</v>
      </c>
      <c r="K209" s="402">
        <f>E210</f>
        <v>286</v>
      </c>
      <c r="L209" s="381">
        <f>F210</f>
        <v>0.7854166666666668</v>
      </c>
      <c r="M209" s="386"/>
      <c r="N209" s="386"/>
      <c r="O209" s="386">
        <f t="shared" si="12"/>
        <v>50</v>
      </c>
      <c r="P209" s="399">
        <f t="shared" si="11"/>
        <v>1</v>
      </c>
    </row>
    <row r="210" spans="1:16" ht="15">
      <c r="A210" s="374">
        <v>100</v>
      </c>
      <c r="B210" s="351" t="s">
        <v>442</v>
      </c>
      <c r="C210" s="410">
        <v>39733</v>
      </c>
      <c r="D210" s="380">
        <v>2008</v>
      </c>
      <c r="E210" s="380">
        <v>286</v>
      </c>
      <c r="F210" s="548">
        <v>0.7854166666666668</v>
      </c>
      <c r="G210" s="565">
        <v>0</v>
      </c>
      <c r="H210" s="548">
        <v>0.3333333333333333</v>
      </c>
      <c r="I210" s="410">
        <v>39734</v>
      </c>
      <c r="J210" s="380">
        <v>2008</v>
      </c>
      <c r="K210" s="380">
        <v>287</v>
      </c>
      <c r="L210" s="548">
        <v>0.11875</v>
      </c>
      <c r="M210" s="220">
        <v>3000</v>
      </c>
      <c r="N210" s="388">
        <v>86.4</v>
      </c>
      <c r="O210" s="386">
        <f t="shared" si="12"/>
        <v>599</v>
      </c>
      <c r="P210" s="399">
        <f t="shared" si="11"/>
        <v>1</v>
      </c>
    </row>
    <row r="211" spans="2:16" ht="15">
      <c r="B211" s="351" t="s">
        <v>275</v>
      </c>
      <c r="C211" s="410">
        <f>I210</f>
        <v>39734</v>
      </c>
      <c r="D211" s="398">
        <f>J210</f>
        <v>2008</v>
      </c>
      <c r="E211" s="380">
        <f>K210</f>
        <v>287</v>
      </c>
      <c r="F211" s="381">
        <f>L210</f>
        <v>0.11875</v>
      </c>
      <c r="G211" s="396">
        <f>IF((L211-F211)&gt;0,K211-E211,IF((L211-F211)=0,0,K211-E211-$F$247))</f>
        <v>0</v>
      </c>
      <c r="H211" s="381">
        <f>IF((L211-F211)&gt;0,L211-F211,IF((L211-F211)=0,0,$H$247+L211-F211))</f>
        <v>0.19375</v>
      </c>
      <c r="I211" s="410">
        <f>C212</f>
        <v>39734</v>
      </c>
      <c r="J211" s="401">
        <f>D212</f>
        <v>2008</v>
      </c>
      <c r="K211" s="402">
        <f>E212</f>
        <v>287</v>
      </c>
      <c r="L211" s="381">
        <f>F212</f>
        <v>0.3125</v>
      </c>
      <c r="M211" s="386"/>
      <c r="N211" s="386"/>
      <c r="O211" s="386">
        <f t="shared" si="12"/>
        <v>50</v>
      </c>
      <c r="P211" s="399">
        <f t="shared" si="11"/>
        <v>1</v>
      </c>
    </row>
    <row r="212" spans="1:16" ht="15">
      <c r="A212" s="374">
        <v>101</v>
      </c>
      <c r="B212" s="351" t="s">
        <v>443</v>
      </c>
      <c r="C212" s="410">
        <v>39734</v>
      </c>
      <c r="D212" s="380">
        <v>2008</v>
      </c>
      <c r="E212" s="380">
        <v>287</v>
      </c>
      <c r="F212" s="548">
        <v>0.3125</v>
      </c>
      <c r="G212" s="565">
        <v>0</v>
      </c>
      <c r="H212" s="548">
        <v>0.052083333333333336</v>
      </c>
      <c r="I212" s="410">
        <v>39734</v>
      </c>
      <c r="J212" s="380">
        <v>2008</v>
      </c>
      <c r="K212" s="380">
        <v>287</v>
      </c>
      <c r="L212" s="548">
        <v>0.3645833333333333</v>
      </c>
      <c r="M212" s="220">
        <v>4000</v>
      </c>
      <c r="N212" s="388">
        <v>18</v>
      </c>
      <c r="O212" s="386">
        <f t="shared" si="12"/>
        <v>600</v>
      </c>
      <c r="P212" s="399">
        <f t="shared" si="11"/>
        <v>1</v>
      </c>
    </row>
    <row r="213" spans="2:16" ht="15">
      <c r="B213" s="351" t="s">
        <v>276</v>
      </c>
      <c r="C213" s="410">
        <f>I212</f>
        <v>39734</v>
      </c>
      <c r="D213" s="398">
        <f>J212</f>
        <v>2008</v>
      </c>
      <c r="E213" s="380">
        <f>K212</f>
        <v>287</v>
      </c>
      <c r="F213" s="381">
        <f>L212</f>
        <v>0.3645833333333333</v>
      </c>
      <c r="G213" s="396">
        <f>IF((L213-F213)&gt;0,K213-E213,IF((L213-F213)=0,0,K213-E213-$F$247))</f>
        <v>0</v>
      </c>
      <c r="H213" s="381">
        <f>IF((L213-F213)&gt;0,L213-F213,IF((L213-F213)=0,0,$H$247+L213-F213))</f>
        <v>0.1604166666666667</v>
      </c>
      <c r="I213" s="410">
        <f>C214</f>
        <v>39734</v>
      </c>
      <c r="J213" s="401">
        <f>D214</f>
        <v>2008</v>
      </c>
      <c r="K213" s="402">
        <f>E214</f>
        <v>287</v>
      </c>
      <c r="L213" s="381">
        <f>F214</f>
        <v>0.525</v>
      </c>
      <c r="M213" s="386"/>
      <c r="N213" s="386"/>
      <c r="O213" s="386">
        <f t="shared" si="12"/>
        <v>50</v>
      </c>
      <c r="P213" s="399">
        <f t="shared" si="11"/>
        <v>1</v>
      </c>
    </row>
    <row r="214" spans="1:16" ht="15">
      <c r="A214" s="374">
        <v>102</v>
      </c>
      <c r="B214" s="351" t="s">
        <v>444</v>
      </c>
      <c r="C214" s="410">
        <v>39734</v>
      </c>
      <c r="D214" s="380">
        <v>2008</v>
      </c>
      <c r="E214" s="380">
        <v>287</v>
      </c>
      <c r="F214" s="548">
        <v>0.525</v>
      </c>
      <c r="G214" s="565">
        <v>0</v>
      </c>
      <c r="H214" s="548">
        <v>0.3333333333333333</v>
      </c>
      <c r="I214" s="410">
        <v>39734</v>
      </c>
      <c r="J214" s="380">
        <v>2008</v>
      </c>
      <c r="K214" s="380">
        <v>287</v>
      </c>
      <c r="L214" s="548">
        <v>0.8583333333333334</v>
      </c>
      <c r="M214" s="220">
        <v>3000</v>
      </c>
      <c r="N214" s="388">
        <v>86.4</v>
      </c>
      <c r="O214" s="386">
        <f t="shared" si="12"/>
        <v>601</v>
      </c>
      <c r="P214" s="399">
        <f t="shared" si="11"/>
        <v>1</v>
      </c>
    </row>
    <row r="215" spans="2:16" ht="15">
      <c r="B215" s="351" t="s">
        <v>277</v>
      </c>
      <c r="C215" s="410">
        <f>I214</f>
        <v>39734</v>
      </c>
      <c r="D215" s="398">
        <f>J214</f>
        <v>2008</v>
      </c>
      <c r="E215" s="380">
        <f>K214</f>
        <v>287</v>
      </c>
      <c r="F215" s="381">
        <f>L214</f>
        <v>0.8583333333333334</v>
      </c>
      <c r="G215" s="396">
        <f>IF((L215-F215)&gt;0,K215-E215,IF((L215-F215)=0,0,K215-E215-$F$247))</f>
        <v>0</v>
      </c>
      <c r="H215" s="381">
        <f>IF((L215-F215)&gt;0,L215-F215,IF((L215-F215)=0,0,$H$247+L215-F215))</f>
        <v>0.12777777777777777</v>
      </c>
      <c r="I215" s="410">
        <f>C216</f>
        <v>39734</v>
      </c>
      <c r="J215" s="401">
        <f>D216</f>
        <v>2008</v>
      </c>
      <c r="K215" s="402">
        <f>E216</f>
        <v>287</v>
      </c>
      <c r="L215" s="381">
        <f>F216</f>
        <v>0.9861111111111112</v>
      </c>
      <c r="M215" s="386"/>
      <c r="N215" s="386"/>
      <c r="O215" s="386">
        <f t="shared" si="12"/>
        <v>50</v>
      </c>
      <c r="P215" s="399">
        <f t="shared" si="11"/>
        <v>1</v>
      </c>
    </row>
    <row r="216" spans="1:16" ht="15">
      <c r="A216" s="374">
        <v>103</v>
      </c>
      <c r="B216" s="351" t="s">
        <v>445</v>
      </c>
      <c r="C216" s="410">
        <v>39734</v>
      </c>
      <c r="D216" s="380">
        <v>2008</v>
      </c>
      <c r="E216" s="380">
        <v>287</v>
      </c>
      <c r="F216" s="548">
        <v>0.9861111111111112</v>
      </c>
      <c r="G216" s="565">
        <v>0</v>
      </c>
      <c r="H216" s="548">
        <v>0.4131944444444444</v>
      </c>
      <c r="I216" s="410">
        <v>39735</v>
      </c>
      <c r="J216" s="380">
        <v>2008</v>
      </c>
      <c r="K216" s="380">
        <v>288</v>
      </c>
      <c r="L216" s="548">
        <v>0.3993055555555556</v>
      </c>
      <c r="M216" s="220">
        <v>4000</v>
      </c>
      <c r="N216" s="388">
        <v>142.8</v>
      </c>
      <c r="O216" s="386">
        <f t="shared" si="12"/>
        <v>602</v>
      </c>
      <c r="P216" s="399">
        <f t="shared" si="11"/>
        <v>1</v>
      </c>
    </row>
    <row r="217" spans="2:16" ht="15">
      <c r="B217" s="351" t="s">
        <v>278</v>
      </c>
      <c r="C217" s="410">
        <f>I216</f>
        <v>39735</v>
      </c>
      <c r="D217" s="398">
        <f>J216</f>
        <v>2008</v>
      </c>
      <c r="E217" s="380">
        <f>K216</f>
        <v>288</v>
      </c>
      <c r="F217" s="381">
        <f>L216</f>
        <v>0.3993055555555556</v>
      </c>
      <c r="G217" s="396">
        <f>IF((L217-F217)&gt;0,K217-E217,IF((L217-F217)=0,0,K217-E217-$F$247))</f>
        <v>0</v>
      </c>
      <c r="H217" s="381">
        <f>IF((L217-F217)&gt;0,L217-F217,IF((L217-F217)=0,0,$H$247+L217-F217))</f>
        <v>0.12569444444444444</v>
      </c>
      <c r="I217" s="410">
        <f>C218</f>
        <v>39735</v>
      </c>
      <c r="J217" s="401">
        <f>D218</f>
        <v>2008</v>
      </c>
      <c r="K217" s="402">
        <f>E218</f>
        <v>288</v>
      </c>
      <c r="L217" s="381">
        <f>F218</f>
        <v>0.525</v>
      </c>
      <c r="M217" s="386"/>
      <c r="N217" s="386"/>
      <c r="O217" s="386">
        <f t="shared" si="12"/>
        <v>50</v>
      </c>
      <c r="P217" s="399">
        <f t="shared" si="11"/>
        <v>1</v>
      </c>
    </row>
    <row r="218" spans="1:16" ht="15">
      <c r="A218" s="374">
        <v>104</v>
      </c>
      <c r="B218" s="351" t="s">
        <v>447</v>
      </c>
      <c r="C218" s="410">
        <v>39735</v>
      </c>
      <c r="D218" s="380">
        <v>2008</v>
      </c>
      <c r="E218" s="380">
        <v>288</v>
      </c>
      <c r="F218" s="548">
        <v>0.525</v>
      </c>
      <c r="G218" s="565">
        <v>0</v>
      </c>
      <c r="H218" s="548">
        <v>0.3333333333333333</v>
      </c>
      <c r="I218" s="410">
        <v>39735</v>
      </c>
      <c r="J218" s="380">
        <v>2008</v>
      </c>
      <c r="K218" s="380">
        <v>288</v>
      </c>
      <c r="L218" s="548">
        <v>0.8583333333333334</v>
      </c>
      <c r="M218" s="220">
        <v>3000</v>
      </c>
      <c r="N218" s="388">
        <v>86.4</v>
      </c>
      <c r="O218" s="386">
        <f t="shared" si="12"/>
        <v>603</v>
      </c>
      <c r="P218" s="399">
        <f t="shared" si="11"/>
        <v>1</v>
      </c>
    </row>
    <row r="219" spans="2:16" ht="15">
      <c r="B219" s="351" t="s">
        <v>279</v>
      </c>
      <c r="C219" s="410">
        <f>I218</f>
        <v>39735</v>
      </c>
      <c r="D219" s="398">
        <f>J218</f>
        <v>2008</v>
      </c>
      <c r="E219" s="380">
        <f>K218</f>
        <v>288</v>
      </c>
      <c r="F219" s="381">
        <f>L218</f>
        <v>0.8583333333333334</v>
      </c>
      <c r="G219" s="396">
        <f>IF((L219-F219)&gt;0,K219-E219,IF((L219-F219)=0,0,K219-E219-$F$247))</f>
        <v>0</v>
      </c>
      <c r="H219" s="381">
        <f>IF((L219-F219)&gt;0,L219-F219,IF((L219-F219)=0,0,$H$247+L219-F219))</f>
        <v>0.023611111111111138</v>
      </c>
      <c r="I219" s="410">
        <f>C220</f>
        <v>39735</v>
      </c>
      <c r="J219" s="401">
        <f>D220</f>
        <v>2008</v>
      </c>
      <c r="K219" s="402">
        <f>E220</f>
        <v>288</v>
      </c>
      <c r="L219" s="381">
        <f>F220</f>
        <v>0.8819444444444445</v>
      </c>
      <c r="M219" s="386"/>
      <c r="N219" s="386"/>
      <c r="O219" s="386">
        <f t="shared" si="12"/>
        <v>50</v>
      </c>
      <c r="P219" s="399">
        <f t="shared" si="11"/>
        <v>1</v>
      </c>
    </row>
    <row r="220" spans="1:16" ht="15">
      <c r="A220" s="374">
        <v>105</v>
      </c>
      <c r="B220" s="351" t="s">
        <v>448</v>
      </c>
      <c r="C220" s="410">
        <v>39735</v>
      </c>
      <c r="D220" s="380">
        <v>2008</v>
      </c>
      <c r="E220" s="380">
        <v>288</v>
      </c>
      <c r="F220" s="548">
        <v>0.8819444444444445</v>
      </c>
      <c r="G220" s="565">
        <v>0</v>
      </c>
      <c r="H220" s="548">
        <v>0.052083333333333336</v>
      </c>
      <c r="I220" s="410">
        <v>39735</v>
      </c>
      <c r="J220" s="380">
        <v>2008</v>
      </c>
      <c r="K220" s="380">
        <v>288</v>
      </c>
      <c r="L220" s="548">
        <v>0.9340277777777778</v>
      </c>
      <c r="M220" s="220">
        <v>4000</v>
      </c>
      <c r="N220" s="388">
        <v>18</v>
      </c>
      <c r="O220" s="386">
        <f t="shared" si="12"/>
        <v>604</v>
      </c>
      <c r="P220" s="399">
        <f t="shared" si="11"/>
        <v>1</v>
      </c>
    </row>
    <row r="221" spans="2:16" ht="15">
      <c r="B221" s="351" t="s">
        <v>280</v>
      </c>
      <c r="C221" s="410">
        <f>I220</f>
        <v>39735</v>
      </c>
      <c r="D221" s="398">
        <f>J220</f>
        <v>2008</v>
      </c>
      <c r="E221" s="380">
        <f>K220</f>
        <v>288</v>
      </c>
      <c r="F221" s="381">
        <f>L220</f>
        <v>0.9340277777777778</v>
      </c>
      <c r="G221" s="396">
        <f>IF((L221-F221)&gt;0,K221-E221,IF((L221-F221)=0,0,K221-E221-$F$247))</f>
        <v>0</v>
      </c>
      <c r="H221" s="381">
        <f>IF((L221-F221)&gt;0,L221-F221,IF((L221-F221)=0,0,$H$247+L221-F221))</f>
        <v>0</v>
      </c>
      <c r="I221" s="410">
        <f>C222</f>
        <v>39735</v>
      </c>
      <c r="J221" s="401">
        <f>D222</f>
        <v>2008</v>
      </c>
      <c r="K221" s="402">
        <f>E222</f>
        <v>288</v>
      </c>
      <c r="L221" s="381">
        <f>F222</f>
        <v>0.9340277777777778</v>
      </c>
      <c r="M221" s="386"/>
      <c r="N221" s="386"/>
      <c r="O221" s="386">
        <f t="shared" si="12"/>
        <v>50</v>
      </c>
      <c r="P221" s="399">
        <f t="shared" si="11"/>
        <v>1</v>
      </c>
    </row>
    <row r="222" spans="1:16" ht="15">
      <c r="A222" s="374">
        <v>106</v>
      </c>
      <c r="B222" s="351" t="s">
        <v>449</v>
      </c>
      <c r="C222" s="410">
        <v>39735</v>
      </c>
      <c r="D222" s="380">
        <v>2008</v>
      </c>
      <c r="E222" s="380">
        <v>288</v>
      </c>
      <c r="F222" s="548">
        <v>0.9340277777777778</v>
      </c>
      <c r="G222" s="565">
        <v>0</v>
      </c>
      <c r="H222" s="548">
        <v>0.517361111111111</v>
      </c>
      <c r="I222" s="410">
        <v>39736</v>
      </c>
      <c r="J222" s="380">
        <v>2008</v>
      </c>
      <c r="K222" s="380">
        <v>289</v>
      </c>
      <c r="L222" s="548">
        <v>0.4513888888888889</v>
      </c>
      <c r="M222" s="220">
        <v>2200</v>
      </c>
      <c r="N222" s="388">
        <v>98.34</v>
      </c>
      <c r="O222" s="386">
        <f t="shared" si="12"/>
        <v>605</v>
      </c>
      <c r="P222" s="399">
        <f t="shared" si="11"/>
        <v>1</v>
      </c>
    </row>
    <row r="223" spans="2:16" ht="15">
      <c r="B223" s="351" t="s">
        <v>281</v>
      </c>
      <c r="C223" s="410">
        <f>I222</f>
        <v>39736</v>
      </c>
      <c r="D223" s="398">
        <f>J222</f>
        <v>2008</v>
      </c>
      <c r="E223" s="380">
        <f>K222</f>
        <v>289</v>
      </c>
      <c r="F223" s="381">
        <f>L222</f>
        <v>0.4513888888888889</v>
      </c>
      <c r="G223" s="396">
        <f>IF((L223-F223)&gt;0,K223-E223,IF((L223-F223)=0,0,K223-E223-$F$247))</f>
        <v>0</v>
      </c>
      <c r="H223" s="381">
        <f>IF((L223-F223)&gt;0,L223-F223,IF((L223-F223)=0,0,$H$247+L223-F223))</f>
        <v>0.06319444444444439</v>
      </c>
      <c r="I223" s="410">
        <f>C224</f>
        <v>39736</v>
      </c>
      <c r="J223" s="401">
        <f>D224</f>
        <v>2008</v>
      </c>
      <c r="K223" s="402">
        <f>E224</f>
        <v>289</v>
      </c>
      <c r="L223" s="381">
        <f>F224</f>
        <v>0.5145833333333333</v>
      </c>
      <c r="M223" s="386"/>
      <c r="N223" s="386"/>
      <c r="O223" s="386">
        <f t="shared" si="12"/>
        <v>50</v>
      </c>
      <c r="P223" s="399">
        <f t="shared" si="11"/>
        <v>1</v>
      </c>
    </row>
    <row r="224" spans="1:16" ht="15">
      <c r="A224" s="374">
        <v>107</v>
      </c>
      <c r="B224" s="351" t="s">
        <v>450</v>
      </c>
      <c r="C224" s="410">
        <v>39736</v>
      </c>
      <c r="D224" s="380">
        <v>2008</v>
      </c>
      <c r="E224" s="380">
        <v>289</v>
      </c>
      <c r="F224" s="548">
        <v>0.5145833333333333</v>
      </c>
      <c r="G224" s="565">
        <v>0</v>
      </c>
      <c r="H224" s="548">
        <v>0.3333333333333333</v>
      </c>
      <c r="I224" s="410">
        <v>39736</v>
      </c>
      <c r="J224" s="380">
        <v>2008</v>
      </c>
      <c r="K224" s="380">
        <v>289</v>
      </c>
      <c r="L224" s="548">
        <v>0.8479166666666668</v>
      </c>
      <c r="M224" s="220">
        <v>3000</v>
      </c>
      <c r="N224" s="388">
        <v>86.4</v>
      </c>
      <c r="O224" s="386">
        <f t="shared" si="12"/>
        <v>606</v>
      </c>
      <c r="P224" s="399">
        <f t="shared" si="11"/>
        <v>1</v>
      </c>
    </row>
    <row r="225" spans="2:16" ht="15">
      <c r="B225" s="351" t="s">
        <v>285</v>
      </c>
      <c r="C225" s="410">
        <f>I224</f>
        <v>39736</v>
      </c>
      <c r="D225" s="398">
        <f>J224</f>
        <v>2008</v>
      </c>
      <c r="E225" s="380">
        <f>K224</f>
        <v>289</v>
      </c>
      <c r="F225" s="381">
        <f>L224</f>
        <v>0.8479166666666668</v>
      </c>
      <c r="G225" s="396">
        <f>IF((L225-F225)&gt;0,K225-E225,IF((L225-F225)=0,0,K225-E225-$F$247))</f>
        <v>0</v>
      </c>
      <c r="H225" s="381">
        <f>IF((L225-F225)&gt;0,L225-F225,IF((L225-F225)=0,0,$H$247+L225-F225))</f>
        <v>0.023611111111111027</v>
      </c>
      <c r="I225" s="410">
        <f>C226</f>
        <v>39736</v>
      </c>
      <c r="J225" s="401">
        <f>D226</f>
        <v>2008</v>
      </c>
      <c r="K225" s="402">
        <f>E226</f>
        <v>289</v>
      </c>
      <c r="L225" s="381">
        <f>F226</f>
        <v>0.8715277777777778</v>
      </c>
      <c r="M225" s="386"/>
      <c r="N225" s="386"/>
      <c r="O225" s="386">
        <f t="shared" si="12"/>
        <v>50</v>
      </c>
      <c r="P225" s="399">
        <f t="shared" si="11"/>
        <v>1</v>
      </c>
    </row>
    <row r="226" spans="1:16" ht="15">
      <c r="A226" s="374">
        <v>108</v>
      </c>
      <c r="B226" s="351" t="s">
        <v>451</v>
      </c>
      <c r="C226" s="410">
        <v>39736</v>
      </c>
      <c r="D226" s="380">
        <v>2008</v>
      </c>
      <c r="E226" s="380">
        <v>289</v>
      </c>
      <c r="F226" s="548">
        <v>0.8715277777777778</v>
      </c>
      <c r="G226" s="565">
        <v>0</v>
      </c>
      <c r="H226" s="548">
        <v>0.24305555555555555</v>
      </c>
      <c r="I226" s="410">
        <v>39737</v>
      </c>
      <c r="J226" s="380">
        <v>2008</v>
      </c>
      <c r="K226" s="380">
        <v>290</v>
      </c>
      <c r="L226" s="548">
        <v>0.11458333333333333</v>
      </c>
      <c r="M226" s="220">
        <v>4000</v>
      </c>
      <c r="N226" s="388">
        <v>84</v>
      </c>
      <c r="O226" s="386">
        <f t="shared" si="12"/>
        <v>607</v>
      </c>
      <c r="P226" s="399">
        <f t="shared" si="11"/>
        <v>1</v>
      </c>
    </row>
    <row r="227" spans="2:16" ht="15">
      <c r="B227" s="351" t="s">
        <v>286</v>
      </c>
      <c r="C227" s="410">
        <f>I226</f>
        <v>39737</v>
      </c>
      <c r="D227" s="398">
        <f>J226</f>
        <v>2008</v>
      </c>
      <c r="E227" s="380">
        <f>K226</f>
        <v>290</v>
      </c>
      <c r="F227" s="381">
        <f>L226</f>
        <v>0.11458333333333333</v>
      </c>
      <c r="G227" s="396">
        <f>IF((L227-F227)&gt;0,K227-E227,IF((L227-F227)=0,0,K227-E227-$F$247))</f>
        <v>0</v>
      </c>
      <c r="H227" s="381">
        <f>IF((L227-F227)&gt;0,L227-F227,IF((L227-F227)=0,0,$H$247+L227-F227))</f>
        <v>0</v>
      </c>
      <c r="I227" s="410">
        <f>C228</f>
        <v>39737</v>
      </c>
      <c r="J227" s="401">
        <f>D228</f>
        <v>2008</v>
      </c>
      <c r="K227" s="402">
        <f>E228</f>
        <v>290</v>
      </c>
      <c r="L227" s="381">
        <f>F228</f>
        <v>0.11458333333333333</v>
      </c>
      <c r="M227" s="386"/>
      <c r="N227" s="386"/>
      <c r="O227" s="386">
        <f t="shared" si="12"/>
        <v>50</v>
      </c>
      <c r="P227" s="399">
        <f t="shared" si="11"/>
        <v>1</v>
      </c>
    </row>
    <row r="228" spans="1:16" ht="15">
      <c r="A228" s="374">
        <v>109</v>
      </c>
      <c r="B228" s="351" t="s">
        <v>453</v>
      </c>
      <c r="C228" s="410">
        <v>39737</v>
      </c>
      <c r="D228" s="380">
        <v>2008</v>
      </c>
      <c r="E228" s="380">
        <v>290</v>
      </c>
      <c r="F228" s="548">
        <v>0.11458333333333333</v>
      </c>
      <c r="G228" s="565">
        <v>0</v>
      </c>
      <c r="H228" s="548">
        <v>0.19444444444444445</v>
      </c>
      <c r="I228" s="410">
        <v>39737</v>
      </c>
      <c r="J228" s="380">
        <v>2008</v>
      </c>
      <c r="K228" s="380">
        <v>290</v>
      </c>
      <c r="L228" s="548">
        <v>0.3090277777777778</v>
      </c>
      <c r="M228" s="220">
        <v>4000</v>
      </c>
      <c r="N228" s="388">
        <v>67.2</v>
      </c>
      <c r="O228" s="386">
        <f t="shared" si="12"/>
        <v>608</v>
      </c>
      <c r="P228" s="399">
        <f t="shared" si="11"/>
        <v>1</v>
      </c>
    </row>
    <row r="229" spans="2:16" ht="15">
      <c r="B229" s="351" t="s">
        <v>287</v>
      </c>
      <c r="C229" s="410">
        <f>I228</f>
        <v>39737</v>
      </c>
      <c r="D229" s="398">
        <f>J228</f>
        <v>2008</v>
      </c>
      <c r="E229" s="380">
        <f>K228</f>
        <v>290</v>
      </c>
      <c r="F229" s="381">
        <f>L228</f>
        <v>0.3090277777777778</v>
      </c>
      <c r="G229" s="396">
        <f>IF((L229-F229)&gt;0,K229-E229,IF((L229-F229)=0,0,K229-E229-$F$247))</f>
        <v>0</v>
      </c>
      <c r="H229" s="381">
        <f>IF((L229-F229)&gt;0,L229-F229,IF((L229-F229)=0,0,$H$247+L229-F229))</f>
        <v>0.038194444444444475</v>
      </c>
      <c r="I229" s="410">
        <f>C230</f>
        <v>39737</v>
      </c>
      <c r="J229" s="401">
        <f>D230</f>
        <v>2008</v>
      </c>
      <c r="K229" s="402">
        <f>E230</f>
        <v>290</v>
      </c>
      <c r="L229" s="381">
        <f>F230</f>
        <v>0.34722222222222227</v>
      </c>
      <c r="M229" s="386"/>
      <c r="N229" s="386"/>
      <c r="O229" s="386">
        <f t="shared" si="12"/>
        <v>50</v>
      </c>
      <c r="P229" s="399">
        <f t="shared" si="11"/>
        <v>1</v>
      </c>
    </row>
    <row r="230" spans="1:16" ht="15">
      <c r="A230" s="374">
        <v>110</v>
      </c>
      <c r="B230" s="351" t="s">
        <v>454</v>
      </c>
      <c r="C230" s="410">
        <v>39737</v>
      </c>
      <c r="D230" s="380">
        <v>2008</v>
      </c>
      <c r="E230" s="380">
        <v>290</v>
      </c>
      <c r="F230" s="548">
        <v>0.34722222222222227</v>
      </c>
      <c r="G230" s="565">
        <v>0</v>
      </c>
      <c r="H230" s="548">
        <v>0.20486111111111113</v>
      </c>
      <c r="I230" s="410">
        <v>39737</v>
      </c>
      <c r="J230" s="380">
        <v>2008</v>
      </c>
      <c r="K230" s="380">
        <v>290</v>
      </c>
      <c r="L230" s="548">
        <v>0.5520833333333334</v>
      </c>
      <c r="M230" s="220">
        <v>4000</v>
      </c>
      <c r="N230" s="388">
        <v>70.8</v>
      </c>
      <c r="O230" s="386">
        <f t="shared" si="12"/>
        <v>609</v>
      </c>
      <c r="P230" s="399">
        <f t="shared" si="11"/>
        <v>1</v>
      </c>
    </row>
    <row r="231" spans="2:16" ht="15">
      <c r="B231" s="351" t="s">
        <v>288</v>
      </c>
      <c r="C231" s="410">
        <f>I230</f>
        <v>39737</v>
      </c>
      <c r="D231" s="398">
        <f>J230</f>
        <v>2008</v>
      </c>
      <c r="E231" s="380">
        <f>K230</f>
        <v>290</v>
      </c>
      <c r="F231" s="381">
        <f>L230</f>
        <v>0.5520833333333334</v>
      </c>
      <c r="G231" s="396">
        <f>IF((L231-F231)&gt;0,K231-E231,IF((L231-F231)=0,0,K231-E231-$F$247))</f>
        <v>0</v>
      </c>
      <c r="H231" s="381">
        <f>IF((L231-F231)&gt;0,L231-F231,IF((L231-F231)=0,0,$H$247+L231-F231))</f>
        <v>0</v>
      </c>
      <c r="I231" s="410">
        <f>C232</f>
        <v>39737</v>
      </c>
      <c r="J231" s="401">
        <f>D232</f>
        <v>2008</v>
      </c>
      <c r="K231" s="402">
        <f>E232</f>
        <v>290</v>
      </c>
      <c r="L231" s="381">
        <f>F232</f>
        <v>0.5520833333333334</v>
      </c>
      <c r="M231" s="386"/>
      <c r="N231" s="386"/>
      <c r="O231" s="386">
        <f t="shared" si="12"/>
        <v>50</v>
      </c>
      <c r="P231" s="399">
        <f t="shared" si="11"/>
        <v>1</v>
      </c>
    </row>
    <row r="232" spans="1:16" ht="15">
      <c r="A232" s="374">
        <v>111</v>
      </c>
      <c r="B232" s="351" t="s">
        <v>455</v>
      </c>
      <c r="C232" s="410">
        <v>39737</v>
      </c>
      <c r="D232" s="380">
        <v>2008</v>
      </c>
      <c r="E232" s="380">
        <v>290</v>
      </c>
      <c r="F232" s="548">
        <v>0.5520833333333334</v>
      </c>
      <c r="G232" s="565">
        <v>0</v>
      </c>
      <c r="H232" s="548">
        <v>0.125</v>
      </c>
      <c r="I232" s="410">
        <v>39737</v>
      </c>
      <c r="J232" s="380">
        <v>2008</v>
      </c>
      <c r="K232" s="380">
        <v>290</v>
      </c>
      <c r="L232" s="548">
        <v>0.6770833333333334</v>
      </c>
      <c r="M232" s="220">
        <v>2200</v>
      </c>
      <c r="N232" s="388">
        <v>23.76</v>
      </c>
      <c r="O232" s="386">
        <f t="shared" si="12"/>
        <v>610</v>
      </c>
      <c r="P232" s="399">
        <f t="shared" si="11"/>
        <v>1</v>
      </c>
    </row>
    <row r="233" spans="2:16" ht="15">
      <c r="B233" s="351" t="s">
        <v>289</v>
      </c>
      <c r="C233" s="410">
        <f>I232</f>
        <v>39737</v>
      </c>
      <c r="D233" s="398">
        <f>J232</f>
        <v>2008</v>
      </c>
      <c r="E233" s="380">
        <f>K232</f>
        <v>290</v>
      </c>
      <c r="F233" s="381">
        <f>L232</f>
        <v>0.6770833333333334</v>
      </c>
      <c r="G233" s="396">
        <f>IF((L233-F233)&gt;0,K233-E233,IF((L233-F233)=0,0,K233-E233-$F$247))</f>
        <v>0</v>
      </c>
      <c r="H233" s="381">
        <f>IF((L233-F233)&gt;0,L233-F233,IF((L233-F233)=0,0,$H$247+L233-F233))</f>
        <v>0</v>
      </c>
      <c r="I233" s="410">
        <f>C234</f>
        <v>39737</v>
      </c>
      <c r="J233" s="401">
        <f>D234</f>
        <v>2008</v>
      </c>
      <c r="K233" s="402">
        <f>E234</f>
        <v>290</v>
      </c>
      <c r="L233" s="381">
        <f>F234</f>
        <v>0.6770833333333334</v>
      </c>
      <c r="M233" s="386"/>
      <c r="N233" s="386"/>
      <c r="O233" s="386">
        <f t="shared" si="12"/>
        <v>50</v>
      </c>
      <c r="P233" s="399">
        <f t="shared" si="11"/>
        <v>1</v>
      </c>
    </row>
    <row r="234" spans="1:16" ht="15">
      <c r="A234" s="374">
        <v>112</v>
      </c>
      <c r="B234" s="351" t="s">
        <v>456</v>
      </c>
      <c r="C234" s="410">
        <v>39737</v>
      </c>
      <c r="D234" s="380">
        <v>2008</v>
      </c>
      <c r="E234" s="380">
        <v>290</v>
      </c>
      <c r="F234" s="548">
        <v>0.6770833333333334</v>
      </c>
      <c r="G234" s="565">
        <v>0</v>
      </c>
      <c r="H234" s="548">
        <v>0.2708333333333333</v>
      </c>
      <c r="I234" s="410">
        <v>39737</v>
      </c>
      <c r="J234" s="380">
        <v>2008</v>
      </c>
      <c r="K234" s="380">
        <v>290</v>
      </c>
      <c r="L234" s="548">
        <v>0.9479166666666666</v>
      </c>
      <c r="M234" s="220">
        <v>4000</v>
      </c>
      <c r="N234" s="388">
        <v>93.6</v>
      </c>
      <c r="O234" s="386">
        <f t="shared" si="12"/>
        <v>611</v>
      </c>
      <c r="P234" s="399">
        <f t="shared" si="11"/>
        <v>1</v>
      </c>
    </row>
    <row r="235" spans="2:16" ht="15">
      <c r="B235" s="351" t="s">
        <v>290</v>
      </c>
      <c r="C235" s="410">
        <f>I234</f>
        <v>39737</v>
      </c>
      <c r="D235" s="398">
        <f>J234</f>
        <v>2008</v>
      </c>
      <c r="E235" s="380">
        <f>K234</f>
        <v>290</v>
      </c>
      <c r="F235" s="381">
        <f>L234</f>
        <v>0.9479166666666666</v>
      </c>
      <c r="G235" s="396">
        <f>IF((L235-F235)&gt;0,K235-E235,IF((L235-F235)=0,0,K235-E235-$F$247))</f>
        <v>0</v>
      </c>
      <c r="H235" s="381">
        <f>IF((L235-F235)&gt;0,L235-F235,IF((L235-F235)=0,0,$H$247+L235-F235))</f>
        <v>0.22569444444444453</v>
      </c>
      <c r="I235" s="410">
        <f>C236</f>
        <v>39738</v>
      </c>
      <c r="J235" s="401">
        <f>D236</f>
        <v>2008</v>
      </c>
      <c r="K235" s="402">
        <f>E236</f>
        <v>291</v>
      </c>
      <c r="L235" s="381">
        <f>F236</f>
        <v>0.17361111111111113</v>
      </c>
      <c r="M235" s="386"/>
      <c r="N235" s="386"/>
      <c r="O235" s="386">
        <f t="shared" si="12"/>
        <v>50</v>
      </c>
      <c r="P235" s="399">
        <f t="shared" si="11"/>
        <v>1</v>
      </c>
    </row>
    <row r="236" spans="1:16" ht="15">
      <c r="A236" s="374">
        <v>113</v>
      </c>
      <c r="B236" s="351" t="s">
        <v>458</v>
      </c>
      <c r="C236" s="410">
        <v>39738</v>
      </c>
      <c r="D236" s="380">
        <v>2008</v>
      </c>
      <c r="E236" s="380">
        <v>291</v>
      </c>
      <c r="F236" s="548">
        <v>0.17361111111111113</v>
      </c>
      <c r="G236" s="565">
        <v>0</v>
      </c>
      <c r="H236" s="548">
        <v>0.2916666666666667</v>
      </c>
      <c r="I236" s="410">
        <v>39738</v>
      </c>
      <c r="J236" s="380">
        <v>2008</v>
      </c>
      <c r="K236" s="380">
        <v>291</v>
      </c>
      <c r="L236" s="548">
        <v>0.46527777777777773</v>
      </c>
      <c r="M236" s="220">
        <v>4000</v>
      </c>
      <c r="N236" s="388">
        <v>100.8</v>
      </c>
      <c r="O236" s="386">
        <f t="shared" si="12"/>
        <v>612</v>
      </c>
      <c r="P236" s="399">
        <f t="shared" si="11"/>
        <v>1</v>
      </c>
    </row>
    <row r="237" spans="2:16" ht="15">
      <c r="B237" s="351" t="s">
        <v>291</v>
      </c>
      <c r="C237" s="410">
        <f>I236</f>
        <v>39738</v>
      </c>
      <c r="D237" s="398">
        <f>J236</f>
        <v>2008</v>
      </c>
      <c r="E237" s="380">
        <f>K236</f>
        <v>291</v>
      </c>
      <c r="F237" s="381">
        <f>L236</f>
        <v>0.46527777777777773</v>
      </c>
      <c r="G237" s="396">
        <f>IF((L237-F237)&gt;0,K237-E237,IF((L237-F237)=0,0,K237-E237-$F$247))</f>
        <v>0</v>
      </c>
      <c r="H237" s="381">
        <f>IF((L237-F237)&gt;0,L237-F237,IF((L237-F237)=0,0,$H$247+L237-F237))</f>
        <v>0.28472222222222227</v>
      </c>
      <c r="I237" s="410">
        <f>C238</f>
        <v>39738</v>
      </c>
      <c r="J237" s="401">
        <f>D238</f>
        <v>2008</v>
      </c>
      <c r="K237" s="402">
        <f>E238</f>
        <v>291</v>
      </c>
      <c r="L237" s="381">
        <f>F238</f>
        <v>0.75</v>
      </c>
      <c r="M237" s="386"/>
      <c r="N237" s="386"/>
      <c r="O237" s="386">
        <f t="shared" si="12"/>
        <v>50</v>
      </c>
      <c r="P237" s="399">
        <f t="shared" si="11"/>
        <v>1</v>
      </c>
    </row>
    <row r="238" spans="1:16" ht="15">
      <c r="A238" s="374">
        <v>114</v>
      </c>
      <c r="B238" s="351" t="s">
        <v>459</v>
      </c>
      <c r="C238" s="410">
        <v>39738</v>
      </c>
      <c r="D238" s="380">
        <v>2008</v>
      </c>
      <c r="E238" s="380">
        <v>291</v>
      </c>
      <c r="F238" s="548">
        <v>0.75</v>
      </c>
      <c r="G238" s="565">
        <v>0</v>
      </c>
      <c r="H238" s="548">
        <v>0.2916666666666667</v>
      </c>
      <c r="I238" s="410">
        <v>39739</v>
      </c>
      <c r="J238" s="380">
        <v>2008</v>
      </c>
      <c r="K238" s="380">
        <v>292</v>
      </c>
      <c r="L238" s="548">
        <v>0.041666666666666664</v>
      </c>
      <c r="M238" s="220">
        <v>4000</v>
      </c>
      <c r="N238" s="388">
        <v>100.8</v>
      </c>
      <c r="O238" s="386">
        <f t="shared" si="12"/>
        <v>613</v>
      </c>
      <c r="P238" s="399">
        <f t="shared" si="11"/>
        <v>1</v>
      </c>
    </row>
    <row r="239" spans="2:16" ht="15">
      <c r="B239" s="351" t="s">
        <v>292</v>
      </c>
      <c r="C239" s="410">
        <f>I238</f>
        <v>39739</v>
      </c>
      <c r="D239" s="398">
        <f>J238</f>
        <v>2008</v>
      </c>
      <c r="E239" s="380">
        <f>K238</f>
        <v>292</v>
      </c>
      <c r="F239" s="381">
        <f>L238</f>
        <v>0.041666666666666664</v>
      </c>
      <c r="G239" s="396">
        <f>IF((L239-F239)&gt;0,K239-E239,IF((L239-F239)=0,0,K239-E239-$F$247))</f>
        <v>0</v>
      </c>
      <c r="H239" s="381">
        <f>IF((L239-F239)&gt;0,L239-F239,IF((L239-F239)=0,0,$H$247+L239-F239))</f>
        <v>0.020833333333333336</v>
      </c>
      <c r="I239" s="410">
        <f>C240</f>
        <v>39739</v>
      </c>
      <c r="J239" s="401">
        <f>D240</f>
        <v>2008</v>
      </c>
      <c r="K239" s="402">
        <f>E240</f>
        <v>292</v>
      </c>
      <c r="L239" s="381">
        <f>F240</f>
        <v>0.0625</v>
      </c>
      <c r="M239" s="386"/>
      <c r="N239" s="386"/>
      <c r="O239" s="386">
        <f t="shared" si="12"/>
        <v>50</v>
      </c>
      <c r="P239" s="399">
        <f t="shared" si="11"/>
        <v>1</v>
      </c>
    </row>
    <row r="240" spans="1:16" ht="15">
      <c r="A240" s="374">
        <v>115</v>
      </c>
      <c r="B240" s="351" t="s">
        <v>461</v>
      </c>
      <c r="C240" s="410">
        <v>39739</v>
      </c>
      <c r="D240" s="380">
        <v>2008</v>
      </c>
      <c r="E240" s="380">
        <v>292</v>
      </c>
      <c r="F240" s="548">
        <v>0.0625</v>
      </c>
      <c r="G240" s="565">
        <v>0</v>
      </c>
      <c r="H240" s="548">
        <v>0.35833333333333334</v>
      </c>
      <c r="I240" s="410">
        <v>39739</v>
      </c>
      <c r="J240" s="380">
        <v>2008</v>
      </c>
      <c r="K240" s="380">
        <v>292</v>
      </c>
      <c r="L240" s="548">
        <v>0.42083333333333334</v>
      </c>
      <c r="M240" s="220">
        <v>4000</v>
      </c>
      <c r="N240" s="388">
        <v>123.84</v>
      </c>
      <c r="O240" s="386">
        <f t="shared" si="12"/>
        <v>614</v>
      </c>
      <c r="P240" s="399">
        <f t="shared" si="11"/>
        <v>1</v>
      </c>
    </row>
    <row r="241" spans="2:16" ht="15">
      <c r="B241" s="351" t="s">
        <v>293</v>
      </c>
      <c r="C241" s="410">
        <f>I240</f>
        <v>39739</v>
      </c>
      <c r="D241" s="398">
        <f>J240</f>
        <v>2008</v>
      </c>
      <c r="E241" s="380">
        <f>K240</f>
        <v>292</v>
      </c>
      <c r="F241" s="381">
        <f>L240</f>
        <v>0.42083333333333334</v>
      </c>
      <c r="G241" s="396">
        <f>IF((L241-F241)&gt;0,K241-E241,IF((L241-F241)=0,0,K241-E241-$F$247))</f>
        <v>0</v>
      </c>
      <c r="H241" s="381">
        <f>IF((L241-F241)&gt;0,L241-F241,IF((L241-F241)=0,0,$H$247+L241-F241))</f>
        <v>0.09374999999999994</v>
      </c>
      <c r="I241" s="410">
        <f>C242</f>
        <v>39739</v>
      </c>
      <c r="J241" s="401">
        <f>D242</f>
        <v>2008</v>
      </c>
      <c r="K241" s="402">
        <f>E242</f>
        <v>292</v>
      </c>
      <c r="L241" s="381">
        <f>F242</f>
        <v>0.5145833333333333</v>
      </c>
      <c r="M241" s="386"/>
      <c r="N241" s="386"/>
      <c r="O241" s="386">
        <f t="shared" si="12"/>
        <v>50</v>
      </c>
      <c r="P241" s="399">
        <f t="shared" si="11"/>
        <v>1</v>
      </c>
    </row>
    <row r="242" spans="1:16" ht="15">
      <c r="A242" s="374">
        <v>116</v>
      </c>
      <c r="B242" s="351" t="s">
        <v>463</v>
      </c>
      <c r="C242" s="410">
        <v>39739</v>
      </c>
      <c r="D242" s="380">
        <v>2008</v>
      </c>
      <c r="E242" s="380">
        <v>292</v>
      </c>
      <c r="F242" s="548">
        <v>0.5145833333333333</v>
      </c>
      <c r="G242" s="565">
        <v>0</v>
      </c>
      <c r="H242" s="548">
        <v>0.3333333333333333</v>
      </c>
      <c r="I242" s="410">
        <v>39739</v>
      </c>
      <c r="J242" s="380">
        <v>2008</v>
      </c>
      <c r="K242" s="380">
        <v>292</v>
      </c>
      <c r="L242" s="548">
        <v>0.8479166666666668</v>
      </c>
      <c r="M242" s="220">
        <v>3000</v>
      </c>
      <c r="N242" s="388">
        <v>86.4</v>
      </c>
      <c r="O242" s="386">
        <f t="shared" si="12"/>
        <v>615</v>
      </c>
      <c r="P242" s="399">
        <f t="shared" si="11"/>
        <v>1</v>
      </c>
    </row>
    <row r="243" spans="2:16" ht="15.75" thickBot="1">
      <c r="B243" s="351" t="s">
        <v>294</v>
      </c>
      <c r="C243" s="410">
        <f>I242</f>
        <v>39739</v>
      </c>
      <c r="D243" s="398">
        <f>J242</f>
        <v>2008</v>
      </c>
      <c r="E243" s="380">
        <f>K242</f>
        <v>292</v>
      </c>
      <c r="F243" s="381">
        <f>L242</f>
        <v>0.8479166666666668</v>
      </c>
      <c r="G243" s="397">
        <f>IF((L243-F243)&gt;0,K243-E243,IF((L243-F243)=0,0,K243-E243-$F$247))</f>
        <v>0</v>
      </c>
      <c r="H243" s="385">
        <f>IF((L243-F243)&gt;0,L243-F243,IF((L243-F243)=0,0,$H$247+L243-F243))</f>
        <v>0</v>
      </c>
      <c r="I243" s="411">
        <f>C244</f>
        <v>39739</v>
      </c>
      <c r="J243" s="408">
        <f>D244</f>
        <v>2008</v>
      </c>
      <c r="K243" s="409">
        <f>E244</f>
        <v>292</v>
      </c>
      <c r="L243" s="385">
        <f>F244</f>
        <v>0.8479166666666668</v>
      </c>
      <c r="M243" s="387"/>
      <c r="N243" s="387"/>
      <c r="O243" s="387">
        <f t="shared" si="12"/>
        <v>50</v>
      </c>
      <c r="P243" s="583">
        <f t="shared" si="11"/>
        <v>1</v>
      </c>
    </row>
    <row r="244" spans="1:16" ht="15.75" thickBot="1">
      <c r="A244" s="374"/>
      <c r="B244" s="443" t="s">
        <v>466</v>
      </c>
      <c r="C244" s="411">
        <v>39739</v>
      </c>
      <c r="D244" s="384">
        <v>2008</v>
      </c>
      <c r="E244" s="384">
        <v>292</v>
      </c>
      <c r="F244" s="580">
        <v>0.8479166666666668</v>
      </c>
      <c r="G244" s="404"/>
      <c r="H244" s="405"/>
      <c r="I244" s="582"/>
      <c r="J244" s="581"/>
      <c r="K244" s="581"/>
      <c r="L244" s="405"/>
      <c r="M244" s="406"/>
      <c r="N244" s="407"/>
      <c r="O244" s="406"/>
      <c r="P244" s="406"/>
    </row>
    <row r="245" spans="2:16" ht="15">
      <c r="B245" s="16"/>
      <c r="C245" s="16"/>
      <c r="D245" s="16"/>
      <c r="E245" s="16"/>
      <c r="F245" s="55"/>
      <c r="G245" s="51"/>
      <c r="H245" s="63"/>
      <c r="I245" s="63"/>
      <c r="J245" s="64"/>
      <c r="K245" s="64"/>
      <c r="L245" s="51"/>
      <c r="M245" s="53"/>
      <c r="N245" s="54"/>
      <c r="O245" s="53"/>
      <c r="P245" s="53"/>
    </row>
    <row r="247" spans="1:16" ht="15">
      <c r="A247" s="25">
        <f>COUNTA(A8:A244)</f>
        <v>116</v>
      </c>
      <c r="B247" s="25" t="s">
        <v>0</v>
      </c>
      <c r="F247" s="25">
        <v>1</v>
      </c>
      <c r="G247" s="25" t="s">
        <v>76</v>
      </c>
      <c r="H247" s="14">
        <v>1</v>
      </c>
      <c r="I247" s="14"/>
      <c r="N247" s="60"/>
      <c r="O247" s="15" t="s">
        <v>77</v>
      </c>
      <c r="P247" s="25">
        <f>MAX(P11:P244)</f>
        <v>1</v>
      </c>
    </row>
    <row r="249" spans="7:14" ht="15">
      <c r="G249" s="65" t="s">
        <v>95</v>
      </c>
      <c r="H249" s="65" t="s">
        <v>94</v>
      </c>
      <c r="N249" s="60"/>
    </row>
    <row r="250" spans="6:14" ht="15">
      <c r="F250" s="15" t="s">
        <v>78</v>
      </c>
      <c r="G250" s="62">
        <f>MAX(G11:G244)</f>
        <v>0</v>
      </c>
      <c r="H250" s="26">
        <f>H195</f>
        <v>0.06597222222222227</v>
      </c>
      <c r="L250" s="60"/>
      <c r="N250" s="60">
        <f>SUM(N11:N244)</f>
        <v>7030.448999999999</v>
      </c>
    </row>
    <row r="251" ht="15">
      <c r="N251" s="60"/>
    </row>
    <row r="252" ht="15">
      <c r="N252" s="60"/>
    </row>
    <row r="254" ht="15">
      <c r="H254" s="26"/>
    </row>
    <row r="255" ht="15">
      <c r="H255" s="26"/>
    </row>
    <row r="256" ht="15">
      <c r="H256" s="26"/>
    </row>
    <row r="257" ht="15">
      <c r="H257" s="26"/>
    </row>
    <row r="259" ht="15">
      <c r="H259" s="26"/>
    </row>
  </sheetData>
  <mergeCells count="8">
    <mergeCell ref="M5:M6"/>
    <mergeCell ref="N5:N6"/>
    <mergeCell ref="O5:O6"/>
    <mergeCell ref="P5:P6"/>
    <mergeCell ref="B5:B6"/>
    <mergeCell ref="C5:F5"/>
    <mergeCell ref="G5:H5"/>
    <mergeCell ref="I5:L5"/>
  </mergeCells>
  <conditionalFormatting sqref="G7:H244">
    <cfRule type="cellIs" priority="1" dxfId="0" operator="lessThan" stopIfTrue="1">
      <formula>0</formula>
    </cfRule>
  </conditionalFormatting>
  <printOptions gridLines="1"/>
  <pageMargins left="0.75" right="0.75" top="1" bottom="1" header="0.511811023" footer="0.51181102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501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0.06634114583333334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0.0006799768518518517</v>
      </c>
      <c r="D11" s="813">
        <v>0.06702112268518519</v>
      </c>
      <c r="E11" s="66">
        <v>45855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0.06634114583333334</v>
      </c>
      <c r="D12" s="813">
        <v>0.06770109953703704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0.0006799768518518379</v>
      </c>
      <c r="D13" s="813">
        <v>0.13404224537037038</v>
      </c>
      <c r="E13" s="66">
        <v>45855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3">
        <f>D20</f>
        <v>0.13472222222222222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0.13472222222222222</v>
      </c>
    </row>
    <row r="18" spans="4:5" ht="15">
      <c r="D18" s="812">
        <f>Rings!J75</f>
        <v>0.13541666666666666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0.13472222222222222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502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0.16529947916666665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3">
        <v>0.16597945601851852</v>
      </c>
      <c r="E11" s="66">
        <v>114255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0.16529947916666668</v>
      </c>
      <c r="D12" s="813">
        <v>0.16665943287037036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0.0006799768518518379</v>
      </c>
      <c r="D13" s="813">
        <v>0.33195891203703703</v>
      </c>
      <c r="E13" s="66">
        <v>114255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3">
        <f>D20</f>
        <v>0.3326388888888889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0.3326388888888889</v>
      </c>
    </row>
    <row r="18" spans="4:5" ht="15">
      <c r="D18" s="812">
        <f>Rings!J76</f>
        <v>0.3333333333333333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0.3326388888888889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504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 aca="true" t="shared" si="0" ref="C10:C15">D11-D10</f>
        <v>0.1782595486111111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 t="shared" si="0"/>
        <v>0.0006799768518518656</v>
      </c>
      <c r="D11" s="813">
        <v>0.17893952546296296</v>
      </c>
      <c r="E11" s="66">
        <v>123213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 t="shared" si="0"/>
        <v>0.1782595486111111</v>
      </c>
      <c r="D12" s="813">
        <v>0.17961950231481483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 t="shared" si="0"/>
        <v>0.0006799768518518379</v>
      </c>
      <c r="D13" s="813">
        <v>0.3578790509259259</v>
      </c>
      <c r="E13" s="66">
        <v>123213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18" ht="15">
      <c r="A14" s="66">
        <v>7</v>
      </c>
      <c r="C14" s="813">
        <f t="shared" si="0"/>
        <v>0.1782595486111111</v>
      </c>
      <c r="D14" s="813">
        <v>0.35855902777777776</v>
      </c>
      <c r="E14" s="66">
        <v>470</v>
      </c>
      <c r="F14" s="66" t="s">
        <v>488</v>
      </c>
      <c r="G14" s="66" t="s">
        <v>489</v>
      </c>
      <c r="H14" s="66">
        <v>0</v>
      </c>
      <c r="I14" s="66">
        <v>39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6" t="s">
        <v>543</v>
      </c>
      <c r="O14" s="66" t="s">
        <v>544</v>
      </c>
      <c r="P14" s="66" t="s">
        <v>498</v>
      </c>
      <c r="Q14" s="66" t="s">
        <v>497</v>
      </c>
      <c r="R14" s="66">
        <v>80</v>
      </c>
    </row>
    <row r="15" spans="1:18" ht="15">
      <c r="A15" s="66">
        <v>7</v>
      </c>
      <c r="C15" s="813">
        <f t="shared" si="0"/>
        <v>0.0006814236111111205</v>
      </c>
      <c r="D15" s="813">
        <v>0.5368185763888889</v>
      </c>
      <c r="E15" s="66">
        <v>123213</v>
      </c>
      <c r="F15" s="66" t="s">
        <v>488</v>
      </c>
      <c r="G15" s="66" t="s">
        <v>489</v>
      </c>
      <c r="H15" s="66">
        <v>0</v>
      </c>
      <c r="I15" s="66">
        <v>39</v>
      </c>
      <c r="J15" s="66" t="s">
        <v>490</v>
      </c>
      <c r="K15" s="66" t="s">
        <v>491</v>
      </c>
      <c r="L15" s="66" t="s">
        <v>492</v>
      </c>
      <c r="M15" s="66" t="s">
        <v>493</v>
      </c>
      <c r="N15" s="66" t="s">
        <v>543</v>
      </c>
      <c r="O15" s="66" t="s">
        <v>544</v>
      </c>
      <c r="P15" s="66" t="s">
        <v>496</v>
      </c>
      <c r="Q15" s="66" t="s">
        <v>497</v>
      </c>
      <c r="R15" s="66">
        <v>80</v>
      </c>
    </row>
    <row r="16" spans="1:6" ht="15">
      <c r="A16" s="66">
        <v>4</v>
      </c>
      <c r="D16" s="813">
        <f>D22</f>
        <v>0.5375</v>
      </c>
      <c r="E16" s="66">
        <v>0</v>
      </c>
      <c r="F16" s="66" t="s">
        <v>499</v>
      </c>
    </row>
    <row r="17" ht="15">
      <c r="C17" s="813"/>
    </row>
    <row r="18" spans="1:3" ht="15">
      <c r="A18" s="814">
        <f>CEILING(SUM(A9:A16)/88,1)</f>
        <v>1</v>
      </c>
      <c r="B18" s="815" t="s">
        <v>10</v>
      </c>
      <c r="C18" s="816">
        <f>SUM(C9:C16)</f>
        <v>0.5375</v>
      </c>
    </row>
    <row r="20" spans="4:5" ht="15">
      <c r="D20" s="812">
        <f>Rings!J77</f>
        <v>0.5381944444444444</v>
      </c>
      <c r="E20" s="66" t="s">
        <v>501</v>
      </c>
    </row>
    <row r="21" spans="4:5" ht="15">
      <c r="D21" s="812">
        <v>0.0006944444444444445</v>
      </c>
      <c r="E21" s="66" t="s">
        <v>502</v>
      </c>
    </row>
    <row r="22" spans="4:5" ht="15">
      <c r="D22" s="812">
        <f>D20-D21</f>
        <v>0.5375</v>
      </c>
      <c r="E22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2" width="9.28125" style="66" bestFit="1" customWidth="1"/>
    <col min="13" max="13" width="12.57421875" style="66" bestFit="1" customWidth="1"/>
    <col min="14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512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 aca="true" t="shared" si="0" ref="C9:C14">D10-D9</f>
        <v>0.03333333333333333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542</v>
      </c>
      <c r="N9" s="66" t="s">
        <v>543</v>
      </c>
      <c r="O9" s="66" t="s">
        <v>544</v>
      </c>
      <c r="P9" s="66" t="s">
        <v>498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 t="shared" si="0"/>
        <v>0.002777777777777782</v>
      </c>
      <c r="D10" s="813">
        <v>0.03333333333333333</v>
      </c>
      <c r="E10" s="66">
        <v>23040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542</v>
      </c>
      <c r="N10" s="66" t="s">
        <v>543</v>
      </c>
      <c r="O10" s="66" t="s">
        <v>544</v>
      </c>
      <c r="P10" s="66" t="s">
        <v>496</v>
      </c>
      <c r="Q10" s="66" t="s">
        <v>497</v>
      </c>
      <c r="R10" s="66">
        <v>80</v>
      </c>
    </row>
    <row r="11" spans="1:18" ht="15">
      <c r="A11" s="66">
        <v>7</v>
      </c>
      <c r="C11" s="813">
        <f t="shared" si="0"/>
        <v>0.06111111111111111</v>
      </c>
      <c r="D11" s="813">
        <v>0.036111111111111115</v>
      </c>
      <c r="E11" s="66">
        <v>1920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542</v>
      </c>
      <c r="N11" s="66" t="s">
        <v>543</v>
      </c>
      <c r="O11" s="66" t="s">
        <v>544</v>
      </c>
      <c r="P11" s="66" t="s">
        <v>498</v>
      </c>
      <c r="Q11" s="66" t="s">
        <v>497</v>
      </c>
      <c r="R11" s="66">
        <v>80</v>
      </c>
    </row>
    <row r="12" spans="1:18" ht="15">
      <c r="A12" s="66">
        <v>7</v>
      </c>
      <c r="C12" s="813">
        <f t="shared" si="0"/>
        <v>0.002777777777777782</v>
      </c>
      <c r="D12" s="813">
        <v>0.09722222222222222</v>
      </c>
      <c r="E12" s="66">
        <v>42240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542</v>
      </c>
      <c r="N12" s="66" t="s">
        <v>543</v>
      </c>
      <c r="O12" s="66" t="s">
        <v>544</v>
      </c>
      <c r="P12" s="66" t="s">
        <v>496</v>
      </c>
      <c r="Q12" s="66" t="s">
        <v>497</v>
      </c>
      <c r="R12" s="66">
        <v>80</v>
      </c>
    </row>
    <row r="13" spans="1:18" ht="15">
      <c r="A13" s="66">
        <v>7</v>
      </c>
      <c r="C13" s="813">
        <f t="shared" si="0"/>
        <v>0.16805555555555554</v>
      </c>
      <c r="D13" s="813">
        <v>0.1</v>
      </c>
      <c r="E13" s="66">
        <v>1920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542</v>
      </c>
      <c r="N13" s="66" t="s">
        <v>543</v>
      </c>
      <c r="O13" s="66" t="s">
        <v>544</v>
      </c>
      <c r="P13" s="66" t="s">
        <v>498</v>
      </c>
      <c r="Q13" s="66" t="s">
        <v>497</v>
      </c>
      <c r="R13" s="66">
        <v>80</v>
      </c>
    </row>
    <row r="14" spans="1:18" ht="15">
      <c r="A14" s="66">
        <v>7</v>
      </c>
      <c r="C14" s="813">
        <f t="shared" si="0"/>
        <v>0.002083333333333326</v>
      </c>
      <c r="D14" s="813">
        <v>0.26805555555555555</v>
      </c>
      <c r="E14" s="66">
        <v>116160</v>
      </c>
      <c r="F14" s="66" t="s">
        <v>488</v>
      </c>
      <c r="G14" s="66" t="s">
        <v>489</v>
      </c>
      <c r="H14" s="66">
        <v>0</v>
      </c>
      <c r="I14" s="66">
        <v>39</v>
      </c>
      <c r="J14" s="66" t="s">
        <v>490</v>
      </c>
      <c r="K14" s="66" t="s">
        <v>491</v>
      </c>
      <c r="L14" s="66" t="s">
        <v>492</v>
      </c>
      <c r="M14" s="66" t="s">
        <v>542</v>
      </c>
      <c r="N14" s="66" t="s">
        <v>543</v>
      </c>
      <c r="O14" s="66" t="s">
        <v>544</v>
      </c>
      <c r="P14" s="66" t="s">
        <v>496</v>
      </c>
      <c r="Q14" s="66" t="s">
        <v>497</v>
      </c>
      <c r="R14" s="66">
        <v>80</v>
      </c>
    </row>
    <row r="15" spans="1:6" ht="15">
      <c r="A15" s="66">
        <v>4</v>
      </c>
      <c r="D15" s="813">
        <f>D21</f>
        <v>0.2701388888888889</v>
      </c>
      <c r="E15" s="66">
        <v>0</v>
      </c>
      <c r="F15" s="66" t="s">
        <v>499</v>
      </c>
    </row>
    <row r="16" ht="15">
      <c r="C16" s="813"/>
    </row>
    <row r="17" spans="1:3" ht="15">
      <c r="A17" s="814">
        <f>CEILING(SUM(A8:A15)/88,1)</f>
        <v>1</v>
      </c>
      <c r="B17" s="815" t="s">
        <v>10</v>
      </c>
      <c r="C17" s="816">
        <f>SUM(C9:C15)</f>
        <v>0.2701388888888889</v>
      </c>
    </row>
    <row r="19" spans="4:5" ht="15">
      <c r="D19" s="812">
        <f>'Icy Satellites'!J36</f>
        <v>0.2708333333333333</v>
      </c>
      <c r="E19" s="66" t="s">
        <v>501</v>
      </c>
    </row>
    <row r="20" spans="4:5" ht="15">
      <c r="D20" s="812">
        <v>0.0006944444444444445</v>
      </c>
      <c r="E20" s="66" t="s">
        <v>502</v>
      </c>
    </row>
    <row r="21" spans="4:5" ht="15">
      <c r="D21" s="812">
        <f>D19-D20</f>
        <v>0.2701388888888889</v>
      </c>
      <c r="E21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7" width="8.7109375" style="0" bestFit="1" customWidth="1"/>
    <col min="8" max="8" width="2.57421875" style="0" bestFit="1" customWidth="1"/>
    <col min="9" max="9" width="5.140625" style="0" bestFit="1" customWidth="1"/>
    <col min="10" max="10" width="9.57421875" style="0" bestFit="1" customWidth="1"/>
    <col min="11" max="13" width="10.140625" style="0" bestFit="1" customWidth="1"/>
    <col min="14" max="15" width="10.42187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66"/>
      <c r="B2" s="66" t="s">
        <v>484</v>
      </c>
      <c r="C2" s="66">
        <v>514</v>
      </c>
    </row>
    <row r="7" spans="1:6" ht="15">
      <c r="A7" s="66"/>
      <c r="B7" s="66"/>
      <c r="C7" s="66"/>
      <c r="D7" s="66" t="s">
        <v>485</v>
      </c>
      <c r="E7" s="66" t="s">
        <v>486</v>
      </c>
      <c r="F7" s="66" t="s">
        <v>487</v>
      </c>
    </row>
    <row r="9" spans="1:18" ht="15">
      <c r="A9" s="66"/>
      <c r="B9" s="66"/>
      <c r="C9" s="66"/>
      <c r="D9" s="66" t="s">
        <v>757</v>
      </c>
      <c r="E9" s="66">
        <v>1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/>
      <c r="B10" s="66"/>
      <c r="C10" s="66"/>
      <c r="D10" s="66" t="s">
        <v>758</v>
      </c>
      <c r="E10" s="66">
        <v>1152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/>
      <c r="B11" s="66"/>
      <c r="C11" s="66"/>
      <c r="D11" s="66" t="s">
        <v>759</v>
      </c>
      <c r="E11" s="66">
        <v>18048</v>
      </c>
      <c r="F11" s="66" t="s">
        <v>488</v>
      </c>
      <c r="G11" s="66" t="s">
        <v>489</v>
      </c>
      <c r="H11" s="66">
        <v>0</v>
      </c>
      <c r="I11" s="66">
        <v>401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505</v>
      </c>
      <c r="O11" s="66" t="s">
        <v>506</v>
      </c>
      <c r="P11" s="66" t="s">
        <v>496</v>
      </c>
      <c r="Q11" s="66" t="s">
        <v>497</v>
      </c>
      <c r="R11" s="66">
        <v>80</v>
      </c>
    </row>
    <row r="12" spans="1:18" ht="15">
      <c r="A12" s="66"/>
      <c r="B12" s="66"/>
      <c r="C12" s="66"/>
      <c r="D12" s="66" t="s">
        <v>775</v>
      </c>
      <c r="E12" s="66">
        <v>5760</v>
      </c>
      <c r="F12" s="66" t="s">
        <v>488</v>
      </c>
      <c r="G12" s="66" t="s">
        <v>489</v>
      </c>
      <c r="H12" s="66">
        <v>0</v>
      </c>
      <c r="I12" s="66">
        <v>401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505</v>
      </c>
      <c r="O12" s="66" t="s">
        <v>506</v>
      </c>
      <c r="P12" s="66" t="s">
        <v>498</v>
      </c>
      <c r="Q12" s="66" t="s">
        <v>497</v>
      </c>
      <c r="R12" s="66">
        <v>80</v>
      </c>
    </row>
    <row r="13" spans="1:6" ht="15">
      <c r="A13" s="66"/>
      <c r="B13" s="66"/>
      <c r="C13" s="66"/>
      <c r="D13" s="66" t="s">
        <v>775</v>
      </c>
      <c r="E13" s="66">
        <v>0</v>
      </c>
      <c r="F13" s="66" t="s">
        <v>499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515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0.23058449074074072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3">
        <v>0.2312644675925926</v>
      </c>
      <c r="E11" s="66">
        <v>159380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3">
        <f>D18</f>
        <v>0.23194444444444443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0.23194444444444443</v>
      </c>
    </row>
    <row r="16" spans="4:5" ht="15">
      <c r="D16" s="812">
        <f>Rings!J84</f>
        <v>0.23263888888888887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0.23194444444444443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518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0.17155671296296293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0.0006799768518518934</v>
      </c>
      <c r="D11" s="813">
        <v>0.1722366898148148</v>
      </c>
      <c r="E11" s="66">
        <v>118580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3">
        <f>D18</f>
        <v>0.1729166666666667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0.1729166666666667</v>
      </c>
    </row>
    <row r="16" spans="4:5" ht="15">
      <c r="D16" s="812">
        <f>Rings!J86</f>
        <v>0.17361111111111113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0.1729166666666667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519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0.21391059027777776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0.0006799768518518656</v>
      </c>
      <c r="D11" s="813">
        <v>0.21459056712962962</v>
      </c>
      <c r="E11" s="66">
        <v>147855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0.21391059027777776</v>
      </c>
      <c r="D12" s="813">
        <v>0.2152705439814815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0.0006799768518518934</v>
      </c>
      <c r="D13" s="813">
        <v>0.42918113425925924</v>
      </c>
      <c r="E13" s="66">
        <v>147855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3">
        <f>D20</f>
        <v>0.42986111111111114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0.42986111111111114</v>
      </c>
    </row>
    <row r="18" spans="4:5" ht="15">
      <c r="D18" s="812">
        <f>Rings!J87</f>
        <v>0.4305555555555556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0.42986111111111114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24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4.7109375" style="66" bestFit="1" customWidth="1"/>
    <col min="10" max="10" width="8.7109375" style="66" bestFit="1" customWidth="1"/>
    <col min="11" max="13" width="9.28125" style="66" bestFit="1" customWidth="1"/>
    <col min="14" max="15" width="9.710937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520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0.006597222222222222</v>
      </c>
      <c r="D9" s="817">
        <f>B9+(E9)/(24*60*60*8)</f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401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505</v>
      </c>
      <c r="O9" s="66" t="s">
        <v>506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>D11-D10</f>
        <v>0.044791666666666674</v>
      </c>
      <c r="D10" s="817">
        <f>D9+E10/(24*60*60*8)</f>
        <v>0.006597222222222222</v>
      </c>
      <c r="E10" s="66">
        <f>(9*60+30)*8</f>
        <v>4560</v>
      </c>
      <c r="F10" s="66" t="s">
        <v>488</v>
      </c>
      <c r="G10" s="66" t="s">
        <v>489</v>
      </c>
      <c r="H10" s="66">
        <v>0</v>
      </c>
      <c r="I10" s="66">
        <v>401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505</v>
      </c>
      <c r="O10" s="66" t="s">
        <v>506</v>
      </c>
      <c r="P10" s="66" t="s">
        <v>498</v>
      </c>
      <c r="Q10" s="66" t="s">
        <v>497</v>
      </c>
      <c r="R10" s="66">
        <v>80</v>
      </c>
    </row>
    <row r="11" spans="1:6" ht="15">
      <c r="A11" s="66">
        <v>4</v>
      </c>
      <c r="D11" s="812">
        <f>D17</f>
        <v>0.051388888888888894</v>
      </c>
      <c r="E11" s="66">
        <v>0</v>
      </c>
      <c r="F11" s="66" t="s">
        <v>499</v>
      </c>
    </row>
    <row r="12" ht="15">
      <c r="C12" s="813"/>
    </row>
    <row r="13" spans="1:3" ht="15">
      <c r="A13" s="814">
        <f>CEILING(SUM(A9:A11)/88,1)</f>
        <v>1</v>
      </c>
      <c r="B13" s="815" t="s">
        <v>10</v>
      </c>
      <c r="C13" s="816">
        <f>SUM(C9:C11)</f>
        <v>0.051388888888888894</v>
      </c>
    </row>
    <row r="15" spans="4:5" ht="15">
      <c r="D15" s="812">
        <f>Titan!J25</f>
        <v>0.052083333333333336</v>
      </c>
      <c r="E15" s="66" t="s">
        <v>501</v>
      </c>
    </row>
    <row r="16" spans="4:5" ht="15">
      <c r="D16" s="812">
        <v>0.0006944444444444445</v>
      </c>
      <c r="E16" s="66" t="s">
        <v>502</v>
      </c>
    </row>
    <row r="17" spans="4:5" ht="15">
      <c r="D17" s="812">
        <f>D15-D16</f>
        <v>0.051388888888888894</v>
      </c>
      <c r="E17" s="66" t="s">
        <v>503</v>
      </c>
    </row>
    <row r="23" ht="15">
      <c r="E23" s="66">
        <v>0</v>
      </c>
    </row>
    <row r="24" ht="15">
      <c r="E24" s="66">
        <f>(9*60+30)*8</f>
        <v>4560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7" width="8.7109375" style="0" bestFit="1" customWidth="1"/>
    <col min="8" max="8" width="2.57421875" style="0" bestFit="1" customWidth="1"/>
    <col min="9" max="9" width="5.140625" style="0" bestFit="1" customWidth="1"/>
    <col min="10" max="10" width="9.57421875" style="0" bestFit="1" customWidth="1"/>
    <col min="11" max="13" width="10.140625" style="0" bestFit="1" customWidth="1"/>
    <col min="14" max="15" width="10.42187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66"/>
      <c r="B2" s="66" t="s">
        <v>484</v>
      </c>
      <c r="C2" s="66">
        <v>521</v>
      </c>
    </row>
    <row r="7" spans="1:6" ht="15">
      <c r="A7" s="66"/>
      <c r="B7" s="66"/>
      <c r="C7" s="66"/>
      <c r="D7" s="66" t="s">
        <v>485</v>
      </c>
      <c r="E7" s="66" t="s">
        <v>486</v>
      </c>
      <c r="F7" s="66" t="s">
        <v>487</v>
      </c>
    </row>
    <row r="9" spans="1:18" ht="15">
      <c r="A9" s="66"/>
      <c r="B9" s="66"/>
      <c r="C9" s="66"/>
      <c r="D9" s="66" t="s">
        <v>757</v>
      </c>
      <c r="E9" s="66">
        <v>1</v>
      </c>
      <c r="F9" s="66" t="s">
        <v>488</v>
      </c>
      <c r="G9" s="66" t="s">
        <v>489</v>
      </c>
      <c r="H9" s="66">
        <v>0</v>
      </c>
      <c r="I9" s="66">
        <v>401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505</v>
      </c>
      <c r="O9" s="66" t="s">
        <v>506</v>
      </c>
      <c r="P9" s="66" t="s">
        <v>496</v>
      </c>
      <c r="Q9" s="66" t="s">
        <v>497</v>
      </c>
      <c r="R9" s="66">
        <v>80</v>
      </c>
    </row>
    <row r="10" spans="1:18" ht="15">
      <c r="A10" s="66"/>
      <c r="B10" s="66"/>
      <c r="C10" s="66"/>
      <c r="D10" s="66" t="s">
        <v>776</v>
      </c>
      <c r="E10" s="66">
        <v>3736</v>
      </c>
      <c r="F10" s="66" t="s">
        <v>488</v>
      </c>
      <c r="G10" s="66" t="s">
        <v>489</v>
      </c>
      <c r="H10" s="66">
        <v>0</v>
      </c>
      <c r="I10" s="66">
        <v>401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505</v>
      </c>
      <c r="O10" s="66" t="s">
        <v>506</v>
      </c>
      <c r="P10" s="66" t="s">
        <v>498</v>
      </c>
      <c r="Q10" s="66" t="s">
        <v>497</v>
      </c>
      <c r="R10" s="66">
        <v>80</v>
      </c>
    </row>
    <row r="11" spans="1:6" ht="15">
      <c r="A11" s="66"/>
      <c r="B11" s="66"/>
      <c r="C11" s="66"/>
      <c r="D11" s="66" t="s">
        <v>776</v>
      </c>
      <c r="E11" s="66">
        <v>0</v>
      </c>
      <c r="F11" s="66" t="s">
        <v>499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workbookViewId="0" topLeftCell="A1">
      <selection activeCell="A1" sqref="A1"/>
    </sheetView>
  </sheetViews>
  <sheetFormatPr defaultColWidth="9.140625" defaultRowHeight="12.75"/>
  <cols>
    <col min="1" max="1" width="6.28125" style="25" bestFit="1" customWidth="1"/>
    <col min="2" max="2" width="43.8515625" style="25" bestFit="1" customWidth="1"/>
    <col min="3" max="3" width="12.57421875" style="25" customWidth="1"/>
    <col min="4" max="16384" width="11.421875" style="25" customWidth="1"/>
  </cols>
  <sheetData>
    <row r="1" spans="1:3" ht="15.75" thickBot="1">
      <c r="A1" s="87"/>
      <c r="B1" s="87"/>
      <c r="C1" s="87"/>
    </row>
    <row r="2" spans="1:3" ht="15" customHeight="1">
      <c r="A2" s="87"/>
      <c r="B2" s="963" t="s">
        <v>81</v>
      </c>
      <c r="C2" s="965" t="s">
        <v>82</v>
      </c>
    </row>
    <row r="3" spans="1:3" ht="32.25" customHeight="1" thickBot="1">
      <c r="A3" s="87"/>
      <c r="B3" s="964"/>
      <c r="C3" s="966"/>
    </row>
    <row r="4" spans="1:3" ht="15">
      <c r="A4" s="87"/>
      <c r="B4" s="584"/>
      <c r="C4" s="585"/>
    </row>
    <row r="5" spans="1:3" ht="15">
      <c r="A5" s="374">
        <v>1</v>
      </c>
      <c r="B5" s="562" t="s">
        <v>311</v>
      </c>
      <c r="C5" s="586">
        <v>500</v>
      </c>
    </row>
    <row r="6" spans="1:3" ht="15">
      <c r="A6" s="374">
        <v>2</v>
      </c>
      <c r="B6" s="562" t="s">
        <v>314</v>
      </c>
      <c r="C6" s="586">
        <v>501</v>
      </c>
    </row>
    <row r="7" spans="1:3" ht="15">
      <c r="A7" s="374">
        <v>3</v>
      </c>
      <c r="B7" s="562" t="s">
        <v>318</v>
      </c>
      <c r="C7" s="586">
        <v>502</v>
      </c>
    </row>
    <row r="8" spans="1:3" ht="15">
      <c r="A8" s="374">
        <v>4</v>
      </c>
      <c r="B8" s="562" t="s">
        <v>320</v>
      </c>
      <c r="C8" s="586">
        <v>503</v>
      </c>
    </row>
    <row r="9" spans="1:3" ht="15">
      <c r="A9" s="374">
        <v>5</v>
      </c>
      <c r="B9" s="562" t="s">
        <v>321</v>
      </c>
      <c r="C9" s="586">
        <v>504</v>
      </c>
    </row>
    <row r="10" spans="1:3" ht="15">
      <c r="A10" s="374">
        <v>6</v>
      </c>
      <c r="B10" s="562" t="s">
        <v>322</v>
      </c>
      <c r="C10" s="586">
        <v>505</v>
      </c>
    </row>
    <row r="11" spans="1:3" ht="15">
      <c r="A11" s="374">
        <v>7</v>
      </c>
      <c r="B11" s="562" t="s">
        <v>323</v>
      </c>
      <c r="C11" s="587">
        <v>506</v>
      </c>
    </row>
    <row r="12" spans="1:3" ht="15">
      <c r="A12" s="374">
        <v>8</v>
      </c>
      <c r="B12" s="562" t="s">
        <v>324</v>
      </c>
      <c r="C12" s="587">
        <v>507</v>
      </c>
    </row>
    <row r="13" spans="1:3" ht="15">
      <c r="A13" s="374">
        <v>9</v>
      </c>
      <c r="B13" s="562" t="s">
        <v>325</v>
      </c>
      <c r="C13" s="587">
        <v>508</v>
      </c>
    </row>
    <row r="14" spans="1:3" ht="15">
      <c r="A14" s="374">
        <v>10</v>
      </c>
      <c r="B14" s="562" t="s">
        <v>326</v>
      </c>
      <c r="C14" s="587">
        <v>509</v>
      </c>
    </row>
    <row r="15" spans="1:3" ht="15">
      <c r="A15" s="374">
        <v>11</v>
      </c>
      <c r="B15" s="562" t="s">
        <v>327</v>
      </c>
      <c r="C15" s="587">
        <v>510</v>
      </c>
    </row>
    <row r="16" spans="1:3" ht="15">
      <c r="A16" s="374">
        <v>12</v>
      </c>
      <c r="B16" s="562" t="s">
        <v>328</v>
      </c>
      <c r="C16" s="587">
        <v>511</v>
      </c>
    </row>
    <row r="17" spans="1:3" ht="15">
      <c r="A17" s="374">
        <v>13</v>
      </c>
      <c r="B17" s="562" t="s">
        <v>329</v>
      </c>
      <c r="C17" s="587">
        <v>512</v>
      </c>
    </row>
    <row r="18" spans="1:3" ht="15">
      <c r="A18" s="374">
        <v>14</v>
      </c>
      <c r="B18" s="562" t="s">
        <v>332</v>
      </c>
      <c r="C18" s="587">
        <v>513</v>
      </c>
    </row>
    <row r="19" spans="1:3" ht="15">
      <c r="A19" s="374">
        <v>15</v>
      </c>
      <c r="B19" s="562" t="s">
        <v>333</v>
      </c>
      <c r="C19" s="587">
        <v>514</v>
      </c>
    </row>
    <row r="20" spans="1:3" ht="15">
      <c r="A20" s="374">
        <v>16</v>
      </c>
      <c r="B20" s="562" t="s">
        <v>334</v>
      </c>
      <c r="C20" s="587">
        <v>515</v>
      </c>
    </row>
    <row r="21" spans="1:3" ht="15">
      <c r="A21" s="374">
        <v>17</v>
      </c>
      <c r="B21" s="562" t="s">
        <v>336</v>
      </c>
      <c r="C21" s="587">
        <v>516</v>
      </c>
    </row>
    <row r="22" spans="1:3" ht="15">
      <c r="A22" s="374">
        <v>18</v>
      </c>
      <c r="B22" s="562" t="s">
        <v>337</v>
      </c>
      <c r="C22" s="587">
        <v>517</v>
      </c>
    </row>
    <row r="23" spans="1:3" ht="15">
      <c r="A23" s="374">
        <v>19</v>
      </c>
      <c r="B23" s="562" t="s">
        <v>338</v>
      </c>
      <c r="C23" s="587">
        <v>518</v>
      </c>
    </row>
    <row r="24" spans="1:3" ht="15">
      <c r="A24" s="374">
        <v>20</v>
      </c>
      <c r="B24" s="562" t="s">
        <v>340</v>
      </c>
      <c r="C24" s="587">
        <v>519</v>
      </c>
    </row>
    <row r="25" spans="1:3" ht="15">
      <c r="A25" s="374">
        <v>21</v>
      </c>
      <c r="B25" s="562" t="s">
        <v>341</v>
      </c>
      <c r="C25" s="587">
        <v>520</v>
      </c>
    </row>
    <row r="26" spans="1:3" ht="15">
      <c r="A26" s="374">
        <v>22</v>
      </c>
      <c r="B26" s="562" t="s">
        <v>342</v>
      </c>
      <c r="C26" s="587">
        <v>521</v>
      </c>
    </row>
    <row r="27" spans="1:3" ht="15">
      <c r="A27" s="374">
        <v>23</v>
      </c>
      <c r="B27" s="562" t="s">
        <v>343</v>
      </c>
      <c r="C27" s="587">
        <v>522</v>
      </c>
    </row>
    <row r="28" spans="1:3" ht="15">
      <c r="A28" s="374">
        <v>24</v>
      </c>
      <c r="B28" s="562" t="s">
        <v>344</v>
      </c>
      <c r="C28" s="587">
        <v>523</v>
      </c>
    </row>
    <row r="29" spans="1:3" ht="15.75" customHeight="1">
      <c r="A29" s="374">
        <v>25</v>
      </c>
      <c r="B29" s="562" t="s">
        <v>345</v>
      </c>
      <c r="C29" s="587">
        <v>524</v>
      </c>
    </row>
    <row r="30" spans="1:3" ht="15">
      <c r="A30" s="374">
        <v>26</v>
      </c>
      <c r="B30" s="562" t="s">
        <v>346</v>
      </c>
      <c r="C30" s="587">
        <v>525</v>
      </c>
    </row>
    <row r="31" spans="1:3" ht="15">
      <c r="A31" s="374">
        <v>27</v>
      </c>
      <c r="B31" s="562" t="s">
        <v>347</v>
      </c>
      <c r="C31" s="587">
        <v>526</v>
      </c>
    </row>
    <row r="32" spans="1:3" ht="15">
      <c r="A32" s="374">
        <v>28</v>
      </c>
      <c r="B32" s="562" t="s">
        <v>348</v>
      </c>
      <c r="C32" s="587">
        <v>527</v>
      </c>
    </row>
    <row r="33" spans="1:3" ht="15">
      <c r="A33" s="374">
        <v>29</v>
      </c>
      <c r="B33" s="562" t="s">
        <v>349</v>
      </c>
      <c r="C33" s="587">
        <v>528</v>
      </c>
    </row>
    <row r="34" spans="1:3" ht="15">
      <c r="A34" s="374">
        <v>30</v>
      </c>
      <c r="B34" s="562" t="s">
        <v>351</v>
      </c>
      <c r="C34" s="587">
        <v>529</v>
      </c>
    </row>
    <row r="35" spans="1:3" ht="15">
      <c r="A35" s="374">
        <v>31</v>
      </c>
      <c r="B35" s="562" t="s">
        <v>352</v>
      </c>
      <c r="C35" s="587">
        <v>530</v>
      </c>
    </row>
    <row r="36" spans="1:3" ht="15">
      <c r="A36" s="374">
        <v>32</v>
      </c>
      <c r="B36" s="562" t="s">
        <v>354</v>
      </c>
      <c r="C36" s="587">
        <v>531</v>
      </c>
    </row>
    <row r="37" spans="1:3" ht="15">
      <c r="A37" s="374">
        <v>33</v>
      </c>
      <c r="B37" s="562" t="s">
        <v>355</v>
      </c>
      <c r="C37" s="587">
        <v>532</v>
      </c>
    </row>
    <row r="38" spans="1:3" ht="15">
      <c r="A38" s="374">
        <v>34</v>
      </c>
      <c r="B38" s="562" t="s">
        <v>356</v>
      </c>
      <c r="C38" s="587">
        <v>533</v>
      </c>
    </row>
    <row r="39" spans="1:3" ht="15">
      <c r="A39" s="374">
        <v>35</v>
      </c>
      <c r="B39" s="562" t="s">
        <v>357</v>
      </c>
      <c r="C39" s="587">
        <v>534</v>
      </c>
    </row>
    <row r="40" spans="1:3" ht="15">
      <c r="A40" s="374">
        <v>36</v>
      </c>
      <c r="B40" s="562" t="s">
        <v>358</v>
      </c>
      <c r="C40" s="587">
        <v>535</v>
      </c>
    </row>
    <row r="41" spans="1:3" ht="15">
      <c r="A41" s="374">
        <v>37</v>
      </c>
      <c r="B41" s="562" t="s">
        <v>362</v>
      </c>
      <c r="C41" s="587">
        <v>536</v>
      </c>
    </row>
    <row r="42" spans="1:3" ht="15">
      <c r="A42" s="374">
        <v>38</v>
      </c>
      <c r="B42" s="562" t="s">
        <v>363</v>
      </c>
      <c r="C42" s="587">
        <v>537</v>
      </c>
    </row>
    <row r="43" spans="1:3" ht="15">
      <c r="A43" s="374">
        <v>39</v>
      </c>
      <c r="B43" s="562" t="s">
        <v>365</v>
      </c>
      <c r="C43" s="587">
        <v>538</v>
      </c>
    </row>
    <row r="44" spans="1:3" ht="15">
      <c r="A44" s="374">
        <v>40</v>
      </c>
      <c r="B44" s="562" t="s">
        <v>366</v>
      </c>
      <c r="C44" s="587">
        <v>539</v>
      </c>
    </row>
    <row r="45" spans="1:3" ht="15">
      <c r="A45" s="374">
        <v>41</v>
      </c>
      <c r="B45" s="562" t="s">
        <v>368</v>
      </c>
      <c r="C45" s="587">
        <v>540</v>
      </c>
    </row>
    <row r="46" spans="1:3" ht="15">
      <c r="A46" s="374">
        <v>42</v>
      </c>
      <c r="B46" s="562" t="s">
        <v>369</v>
      </c>
      <c r="C46" s="587">
        <v>541</v>
      </c>
    </row>
    <row r="47" spans="1:3" ht="15">
      <c r="A47" s="374">
        <v>43</v>
      </c>
      <c r="B47" s="562" t="s">
        <v>370</v>
      </c>
      <c r="C47" s="587">
        <v>542</v>
      </c>
    </row>
    <row r="48" spans="1:3" ht="15">
      <c r="A48" s="374">
        <v>44</v>
      </c>
      <c r="B48" s="562" t="s">
        <v>371</v>
      </c>
      <c r="C48" s="587">
        <v>543</v>
      </c>
    </row>
    <row r="49" spans="1:3" ht="15">
      <c r="A49" s="374">
        <v>45</v>
      </c>
      <c r="B49" s="562" t="s">
        <v>372</v>
      </c>
      <c r="C49" s="587">
        <v>544</v>
      </c>
    </row>
    <row r="50" spans="1:3" ht="15">
      <c r="A50" s="374">
        <v>46</v>
      </c>
      <c r="B50" s="562" t="s">
        <v>373</v>
      </c>
      <c r="C50" s="587">
        <v>545</v>
      </c>
    </row>
    <row r="51" spans="1:3" ht="15">
      <c r="A51" s="374">
        <v>47</v>
      </c>
      <c r="B51" s="562" t="s">
        <v>374</v>
      </c>
      <c r="C51" s="587">
        <v>546</v>
      </c>
    </row>
    <row r="52" spans="1:3" ht="15">
      <c r="A52" s="374">
        <v>48</v>
      </c>
      <c r="B52" s="562" t="s">
        <v>375</v>
      </c>
      <c r="C52" s="587">
        <v>547</v>
      </c>
    </row>
    <row r="53" spans="1:3" ht="15">
      <c r="A53" s="374">
        <v>49</v>
      </c>
      <c r="B53" s="562" t="s">
        <v>376</v>
      </c>
      <c r="C53" s="587">
        <v>548</v>
      </c>
    </row>
    <row r="54" spans="1:3" ht="15">
      <c r="A54" s="374">
        <v>50</v>
      </c>
      <c r="B54" s="562" t="s">
        <v>377</v>
      </c>
      <c r="C54" s="587">
        <v>549</v>
      </c>
    </row>
    <row r="55" spans="1:3" ht="15">
      <c r="A55" s="374">
        <v>51</v>
      </c>
      <c r="B55" s="562" t="s">
        <v>378</v>
      </c>
      <c r="C55" s="587">
        <v>550</v>
      </c>
    </row>
    <row r="56" spans="1:3" ht="15">
      <c r="A56" s="374">
        <v>52</v>
      </c>
      <c r="B56" s="562" t="s">
        <v>379</v>
      </c>
      <c r="C56" s="587">
        <v>551</v>
      </c>
    </row>
    <row r="57" spans="1:3" ht="15">
      <c r="A57" s="374">
        <v>53</v>
      </c>
      <c r="B57" s="562" t="s">
        <v>380</v>
      </c>
      <c r="C57" s="587">
        <v>552</v>
      </c>
    </row>
    <row r="58" spans="1:3" ht="15">
      <c r="A58" s="374">
        <v>54</v>
      </c>
      <c r="B58" s="562" t="s">
        <v>381</v>
      </c>
      <c r="C58" s="587">
        <v>553</v>
      </c>
    </row>
    <row r="59" spans="1:3" ht="15">
      <c r="A59" s="374">
        <v>55</v>
      </c>
      <c r="B59" s="562" t="s">
        <v>382</v>
      </c>
      <c r="C59" s="587">
        <v>554</v>
      </c>
    </row>
    <row r="60" spans="1:3" ht="15">
      <c r="A60" s="374">
        <v>56</v>
      </c>
      <c r="B60" s="562" t="s">
        <v>383</v>
      </c>
      <c r="C60" s="587">
        <v>555</v>
      </c>
    </row>
    <row r="61" spans="1:3" ht="15">
      <c r="A61" s="374">
        <v>57</v>
      </c>
      <c r="B61" s="562" t="s">
        <v>384</v>
      </c>
      <c r="C61" s="587">
        <v>556</v>
      </c>
    </row>
    <row r="62" spans="1:3" ht="15">
      <c r="A62" s="374">
        <v>58</v>
      </c>
      <c r="B62" s="562" t="s">
        <v>385</v>
      </c>
      <c r="C62" s="587">
        <v>557</v>
      </c>
    </row>
    <row r="63" spans="1:3" ht="15">
      <c r="A63" s="374">
        <v>59</v>
      </c>
      <c r="B63" s="562" t="s">
        <v>386</v>
      </c>
      <c r="C63" s="587">
        <v>558</v>
      </c>
    </row>
    <row r="64" spans="1:3" ht="15">
      <c r="A64" s="374">
        <v>60</v>
      </c>
      <c r="B64" s="562" t="s">
        <v>390</v>
      </c>
      <c r="C64" s="587">
        <v>559</v>
      </c>
    </row>
    <row r="65" spans="1:3" ht="15">
      <c r="A65" s="374">
        <v>61</v>
      </c>
      <c r="B65" s="562" t="s">
        <v>391</v>
      </c>
      <c r="C65" s="587">
        <v>560</v>
      </c>
    </row>
    <row r="66" spans="1:3" ht="15">
      <c r="A66" s="374">
        <v>62</v>
      </c>
      <c r="B66" s="562" t="s">
        <v>392</v>
      </c>
      <c r="C66" s="587">
        <v>561</v>
      </c>
    </row>
    <row r="67" spans="1:3" ht="15">
      <c r="A67" s="374">
        <v>63</v>
      </c>
      <c r="B67" s="562" t="s">
        <v>393</v>
      </c>
      <c r="C67" s="587">
        <v>562</v>
      </c>
    </row>
    <row r="68" spans="1:3" ht="15">
      <c r="A68" s="374">
        <v>64</v>
      </c>
      <c r="B68" s="562" t="s">
        <v>394</v>
      </c>
      <c r="C68" s="587">
        <v>563</v>
      </c>
    </row>
    <row r="69" spans="1:3" ht="15">
      <c r="A69" s="374">
        <v>65</v>
      </c>
      <c r="B69" s="562" t="s">
        <v>395</v>
      </c>
      <c r="C69" s="587">
        <v>564</v>
      </c>
    </row>
    <row r="70" spans="1:3" ht="15">
      <c r="A70" s="374">
        <v>66</v>
      </c>
      <c r="B70" s="562" t="s">
        <v>396</v>
      </c>
      <c r="C70" s="587">
        <v>565</v>
      </c>
    </row>
    <row r="71" spans="1:3" ht="15">
      <c r="A71" s="374">
        <v>67</v>
      </c>
      <c r="B71" s="562" t="s">
        <v>397</v>
      </c>
      <c r="C71" s="587">
        <v>566</v>
      </c>
    </row>
    <row r="72" spans="1:3" ht="15">
      <c r="A72" s="374">
        <v>68</v>
      </c>
      <c r="B72" s="562" t="s">
        <v>399</v>
      </c>
      <c r="C72" s="587">
        <v>567</v>
      </c>
    </row>
    <row r="73" spans="1:3" ht="15">
      <c r="A73" s="374">
        <v>69</v>
      </c>
      <c r="B73" s="562" t="s">
        <v>400</v>
      </c>
      <c r="C73" s="587">
        <v>568</v>
      </c>
    </row>
    <row r="74" spans="1:3" ht="15">
      <c r="A74" s="374">
        <v>70</v>
      </c>
      <c r="B74" s="562" t="s">
        <v>401</v>
      </c>
      <c r="C74" s="587">
        <v>569</v>
      </c>
    </row>
    <row r="75" spans="1:3" ht="15">
      <c r="A75" s="374">
        <v>71</v>
      </c>
      <c r="B75" s="562" t="s">
        <v>402</v>
      </c>
      <c r="C75" s="587">
        <v>570</v>
      </c>
    </row>
    <row r="76" spans="1:3" ht="15">
      <c r="A76" s="374">
        <v>72</v>
      </c>
      <c r="B76" s="562" t="s">
        <v>403</v>
      </c>
      <c r="C76" s="587">
        <v>571</v>
      </c>
    </row>
    <row r="77" spans="1:3" ht="15">
      <c r="A77" s="374">
        <v>73</v>
      </c>
      <c r="B77" s="562" t="s">
        <v>406</v>
      </c>
      <c r="C77" s="587">
        <v>572</v>
      </c>
    </row>
    <row r="78" spans="1:3" ht="15">
      <c r="A78" s="374">
        <v>74</v>
      </c>
      <c r="B78" s="562" t="s">
        <v>407</v>
      </c>
      <c r="C78" s="587">
        <v>573</v>
      </c>
    </row>
    <row r="79" spans="1:3" ht="15">
      <c r="A79" s="374">
        <v>75</v>
      </c>
      <c r="B79" s="562" t="s">
        <v>408</v>
      </c>
      <c r="C79" s="587">
        <v>574</v>
      </c>
    </row>
    <row r="80" spans="1:3" ht="15">
      <c r="A80" s="374">
        <v>76</v>
      </c>
      <c r="B80" s="562" t="s">
        <v>410</v>
      </c>
      <c r="C80" s="587">
        <v>575</v>
      </c>
    </row>
    <row r="81" spans="1:3" ht="15">
      <c r="A81" s="374">
        <v>77</v>
      </c>
      <c r="B81" s="562" t="s">
        <v>411</v>
      </c>
      <c r="C81" s="587">
        <v>576</v>
      </c>
    </row>
    <row r="82" spans="1:3" ht="15">
      <c r="A82" s="374">
        <v>78</v>
      </c>
      <c r="B82" s="562" t="s">
        <v>412</v>
      </c>
      <c r="C82" s="587">
        <v>577</v>
      </c>
    </row>
    <row r="83" spans="1:3" ht="15">
      <c r="A83" s="374">
        <v>79</v>
      </c>
      <c r="B83" s="562" t="s">
        <v>414</v>
      </c>
      <c r="C83" s="587">
        <v>578</v>
      </c>
    </row>
    <row r="84" spans="1:3" ht="15">
      <c r="A84" s="374">
        <v>80</v>
      </c>
      <c r="B84" s="562" t="s">
        <v>415</v>
      </c>
      <c r="C84" s="587">
        <v>579</v>
      </c>
    </row>
    <row r="85" spans="1:3" ht="15">
      <c r="A85" s="374">
        <v>81</v>
      </c>
      <c r="B85" s="562" t="s">
        <v>416</v>
      </c>
      <c r="C85" s="587">
        <v>580</v>
      </c>
    </row>
    <row r="86" spans="1:3" ht="15">
      <c r="A86" s="374">
        <v>82</v>
      </c>
      <c r="B86" s="562" t="s">
        <v>417</v>
      </c>
      <c r="C86" s="587">
        <v>581</v>
      </c>
    </row>
    <row r="87" spans="1:3" ht="15">
      <c r="A87" s="374">
        <v>83</v>
      </c>
      <c r="B87" s="562" t="s">
        <v>418</v>
      </c>
      <c r="C87" s="587">
        <v>582</v>
      </c>
    </row>
    <row r="88" spans="1:3" ht="15">
      <c r="A88" s="374">
        <v>84</v>
      </c>
      <c r="B88" s="562" t="s">
        <v>421</v>
      </c>
      <c r="C88" s="587">
        <v>583</v>
      </c>
    </row>
    <row r="89" spans="1:3" ht="15">
      <c r="A89" s="374">
        <v>85</v>
      </c>
      <c r="B89" s="562" t="s">
        <v>422</v>
      </c>
      <c r="C89" s="587">
        <v>584</v>
      </c>
    </row>
    <row r="90" spans="1:3" ht="15">
      <c r="A90" s="374">
        <v>86</v>
      </c>
      <c r="B90" s="562" t="s">
        <v>425</v>
      </c>
      <c r="C90" s="587">
        <v>585</v>
      </c>
    </row>
    <row r="91" spans="1:3" ht="15">
      <c r="A91" s="374">
        <v>87</v>
      </c>
      <c r="B91" s="562" t="s">
        <v>426</v>
      </c>
      <c r="C91" s="587">
        <v>586</v>
      </c>
    </row>
    <row r="92" spans="1:3" ht="15">
      <c r="A92" s="374">
        <v>88</v>
      </c>
      <c r="B92" s="562" t="s">
        <v>429</v>
      </c>
      <c r="C92" s="587">
        <v>587</v>
      </c>
    </row>
    <row r="93" spans="1:3" ht="15">
      <c r="A93" s="374">
        <v>89</v>
      </c>
      <c r="B93" s="562" t="s">
        <v>430</v>
      </c>
      <c r="C93" s="587">
        <v>588</v>
      </c>
    </row>
    <row r="94" spans="1:3" ht="15">
      <c r="A94" s="374">
        <v>90</v>
      </c>
      <c r="B94" s="562" t="s">
        <v>431</v>
      </c>
      <c r="C94" s="587">
        <v>589</v>
      </c>
    </row>
    <row r="95" spans="1:3" ht="15">
      <c r="A95" s="374">
        <v>91</v>
      </c>
      <c r="B95" s="562" t="s">
        <v>432</v>
      </c>
      <c r="C95" s="587">
        <v>590</v>
      </c>
    </row>
    <row r="96" spans="1:3" ht="15">
      <c r="A96" s="374">
        <v>92</v>
      </c>
      <c r="B96" s="562" t="s">
        <v>434</v>
      </c>
      <c r="C96" s="587">
        <v>591</v>
      </c>
    </row>
    <row r="97" spans="1:3" ht="15">
      <c r="A97" s="374">
        <v>93</v>
      </c>
      <c r="B97" s="562" t="s">
        <v>435</v>
      </c>
      <c r="C97" s="587">
        <v>592</v>
      </c>
    </row>
    <row r="98" spans="1:3" ht="15">
      <c r="A98" s="374">
        <v>94</v>
      </c>
      <c r="B98" s="562" t="s">
        <v>436</v>
      </c>
      <c r="C98" s="587">
        <v>593</v>
      </c>
    </row>
    <row r="99" spans="1:3" ht="15">
      <c r="A99" s="374">
        <v>95</v>
      </c>
      <c r="B99" s="562" t="s">
        <v>437</v>
      </c>
      <c r="C99" s="587">
        <v>594</v>
      </c>
    </row>
    <row r="100" spans="1:3" ht="15">
      <c r="A100" s="374">
        <v>96</v>
      </c>
      <c r="B100" s="562" t="s">
        <v>438</v>
      </c>
      <c r="C100" s="587">
        <v>595</v>
      </c>
    </row>
    <row r="101" spans="1:3" ht="15">
      <c r="A101" s="374">
        <v>97</v>
      </c>
      <c r="B101" s="562" t="s">
        <v>439</v>
      </c>
      <c r="C101" s="587">
        <v>596</v>
      </c>
    </row>
    <row r="102" spans="1:3" ht="15">
      <c r="A102" s="374">
        <v>98</v>
      </c>
      <c r="B102" s="562" t="s">
        <v>440</v>
      </c>
      <c r="C102" s="587">
        <v>597</v>
      </c>
    </row>
    <row r="103" spans="1:3" ht="15">
      <c r="A103" s="374">
        <v>99</v>
      </c>
      <c r="B103" s="562" t="s">
        <v>441</v>
      </c>
      <c r="C103" s="587">
        <v>598</v>
      </c>
    </row>
    <row r="104" spans="1:3" ht="15">
      <c r="A104" s="374">
        <v>100</v>
      </c>
      <c r="B104" s="562" t="s">
        <v>442</v>
      </c>
      <c r="C104" s="587">
        <v>599</v>
      </c>
    </row>
    <row r="105" spans="1:3" ht="15">
      <c r="A105" s="374">
        <v>101</v>
      </c>
      <c r="B105" s="562" t="s">
        <v>443</v>
      </c>
      <c r="C105" s="587">
        <v>600</v>
      </c>
    </row>
    <row r="106" spans="1:3" ht="15">
      <c r="A106" s="374">
        <v>102</v>
      </c>
      <c r="B106" s="562" t="s">
        <v>444</v>
      </c>
      <c r="C106" s="587">
        <v>601</v>
      </c>
    </row>
    <row r="107" spans="1:3" ht="15">
      <c r="A107" s="374">
        <v>103</v>
      </c>
      <c r="B107" s="562" t="s">
        <v>445</v>
      </c>
      <c r="C107" s="587">
        <v>602</v>
      </c>
    </row>
    <row r="108" spans="1:3" ht="15">
      <c r="A108" s="374">
        <v>104</v>
      </c>
      <c r="B108" s="562" t="s">
        <v>447</v>
      </c>
      <c r="C108" s="587">
        <v>603</v>
      </c>
    </row>
    <row r="109" spans="1:3" ht="15">
      <c r="A109" s="374">
        <v>105</v>
      </c>
      <c r="B109" s="562" t="s">
        <v>448</v>
      </c>
      <c r="C109" s="587">
        <v>604</v>
      </c>
    </row>
    <row r="110" spans="1:3" ht="15">
      <c r="A110" s="374">
        <v>106</v>
      </c>
      <c r="B110" s="562" t="s">
        <v>449</v>
      </c>
      <c r="C110" s="587">
        <v>605</v>
      </c>
    </row>
    <row r="111" spans="1:3" ht="15">
      <c r="A111" s="374">
        <v>107</v>
      </c>
      <c r="B111" s="562" t="s">
        <v>450</v>
      </c>
      <c r="C111" s="587">
        <v>606</v>
      </c>
    </row>
    <row r="112" spans="1:3" ht="15">
      <c r="A112" s="374">
        <v>108</v>
      </c>
      <c r="B112" s="562" t="s">
        <v>451</v>
      </c>
      <c r="C112" s="587">
        <v>607</v>
      </c>
    </row>
    <row r="113" spans="1:3" ht="15">
      <c r="A113" s="374">
        <v>109</v>
      </c>
      <c r="B113" s="562" t="s">
        <v>453</v>
      </c>
      <c r="C113" s="587">
        <v>608</v>
      </c>
    </row>
    <row r="114" spans="1:3" ht="15">
      <c r="A114" s="374">
        <v>110</v>
      </c>
      <c r="B114" s="562" t="s">
        <v>454</v>
      </c>
      <c r="C114" s="587">
        <v>609</v>
      </c>
    </row>
    <row r="115" spans="1:3" ht="15">
      <c r="A115" s="374">
        <v>111</v>
      </c>
      <c r="B115" s="562" t="s">
        <v>455</v>
      </c>
      <c r="C115" s="587">
        <v>610</v>
      </c>
    </row>
    <row r="116" spans="1:3" ht="15">
      <c r="A116" s="374">
        <v>112</v>
      </c>
      <c r="B116" s="562" t="s">
        <v>456</v>
      </c>
      <c r="C116" s="587">
        <v>611</v>
      </c>
    </row>
    <row r="117" spans="1:3" ht="15">
      <c r="A117" s="374">
        <v>113</v>
      </c>
      <c r="B117" s="562" t="s">
        <v>458</v>
      </c>
      <c r="C117" s="587">
        <v>612</v>
      </c>
    </row>
    <row r="118" spans="1:3" ht="15">
      <c r="A118" s="374">
        <v>114</v>
      </c>
      <c r="B118" s="562" t="s">
        <v>459</v>
      </c>
      <c r="C118" s="587">
        <v>613</v>
      </c>
    </row>
    <row r="119" spans="1:3" ht="15">
      <c r="A119" s="374">
        <v>115</v>
      </c>
      <c r="B119" s="562" t="s">
        <v>461</v>
      </c>
      <c r="C119" s="587">
        <v>614</v>
      </c>
    </row>
    <row r="120" spans="1:3" ht="15">
      <c r="A120" s="374">
        <v>116</v>
      </c>
      <c r="B120" s="562" t="s">
        <v>463</v>
      </c>
      <c r="C120" s="587">
        <v>615</v>
      </c>
    </row>
    <row r="121" spans="1:3" ht="15.75" thickBot="1">
      <c r="A121" s="374"/>
      <c r="B121" s="563"/>
      <c r="C121" s="588"/>
    </row>
  </sheetData>
  <mergeCells count="2">
    <mergeCell ref="B2:B3"/>
    <mergeCell ref="C2:C3"/>
  </mergeCells>
  <printOptions gridLines="1"/>
  <pageMargins left="0.75" right="0.75" top="1" bottom="1" header="0.511811023" footer="0.51181102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R24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8" width="8.7109375" style="0" bestFit="1" customWidth="1"/>
    <col min="9" max="9" width="5.7109375" style="0" bestFit="1" customWidth="1"/>
    <col min="10" max="10" width="9.57421875" style="0" bestFit="1" customWidth="1"/>
    <col min="11" max="11" width="21.421875" style="0" bestFit="1" customWidth="1"/>
    <col min="12" max="13" width="10.140625" style="0" bestFit="1" customWidth="1"/>
    <col min="14" max="15" width="10.42187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66"/>
      <c r="B2" s="66" t="s">
        <v>484</v>
      </c>
      <c r="C2" s="66">
        <v>522</v>
      </c>
    </row>
    <row r="7" spans="1:6" ht="15">
      <c r="A7" s="66"/>
      <c r="B7" s="66"/>
      <c r="C7" s="66"/>
      <c r="D7" s="66" t="s">
        <v>485</v>
      </c>
      <c r="E7" s="66" t="s">
        <v>486</v>
      </c>
      <c r="F7" s="66" t="s">
        <v>487</v>
      </c>
    </row>
    <row r="9" spans="1:18" ht="15">
      <c r="A9" s="66"/>
      <c r="B9" s="66"/>
      <c r="C9" s="66"/>
      <c r="D9" s="66" t="s">
        <v>757</v>
      </c>
      <c r="E9" s="66">
        <v>1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505</v>
      </c>
      <c r="O9" s="66" t="s">
        <v>506</v>
      </c>
      <c r="P9" s="66" t="s">
        <v>496</v>
      </c>
      <c r="Q9" s="66" t="s">
        <v>497</v>
      </c>
      <c r="R9" s="66">
        <v>80</v>
      </c>
    </row>
    <row r="10" spans="1:18" ht="15">
      <c r="A10" s="66"/>
      <c r="B10" s="66"/>
      <c r="C10" s="66"/>
      <c r="D10" s="66" t="s">
        <v>758</v>
      </c>
      <c r="E10" s="66">
        <v>1152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505</v>
      </c>
      <c r="O10" s="66" t="s">
        <v>506</v>
      </c>
      <c r="P10" s="66" t="s">
        <v>498</v>
      </c>
      <c r="Q10" s="66" t="s">
        <v>497</v>
      </c>
      <c r="R10" s="66">
        <v>80</v>
      </c>
    </row>
    <row r="11" spans="1:18" ht="15">
      <c r="A11" s="66"/>
      <c r="B11" s="66"/>
      <c r="C11" s="66"/>
      <c r="D11" s="66" t="s">
        <v>759</v>
      </c>
      <c r="E11" s="66">
        <v>18048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/>
      <c r="B12" s="66"/>
      <c r="C12" s="66"/>
      <c r="D12" s="66" t="s">
        <v>760</v>
      </c>
      <c r="E12" s="66">
        <v>864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/>
      <c r="B13" s="66"/>
      <c r="C13" s="66"/>
      <c r="D13" s="66" t="s">
        <v>761</v>
      </c>
      <c r="E13" s="66">
        <v>13536</v>
      </c>
      <c r="F13" s="66" t="s">
        <v>488</v>
      </c>
      <c r="G13" s="66" t="s">
        <v>489</v>
      </c>
      <c r="H13" s="66">
        <v>0</v>
      </c>
      <c r="I13" s="66">
        <v>97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18" ht="15">
      <c r="A14" s="66"/>
      <c r="B14" s="66"/>
      <c r="C14" s="66"/>
      <c r="D14" s="66" t="s">
        <v>762</v>
      </c>
      <c r="E14" s="66">
        <v>1440</v>
      </c>
      <c r="F14" s="66" t="s">
        <v>488</v>
      </c>
      <c r="G14" s="66" t="s">
        <v>489</v>
      </c>
      <c r="H14" s="66">
        <v>0</v>
      </c>
      <c r="I14" s="66">
        <v>97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6" t="s">
        <v>543</v>
      </c>
      <c r="O14" s="66" t="s">
        <v>544</v>
      </c>
      <c r="P14" s="66" t="s">
        <v>498</v>
      </c>
      <c r="Q14" s="66" t="s">
        <v>497</v>
      </c>
      <c r="R14" s="66">
        <v>80</v>
      </c>
    </row>
    <row r="15" spans="1:18" ht="15">
      <c r="A15" s="66"/>
      <c r="B15" s="66"/>
      <c r="C15" s="66"/>
      <c r="D15" s="66" t="s">
        <v>763</v>
      </c>
      <c r="E15" s="66">
        <v>22560</v>
      </c>
      <c r="F15" s="66" t="s">
        <v>488</v>
      </c>
      <c r="G15" s="66" t="s">
        <v>489</v>
      </c>
      <c r="H15" s="66">
        <v>0</v>
      </c>
      <c r="I15" s="66">
        <v>97</v>
      </c>
      <c r="J15" s="66" t="s">
        <v>490</v>
      </c>
      <c r="K15" s="66" t="s">
        <v>491</v>
      </c>
      <c r="L15" s="66" t="s">
        <v>492</v>
      </c>
      <c r="M15" s="66" t="s">
        <v>493</v>
      </c>
      <c r="N15" s="66" t="s">
        <v>494</v>
      </c>
      <c r="O15" s="66" t="s">
        <v>495</v>
      </c>
      <c r="P15" s="66" t="s">
        <v>496</v>
      </c>
      <c r="Q15" s="66" t="s">
        <v>497</v>
      </c>
      <c r="R15" s="66">
        <v>80</v>
      </c>
    </row>
    <row r="16" spans="1:18" ht="15">
      <c r="A16" s="66"/>
      <c r="B16" s="66"/>
      <c r="C16" s="66"/>
      <c r="D16" s="66" t="s">
        <v>764</v>
      </c>
      <c r="E16" s="66">
        <v>1440</v>
      </c>
      <c r="F16" s="66" t="s">
        <v>488</v>
      </c>
      <c r="G16" s="66" t="s">
        <v>489</v>
      </c>
      <c r="H16" s="66">
        <v>0</v>
      </c>
      <c r="I16" s="66">
        <v>97</v>
      </c>
      <c r="J16" s="66" t="s">
        <v>490</v>
      </c>
      <c r="K16" s="66" t="s">
        <v>491</v>
      </c>
      <c r="L16" s="66" t="s">
        <v>492</v>
      </c>
      <c r="M16" s="66" t="s">
        <v>493</v>
      </c>
      <c r="N16" s="66" t="s">
        <v>494</v>
      </c>
      <c r="O16" s="66" t="s">
        <v>495</v>
      </c>
      <c r="P16" s="66" t="s">
        <v>498</v>
      </c>
      <c r="Q16" s="66" t="s">
        <v>497</v>
      </c>
      <c r="R16" s="66">
        <v>80</v>
      </c>
    </row>
    <row r="17" spans="1:13" ht="15">
      <c r="A17" s="66"/>
      <c r="B17" s="66"/>
      <c r="C17" s="66"/>
      <c r="D17" s="66" t="s">
        <v>765</v>
      </c>
      <c r="E17" s="66">
        <v>22560</v>
      </c>
      <c r="F17" s="66" t="s">
        <v>766</v>
      </c>
      <c r="G17" s="66">
        <v>0</v>
      </c>
      <c r="H17" s="66" t="s">
        <v>489</v>
      </c>
      <c r="I17" s="66" t="s">
        <v>767</v>
      </c>
      <c r="J17" s="66">
        <v>0</v>
      </c>
      <c r="K17" s="66" t="s">
        <v>768</v>
      </c>
      <c r="L17" s="66">
        <v>45</v>
      </c>
      <c r="M17" s="66">
        <v>1</v>
      </c>
    </row>
    <row r="18" spans="1:18" ht="15">
      <c r="A18" s="66"/>
      <c r="B18" s="66"/>
      <c r="C18" s="66"/>
      <c r="D18" s="66" t="s">
        <v>769</v>
      </c>
      <c r="E18" s="66">
        <v>0</v>
      </c>
      <c r="F18" s="66" t="s">
        <v>488</v>
      </c>
      <c r="G18" s="66" t="s">
        <v>489</v>
      </c>
      <c r="H18" s="66">
        <v>0</v>
      </c>
      <c r="I18" s="66">
        <v>225</v>
      </c>
      <c r="J18" s="66" t="s">
        <v>490</v>
      </c>
      <c r="K18" s="66" t="s">
        <v>491</v>
      </c>
      <c r="L18" s="66" t="s">
        <v>492</v>
      </c>
      <c r="M18" s="66" t="s">
        <v>493</v>
      </c>
      <c r="N18" s="66" t="s">
        <v>505</v>
      </c>
      <c r="O18" s="66" t="s">
        <v>506</v>
      </c>
      <c r="P18" s="66" t="s">
        <v>496</v>
      </c>
      <c r="Q18" s="66" t="s">
        <v>497</v>
      </c>
      <c r="R18" s="66">
        <v>80</v>
      </c>
    </row>
    <row r="19" spans="1:18" ht="15">
      <c r="A19" s="66"/>
      <c r="B19" s="66"/>
      <c r="C19" s="66"/>
      <c r="D19" s="66" t="s">
        <v>770</v>
      </c>
      <c r="E19" s="66">
        <v>2112</v>
      </c>
      <c r="F19" s="66" t="s">
        <v>488</v>
      </c>
      <c r="G19" s="66" t="s">
        <v>489</v>
      </c>
      <c r="H19" s="66">
        <v>0</v>
      </c>
      <c r="I19" s="66">
        <v>225</v>
      </c>
      <c r="J19" s="66" t="s">
        <v>490</v>
      </c>
      <c r="K19" s="66" t="s">
        <v>491</v>
      </c>
      <c r="L19" s="66" t="s">
        <v>492</v>
      </c>
      <c r="M19" s="66" t="s">
        <v>493</v>
      </c>
      <c r="N19" s="66" t="s">
        <v>505</v>
      </c>
      <c r="O19" s="66" t="s">
        <v>506</v>
      </c>
      <c r="P19" s="66" t="s">
        <v>498</v>
      </c>
      <c r="Q19" s="66" t="s">
        <v>497</v>
      </c>
      <c r="R19" s="66">
        <v>80</v>
      </c>
    </row>
    <row r="20" spans="1:18" ht="15">
      <c r="A20" s="66"/>
      <c r="B20" s="66"/>
      <c r="C20" s="66"/>
      <c r="D20" s="66" t="s">
        <v>771</v>
      </c>
      <c r="E20" s="66">
        <v>33080</v>
      </c>
      <c r="F20" s="66" t="s">
        <v>488</v>
      </c>
      <c r="G20" s="66" t="s">
        <v>489</v>
      </c>
      <c r="H20" s="66">
        <v>0</v>
      </c>
      <c r="I20" s="66">
        <v>401</v>
      </c>
      <c r="J20" s="66" t="s">
        <v>490</v>
      </c>
      <c r="K20" s="66" t="s">
        <v>491</v>
      </c>
      <c r="L20" s="66" t="s">
        <v>492</v>
      </c>
      <c r="M20" s="66" t="s">
        <v>493</v>
      </c>
      <c r="N20" s="66" t="s">
        <v>505</v>
      </c>
      <c r="O20" s="66" t="s">
        <v>506</v>
      </c>
      <c r="P20" s="66" t="s">
        <v>496</v>
      </c>
      <c r="Q20" s="66" t="s">
        <v>497</v>
      </c>
      <c r="R20" s="66">
        <v>80</v>
      </c>
    </row>
    <row r="21" spans="1:18" ht="15">
      <c r="A21" s="66"/>
      <c r="B21" s="66"/>
      <c r="C21" s="66"/>
      <c r="D21" s="66" t="s">
        <v>772</v>
      </c>
      <c r="E21" s="66">
        <v>3744</v>
      </c>
      <c r="F21" s="66" t="s">
        <v>488</v>
      </c>
      <c r="G21" s="66" t="s">
        <v>489</v>
      </c>
      <c r="H21" s="66">
        <v>0</v>
      </c>
      <c r="I21" s="66">
        <v>401</v>
      </c>
      <c r="J21" s="66" t="s">
        <v>490</v>
      </c>
      <c r="K21" s="66" t="s">
        <v>491</v>
      </c>
      <c r="L21" s="66" t="s">
        <v>492</v>
      </c>
      <c r="M21" s="66" t="s">
        <v>493</v>
      </c>
      <c r="N21" s="66" t="s">
        <v>505</v>
      </c>
      <c r="O21" s="66" t="s">
        <v>506</v>
      </c>
      <c r="P21" s="66" t="s">
        <v>498</v>
      </c>
      <c r="Q21" s="66" t="s">
        <v>497</v>
      </c>
      <c r="R21" s="66">
        <v>80</v>
      </c>
    </row>
    <row r="22" spans="1:18" ht="15">
      <c r="A22" s="66"/>
      <c r="B22" s="66"/>
      <c r="C22" s="66"/>
      <c r="D22" s="66" t="s">
        <v>773</v>
      </c>
      <c r="E22" s="66">
        <v>58656</v>
      </c>
      <c r="F22" s="66" t="s">
        <v>488</v>
      </c>
      <c r="G22" s="66" t="s">
        <v>489</v>
      </c>
      <c r="H22" s="66">
        <v>0</v>
      </c>
      <c r="I22" s="66">
        <v>401</v>
      </c>
      <c r="J22" s="66" t="s">
        <v>490</v>
      </c>
      <c r="K22" s="66" t="s">
        <v>491</v>
      </c>
      <c r="L22" s="66" t="s">
        <v>492</v>
      </c>
      <c r="M22" s="66" t="s">
        <v>493</v>
      </c>
      <c r="N22" s="66" t="s">
        <v>494</v>
      </c>
      <c r="O22" s="66" t="s">
        <v>495</v>
      </c>
      <c r="P22" s="66" t="s">
        <v>496</v>
      </c>
      <c r="Q22" s="66" t="s">
        <v>497</v>
      </c>
      <c r="R22" s="66">
        <v>80</v>
      </c>
    </row>
    <row r="23" spans="1:18" ht="15">
      <c r="A23" s="66"/>
      <c r="B23" s="66"/>
      <c r="C23" s="66"/>
      <c r="D23" s="66" t="s">
        <v>774</v>
      </c>
      <c r="E23" s="66">
        <v>2896</v>
      </c>
      <c r="F23" s="66" t="s">
        <v>488</v>
      </c>
      <c r="G23" s="66" t="s">
        <v>489</v>
      </c>
      <c r="H23" s="66">
        <v>0</v>
      </c>
      <c r="I23" s="66">
        <v>401</v>
      </c>
      <c r="J23" s="66" t="s">
        <v>490</v>
      </c>
      <c r="K23" s="66" t="s">
        <v>491</v>
      </c>
      <c r="L23" s="66" t="s">
        <v>492</v>
      </c>
      <c r="M23" s="66" t="s">
        <v>493</v>
      </c>
      <c r="N23" s="66" t="s">
        <v>494</v>
      </c>
      <c r="O23" s="66" t="s">
        <v>495</v>
      </c>
      <c r="P23" s="66" t="s">
        <v>498</v>
      </c>
      <c r="Q23" s="66" t="s">
        <v>497</v>
      </c>
      <c r="R23" s="66">
        <v>80</v>
      </c>
    </row>
    <row r="24" spans="1:6" ht="15">
      <c r="A24" s="66"/>
      <c r="B24" s="66"/>
      <c r="C24" s="66"/>
      <c r="D24" s="66" t="s">
        <v>774</v>
      </c>
      <c r="E24" s="66">
        <v>0</v>
      </c>
      <c r="F24" s="66" t="s">
        <v>499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524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0.18925781249999996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0.0006799768518518934</v>
      </c>
      <c r="D11" s="813">
        <v>0.18993778935185182</v>
      </c>
      <c r="E11" s="66">
        <v>130815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0.18925781250000004</v>
      </c>
      <c r="D12" s="813">
        <v>0.19061776620370371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0.0006799768518517824</v>
      </c>
      <c r="D13" s="813">
        <v>0.37987557870370375</v>
      </c>
      <c r="E13" s="66">
        <v>130815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3">
        <f>D20</f>
        <v>0.38055555555555554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0.38055555555555554</v>
      </c>
    </row>
    <row r="18" spans="4:5" ht="15">
      <c r="D18" s="812">
        <f>Rings!J88</f>
        <v>0.38125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0.38055555555555554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7" width="8.7109375" style="0" bestFit="1" customWidth="1"/>
    <col min="8" max="8" width="2.57421875" style="0" bestFit="1" customWidth="1"/>
    <col min="9" max="9" width="5.140625" style="0" bestFit="1" customWidth="1"/>
    <col min="10" max="10" width="9.57421875" style="0" bestFit="1" customWidth="1"/>
    <col min="11" max="15" width="10.14062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66"/>
      <c r="B2" s="66" t="s">
        <v>484</v>
      </c>
      <c r="C2" s="66">
        <v>527</v>
      </c>
    </row>
    <row r="7" spans="1:6" ht="15">
      <c r="A7" s="66"/>
      <c r="B7" s="66"/>
      <c r="C7" s="66"/>
      <c r="D7" s="66" t="s">
        <v>485</v>
      </c>
      <c r="E7" s="66" t="s">
        <v>486</v>
      </c>
      <c r="F7" s="66" t="s">
        <v>487</v>
      </c>
    </row>
    <row r="9" spans="1:18" ht="15">
      <c r="A9" s="66"/>
      <c r="B9" s="66"/>
      <c r="C9" s="66"/>
      <c r="D9" s="66" t="s">
        <v>757</v>
      </c>
      <c r="E9" s="66">
        <v>1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/>
      <c r="B10" s="66"/>
      <c r="C10" s="66"/>
      <c r="D10" s="66" t="s">
        <v>758</v>
      </c>
      <c r="E10" s="66">
        <v>1152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/>
      <c r="B11" s="66"/>
      <c r="C11" s="66"/>
      <c r="D11" s="66" t="s">
        <v>759</v>
      </c>
      <c r="E11" s="66">
        <v>18048</v>
      </c>
      <c r="F11" s="66" t="s">
        <v>488</v>
      </c>
      <c r="G11" s="66" t="s">
        <v>489</v>
      </c>
      <c r="H11" s="66">
        <v>0</v>
      </c>
      <c r="I11" s="66">
        <v>401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494</v>
      </c>
      <c r="O11" s="66" t="s">
        <v>495</v>
      </c>
      <c r="P11" s="66" t="s">
        <v>496</v>
      </c>
      <c r="Q11" s="66" t="s">
        <v>497</v>
      </c>
      <c r="R11" s="66">
        <v>80</v>
      </c>
    </row>
    <row r="12" spans="1:18" ht="15">
      <c r="A12" s="66"/>
      <c r="B12" s="66"/>
      <c r="C12" s="66"/>
      <c r="D12" s="66" t="s">
        <v>775</v>
      </c>
      <c r="E12" s="66">
        <v>5760</v>
      </c>
      <c r="F12" s="66" t="s">
        <v>488</v>
      </c>
      <c r="G12" s="66" t="s">
        <v>489</v>
      </c>
      <c r="H12" s="66">
        <v>0</v>
      </c>
      <c r="I12" s="66">
        <v>401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494</v>
      </c>
      <c r="O12" s="66" t="s">
        <v>495</v>
      </c>
      <c r="P12" s="66" t="s">
        <v>498</v>
      </c>
      <c r="Q12" s="66" t="s">
        <v>497</v>
      </c>
      <c r="R12" s="66">
        <v>80</v>
      </c>
    </row>
    <row r="13" spans="1:6" ht="15">
      <c r="A13" s="66"/>
      <c r="B13" s="66"/>
      <c r="C13" s="66"/>
      <c r="D13" s="66" t="s">
        <v>775</v>
      </c>
      <c r="E13" s="66">
        <v>0</v>
      </c>
      <c r="F13" s="66" t="s">
        <v>499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4.7109375" style="66" bestFit="1" customWidth="1"/>
    <col min="10" max="10" width="8.7109375" style="66" bestFit="1" customWidth="1"/>
    <col min="11" max="13" width="9.28125" style="66" bestFit="1" customWidth="1"/>
    <col min="14" max="15" width="8.710937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528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0.00417824074074074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401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494</v>
      </c>
      <c r="O9" s="66" t="s">
        <v>495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>D11-D10</f>
        <v>0.4840046296296296</v>
      </c>
      <c r="D10" s="812">
        <v>0.00417824074074074</v>
      </c>
      <c r="E10" s="66">
        <v>2888</v>
      </c>
      <c r="F10" s="66" t="s">
        <v>488</v>
      </c>
      <c r="G10" s="66" t="s">
        <v>489</v>
      </c>
      <c r="H10" s="66">
        <v>0</v>
      </c>
      <c r="I10" s="66">
        <v>401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494</v>
      </c>
      <c r="O10" s="66" t="s">
        <v>495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0.004166666666666707</v>
      </c>
      <c r="D11" s="812">
        <v>0.48818287037037034</v>
      </c>
      <c r="E11" s="66">
        <v>334544</v>
      </c>
      <c r="F11" s="66" t="s">
        <v>488</v>
      </c>
      <c r="G11" s="66" t="s">
        <v>489</v>
      </c>
      <c r="H11" s="66">
        <v>0</v>
      </c>
      <c r="I11" s="66">
        <v>401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494</v>
      </c>
      <c r="O11" s="66" t="s">
        <v>495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v>0.49234953703703704</v>
      </c>
      <c r="E12" s="66">
        <v>2880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0.49234953703703704</v>
      </c>
    </row>
    <row r="16" spans="4:5" ht="15">
      <c r="D16" s="812">
        <f>Saturn!J20</f>
        <v>0.4930555555555556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0.49236111111111114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2" width="9.28125" style="66" bestFit="1" customWidth="1"/>
    <col min="13" max="13" width="12.57421875" style="66" bestFit="1" customWidth="1"/>
    <col min="14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530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542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0.20766059027777778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542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3">
        <v>0.20834056712962964</v>
      </c>
      <c r="E11" s="66">
        <v>143535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542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0.20349392361111115</v>
      </c>
      <c r="D12" s="813">
        <v>0.20902054398148148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542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0.0006799768518518379</v>
      </c>
      <c r="D13" s="813">
        <v>0.41251446759259264</v>
      </c>
      <c r="E13" s="66">
        <v>140655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542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3">
        <f>D20</f>
        <v>0.4131944444444445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0.4131944444444445</v>
      </c>
    </row>
    <row r="18" spans="4:5" ht="15">
      <c r="D18" s="812">
        <f>Rings!J90</f>
        <v>0.4138888888888889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0.4131944444444445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2" width="9.28125" style="66" bestFit="1" customWidth="1"/>
    <col min="13" max="13" width="12.57421875" style="66" bestFit="1" customWidth="1"/>
    <col min="14" max="15" width="9.710937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535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0.0020833333333333333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542</v>
      </c>
      <c r="N9" s="66" t="s">
        <v>505</v>
      </c>
      <c r="O9" s="66" t="s">
        <v>506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>D11-D10</f>
        <v>0.17222222222222225</v>
      </c>
      <c r="D10" s="813">
        <v>0.0020833333333333333</v>
      </c>
      <c r="E10" s="66">
        <v>1440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542</v>
      </c>
      <c r="N10" s="66" t="s">
        <v>505</v>
      </c>
      <c r="O10" s="66" t="s">
        <v>506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0.002083333333333326</v>
      </c>
      <c r="D11" s="813">
        <v>0.17430555555555557</v>
      </c>
      <c r="E11" s="66">
        <v>119040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542</v>
      </c>
      <c r="N11" s="66" t="s">
        <v>505</v>
      </c>
      <c r="O11" s="66" t="s">
        <v>506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C12" s="813"/>
      <c r="D12" s="813">
        <f>D18</f>
        <v>0.1763888888888889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0.1763888888888889</v>
      </c>
    </row>
    <row r="16" spans="4:5" ht="15">
      <c r="D16" s="812">
        <f>'Icy Satellites'!J37</f>
        <v>0.17708333333333334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0.1763888888888889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537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0.1646122685185185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3">
        <v>0.16529224537037038</v>
      </c>
      <c r="E11" s="66">
        <v>113780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3">
        <f>D18</f>
        <v>0.16597222222222222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0.16597222222222222</v>
      </c>
    </row>
    <row r="16" spans="4:5" ht="15">
      <c r="D16" s="812">
        <f>Rings!J95</f>
        <v>0.16666666666666666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0.16597222222222222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539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0.0015190972222222222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97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0.17897135416666668</v>
      </c>
      <c r="D10" s="813">
        <v>0.0015190972222222222</v>
      </c>
      <c r="E10" s="66">
        <v>1050</v>
      </c>
      <c r="F10" s="66" t="s">
        <v>488</v>
      </c>
      <c r="G10" s="66" t="s">
        <v>489</v>
      </c>
      <c r="H10" s="66">
        <v>0</v>
      </c>
      <c r="I10" s="66">
        <v>97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0.0015190972222222099</v>
      </c>
      <c r="D11" s="813">
        <v>0.1804904513888889</v>
      </c>
      <c r="E11" s="66">
        <v>123705</v>
      </c>
      <c r="F11" s="66" t="s">
        <v>488</v>
      </c>
      <c r="G11" s="66" t="s">
        <v>489</v>
      </c>
      <c r="H11" s="66">
        <v>0</v>
      </c>
      <c r="I11" s="66">
        <v>97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0.18036024305555556</v>
      </c>
      <c r="D12" s="813">
        <v>0.1820095486111111</v>
      </c>
      <c r="E12" s="66">
        <v>1050</v>
      </c>
      <c r="F12" s="66" t="s">
        <v>488</v>
      </c>
      <c r="G12" s="66" t="s">
        <v>489</v>
      </c>
      <c r="H12" s="66">
        <v>0</v>
      </c>
      <c r="I12" s="66">
        <v>97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0.0015190972222222099</v>
      </c>
      <c r="D13" s="813">
        <v>0.36236979166666666</v>
      </c>
      <c r="E13" s="66">
        <v>124665</v>
      </c>
      <c r="F13" s="66" t="s">
        <v>488</v>
      </c>
      <c r="G13" s="66" t="s">
        <v>489</v>
      </c>
      <c r="H13" s="66">
        <v>0</v>
      </c>
      <c r="I13" s="66">
        <v>97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C14" s="813"/>
      <c r="D14" s="813">
        <f>D20</f>
        <v>0.3638888888888889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0.3638888888888889</v>
      </c>
    </row>
    <row r="18" spans="4:5" ht="15">
      <c r="D18" s="812">
        <f>Rings!J96</f>
        <v>0.3645833333333333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0.3638888888888889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540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0.0020833333333333333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>D11-D10</f>
        <v>0.06041666666666667</v>
      </c>
      <c r="D10" s="813">
        <v>0.0020833333333333333</v>
      </c>
      <c r="E10" s="66">
        <v>1440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0.0034722222222222238</v>
      </c>
      <c r="D11" s="813">
        <v>0.0625</v>
      </c>
      <c r="E11" s="66">
        <v>41760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0.07430555555555556</v>
      </c>
      <c r="D12" s="813">
        <v>0.06597222222222222</v>
      </c>
      <c r="E12" s="66">
        <v>2400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0.001388888888888884</v>
      </c>
      <c r="D13" s="813">
        <v>0.14027777777777778</v>
      </c>
      <c r="E13" s="66">
        <v>51360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3">
        <f>D20</f>
        <v>0.14166666666666666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0.14166666666666666</v>
      </c>
    </row>
    <row r="18" spans="4:5" ht="15">
      <c r="D18" s="812">
        <f>'Icy Satellites'!J38</f>
        <v>0.1423611111111111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0.14166666666666666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7" width="8.7109375" style="0" bestFit="1" customWidth="1"/>
    <col min="8" max="8" width="2.57421875" style="0" bestFit="1" customWidth="1"/>
    <col min="9" max="9" width="3.8515625" style="0" bestFit="1" customWidth="1"/>
    <col min="10" max="10" width="9.57421875" style="0" bestFit="1" customWidth="1"/>
    <col min="11" max="15" width="10.14062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66"/>
      <c r="B2" s="66" t="s">
        <v>484</v>
      </c>
      <c r="C2" s="66">
        <v>541</v>
      </c>
    </row>
    <row r="7" spans="1:6" ht="15">
      <c r="A7" s="66"/>
      <c r="B7" s="66"/>
      <c r="C7" s="66"/>
      <c r="D7" s="66" t="s">
        <v>485</v>
      </c>
      <c r="E7" s="66" t="s">
        <v>486</v>
      </c>
      <c r="F7" s="66" t="s">
        <v>487</v>
      </c>
    </row>
    <row r="9" spans="1:18" ht="15">
      <c r="A9" s="66"/>
      <c r="B9" s="66"/>
      <c r="C9" s="66"/>
      <c r="D9" s="66" t="s">
        <v>757</v>
      </c>
      <c r="E9" s="66">
        <v>1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/>
      <c r="B10" s="66"/>
      <c r="C10" s="66"/>
      <c r="D10" s="66" t="s">
        <v>758</v>
      </c>
      <c r="E10" s="66">
        <v>1152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/>
      <c r="B11" s="66"/>
      <c r="C11" s="66"/>
      <c r="D11" s="66" t="s">
        <v>759</v>
      </c>
      <c r="E11" s="66">
        <v>18048</v>
      </c>
      <c r="F11" s="66" t="s">
        <v>488</v>
      </c>
      <c r="G11" s="66" t="s">
        <v>489</v>
      </c>
      <c r="H11" s="66">
        <v>0</v>
      </c>
      <c r="I11" s="66">
        <v>97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/>
      <c r="B12" s="66"/>
      <c r="C12" s="66"/>
      <c r="D12" s="66" t="s">
        <v>775</v>
      </c>
      <c r="E12" s="66">
        <v>5760</v>
      </c>
      <c r="F12" s="66" t="s">
        <v>488</v>
      </c>
      <c r="G12" s="66" t="s">
        <v>489</v>
      </c>
      <c r="H12" s="66">
        <v>0</v>
      </c>
      <c r="I12" s="66">
        <v>97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6" ht="15">
      <c r="A13" s="66"/>
      <c r="B13" s="66"/>
      <c r="C13" s="66"/>
      <c r="D13" s="66" t="s">
        <v>775</v>
      </c>
      <c r="E13" s="66">
        <v>0</v>
      </c>
      <c r="F13" s="66" t="s">
        <v>499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9.140625" defaultRowHeight="12.75"/>
  <cols>
    <col min="1" max="1" width="6.28125" style="25" bestFit="1" customWidth="1"/>
    <col min="2" max="2" width="42.8515625" style="25" customWidth="1"/>
    <col min="3" max="3" width="10.28125" style="25" customWidth="1"/>
    <col min="4" max="4" width="8.7109375" style="25" customWidth="1"/>
    <col min="5" max="5" width="23.140625" style="25" customWidth="1"/>
    <col min="6" max="6" width="6.28125" style="25" customWidth="1"/>
    <col min="7" max="7" width="8.7109375" style="25" customWidth="1"/>
    <col min="8" max="8" width="6.28125" style="25" customWidth="1"/>
    <col min="9" max="9" width="6.7109375" style="25" customWidth="1"/>
    <col min="10" max="10" width="12.421875" style="25" bestFit="1" customWidth="1"/>
    <col min="11" max="16384" width="11.421875" style="25" customWidth="1"/>
  </cols>
  <sheetData>
    <row r="1" spans="1:7" ht="15.75" thickBot="1">
      <c r="A1" s="87"/>
      <c r="B1" s="87"/>
      <c r="C1" s="87"/>
      <c r="D1" s="87"/>
      <c r="E1" s="87"/>
      <c r="F1" s="87"/>
      <c r="G1" s="87"/>
    </row>
    <row r="2" spans="1:7" ht="15" customHeight="1">
      <c r="A2" s="87"/>
      <c r="B2" s="971" t="s">
        <v>81</v>
      </c>
      <c r="C2" s="972" t="s">
        <v>82</v>
      </c>
      <c r="D2" s="973" t="s">
        <v>83</v>
      </c>
      <c r="E2" s="945"/>
      <c r="F2" s="87"/>
      <c r="G2" s="87"/>
    </row>
    <row r="3" spans="1:7" ht="32.25" customHeight="1" thickBot="1">
      <c r="A3" s="87"/>
      <c r="B3" s="964"/>
      <c r="C3" s="966"/>
      <c r="D3" s="944"/>
      <c r="E3" s="943"/>
      <c r="F3" s="87"/>
      <c r="G3" s="87"/>
    </row>
    <row r="4" spans="1:7" ht="15">
      <c r="A4" s="87"/>
      <c r="B4" s="280"/>
      <c r="C4" s="312"/>
      <c r="D4" s="974"/>
      <c r="E4" s="975"/>
      <c r="F4" s="87"/>
      <c r="G4" s="87"/>
    </row>
    <row r="5" spans="1:10" ht="18">
      <c r="A5" s="374">
        <v>1</v>
      </c>
      <c r="B5" s="562" t="s">
        <v>311</v>
      </c>
      <c r="C5" s="586">
        <v>500</v>
      </c>
      <c r="D5" s="967"/>
      <c r="E5" s="968"/>
      <c r="F5" s="87"/>
      <c r="G5" s="87">
        <v>1</v>
      </c>
      <c r="J5" s="359" t="str">
        <f aca="true" t="shared" si="0" ref="J5:J20">IF(D5="","Not Done","Done")</f>
        <v>Not Done</v>
      </c>
    </row>
    <row r="6" spans="1:10" ht="18">
      <c r="A6" s="374">
        <v>2</v>
      </c>
      <c r="B6" s="562" t="s">
        <v>314</v>
      </c>
      <c r="C6" s="586">
        <v>501</v>
      </c>
      <c r="D6" s="967"/>
      <c r="E6" s="968"/>
      <c r="F6" s="87"/>
      <c r="G6" s="87">
        <v>1</v>
      </c>
      <c r="J6" s="359" t="str">
        <f t="shared" si="0"/>
        <v>Not Done</v>
      </c>
    </row>
    <row r="7" spans="1:10" ht="18">
      <c r="A7" s="374">
        <v>3</v>
      </c>
      <c r="B7" s="562" t="s">
        <v>318</v>
      </c>
      <c r="C7" s="586">
        <v>502</v>
      </c>
      <c r="D7" s="967"/>
      <c r="E7" s="968"/>
      <c r="G7" s="87">
        <v>1</v>
      </c>
      <c r="J7" s="359" t="str">
        <f t="shared" si="0"/>
        <v>Not Done</v>
      </c>
    </row>
    <row r="8" spans="1:10" ht="18">
      <c r="A8" s="374">
        <v>4</v>
      </c>
      <c r="B8" s="562" t="s">
        <v>320</v>
      </c>
      <c r="C8" s="586">
        <v>503</v>
      </c>
      <c r="D8" s="967"/>
      <c r="E8" s="968"/>
      <c r="G8" s="87">
        <v>1</v>
      </c>
      <c r="J8" s="359" t="str">
        <f t="shared" si="0"/>
        <v>Not Done</v>
      </c>
    </row>
    <row r="9" spans="1:10" ht="18">
      <c r="A9" s="374">
        <v>5</v>
      </c>
      <c r="B9" s="562" t="s">
        <v>321</v>
      </c>
      <c r="C9" s="586">
        <v>504</v>
      </c>
      <c r="D9" s="967"/>
      <c r="E9" s="968"/>
      <c r="G9" s="87">
        <v>1</v>
      </c>
      <c r="J9" s="359" t="str">
        <f t="shared" si="0"/>
        <v>Not Done</v>
      </c>
    </row>
    <row r="10" spans="1:10" ht="15.75">
      <c r="A10" s="374">
        <v>6</v>
      </c>
      <c r="B10" s="562" t="s">
        <v>322</v>
      </c>
      <c r="C10" s="586">
        <v>505</v>
      </c>
      <c r="D10" s="969"/>
      <c r="E10" s="970"/>
      <c r="G10" s="87">
        <v>1</v>
      </c>
      <c r="J10" s="359" t="str">
        <f t="shared" si="0"/>
        <v>Not Done</v>
      </c>
    </row>
    <row r="11" spans="1:10" ht="15.75">
      <c r="A11" s="374">
        <v>7</v>
      </c>
      <c r="B11" s="562" t="s">
        <v>323</v>
      </c>
      <c r="C11" s="587">
        <v>506</v>
      </c>
      <c r="D11" s="969" t="s">
        <v>475</v>
      </c>
      <c r="E11" s="970"/>
      <c r="G11" s="87">
        <v>0</v>
      </c>
      <c r="J11" s="359" t="str">
        <f t="shared" si="0"/>
        <v>Done</v>
      </c>
    </row>
    <row r="12" spans="1:10" ht="15.75">
      <c r="A12" s="374">
        <v>8</v>
      </c>
      <c r="B12" s="562" t="s">
        <v>324</v>
      </c>
      <c r="C12" s="587">
        <v>507</v>
      </c>
      <c r="D12" s="969" t="s">
        <v>475</v>
      </c>
      <c r="E12" s="970"/>
      <c r="G12" s="87">
        <v>0</v>
      </c>
      <c r="J12" s="359" t="str">
        <f t="shared" si="0"/>
        <v>Done</v>
      </c>
    </row>
    <row r="13" spans="1:10" ht="15.75">
      <c r="A13" s="374">
        <v>9</v>
      </c>
      <c r="B13" s="562" t="s">
        <v>325</v>
      </c>
      <c r="C13" s="587">
        <v>508</v>
      </c>
      <c r="D13" s="969" t="s">
        <v>475</v>
      </c>
      <c r="E13" s="970"/>
      <c r="G13" s="87">
        <v>0</v>
      </c>
      <c r="J13" s="359" t="str">
        <f t="shared" si="0"/>
        <v>Done</v>
      </c>
    </row>
    <row r="14" spans="1:10" ht="15.75">
      <c r="A14" s="374">
        <v>10</v>
      </c>
      <c r="B14" s="562" t="s">
        <v>326</v>
      </c>
      <c r="C14" s="587">
        <v>509</v>
      </c>
      <c r="D14" s="969" t="s">
        <v>475</v>
      </c>
      <c r="E14" s="970"/>
      <c r="G14" s="87">
        <v>0</v>
      </c>
      <c r="J14" s="359" t="str">
        <f t="shared" si="0"/>
        <v>Done</v>
      </c>
    </row>
    <row r="15" spans="1:10" ht="15.75">
      <c r="A15" s="374">
        <v>11</v>
      </c>
      <c r="B15" s="562" t="s">
        <v>327</v>
      </c>
      <c r="C15" s="587">
        <v>510</v>
      </c>
      <c r="D15" s="969" t="s">
        <v>475</v>
      </c>
      <c r="E15" s="970"/>
      <c r="G15" s="87">
        <v>0</v>
      </c>
      <c r="J15" s="359" t="str">
        <f t="shared" si="0"/>
        <v>Done</v>
      </c>
    </row>
    <row r="16" spans="1:10" ht="15.75">
      <c r="A16" s="374">
        <v>12</v>
      </c>
      <c r="B16" s="562" t="s">
        <v>328</v>
      </c>
      <c r="C16" s="587">
        <v>511</v>
      </c>
      <c r="D16" s="969" t="s">
        <v>475</v>
      </c>
      <c r="E16" s="970"/>
      <c r="G16" s="87">
        <v>0</v>
      </c>
      <c r="J16" s="359" t="str">
        <f t="shared" si="0"/>
        <v>Done</v>
      </c>
    </row>
    <row r="17" spans="1:10" ht="18">
      <c r="A17" s="374">
        <v>13</v>
      </c>
      <c r="B17" s="562" t="s">
        <v>329</v>
      </c>
      <c r="C17" s="587">
        <v>512</v>
      </c>
      <c r="D17" s="967" t="s">
        <v>504</v>
      </c>
      <c r="E17" s="968"/>
      <c r="G17" s="87">
        <v>1</v>
      </c>
      <c r="J17" s="359" t="str">
        <f t="shared" si="0"/>
        <v>Done</v>
      </c>
    </row>
    <row r="18" spans="1:10" ht="15.75">
      <c r="A18" s="374">
        <v>14</v>
      </c>
      <c r="B18" s="562" t="s">
        <v>332</v>
      </c>
      <c r="C18" s="587">
        <v>513</v>
      </c>
      <c r="D18" s="969" t="s">
        <v>475</v>
      </c>
      <c r="E18" s="970"/>
      <c r="G18" s="87">
        <v>0</v>
      </c>
      <c r="J18" s="359" t="str">
        <f t="shared" si="0"/>
        <v>Done</v>
      </c>
    </row>
    <row r="19" spans="1:10" ht="15.75">
      <c r="A19" s="374">
        <v>15</v>
      </c>
      <c r="B19" s="562" t="s">
        <v>333</v>
      </c>
      <c r="C19" s="587">
        <v>514</v>
      </c>
      <c r="D19" s="969" t="s">
        <v>475</v>
      </c>
      <c r="E19" s="970"/>
      <c r="G19" s="87">
        <v>0</v>
      </c>
      <c r="J19" s="359" t="str">
        <f t="shared" si="0"/>
        <v>Done</v>
      </c>
    </row>
    <row r="20" spans="1:10" ht="15.75">
      <c r="A20" s="374">
        <v>16</v>
      </c>
      <c r="B20" s="562" t="s">
        <v>334</v>
      </c>
      <c r="C20" s="587">
        <v>515</v>
      </c>
      <c r="D20" s="969"/>
      <c r="E20" s="970"/>
      <c r="G20" s="87">
        <v>1</v>
      </c>
      <c r="J20" s="359" t="str">
        <f t="shared" si="0"/>
        <v>Not Done</v>
      </c>
    </row>
    <row r="21" spans="1:10" ht="15.75">
      <c r="A21" s="374">
        <v>17</v>
      </c>
      <c r="B21" s="562" t="s">
        <v>336</v>
      </c>
      <c r="C21" s="587">
        <v>516</v>
      </c>
      <c r="D21" s="969" t="s">
        <v>475</v>
      </c>
      <c r="E21" s="970"/>
      <c r="G21" s="87">
        <v>0</v>
      </c>
      <c r="J21" s="359" t="str">
        <f aca="true" t="shared" si="1" ref="J21:J35">IF(D21="","Not Done","Done")</f>
        <v>Done</v>
      </c>
    </row>
    <row r="22" spans="1:10" ht="15.75">
      <c r="A22" s="374">
        <v>18</v>
      </c>
      <c r="B22" s="562" t="s">
        <v>337</v>
      </c>
      <c r="C22" s="587">
        <v>517</v>
      </c>
      <c r="D22" s="969"/>
      <c r="E22" s="970"/>
      <c r="G22" s="87">
        <v>1</v>
      </c>
      <c r="J22" s="359" t="str">
        <f t="shared" si="1"/>
        <v>Not Done</v>
      </c>
    </row>
    <row r="23" spans="1:10" ht="15.75">
      <c r="A23" s="374">
        <v>19</v>
      </c>
      <c r="B23" s="562" t="s">
        <v>338</v>
      </c>
      <c r="C23" s="587">
        <v>518</v>
      </c>
      <c r="D23" s="969"/>
      <c r="E23" s="970"/>
      <c r="G23" s="87">
        <v>1</v>
      </c>
      <c r="J23" s="359" t="str">
        <f t="shared" si="1"/>
        <v>Not Done</v>
      </c>
    </row>
    <row r="24" spans="1:10" ht="15.75">
      <c r="A24" s="374">
        <v>20</v>
      </c>
      <c r="B24" s="562" t="s">
        <v>340</v>
      </c>
      <c r="C24" s="587">
        <v>519</v>
      </c>
      <c r="D24" s="969"/>
      <c r="E24" s="970"/>
      <c r="G24" s="87">
        <v>1</v>
      </c>
      <c r="J24" s="359" t="str">
        <f t="shared" si="1"/>
        <v>Not Done</v>
      </c>
    </row>
    <row r="25" spans="1:10" ht="18">
      <c r="A25" s="374">
        <v>21</v>
      </c>
      <c r="B25" s="562" t="s">
        <v>341</v>
      </c>
      <c r="C25" s="587">
        <v>520</v>
      </c>
      <c r="D25" s="967" t="s">
        <v>504</v>
      </c>
      <c r="E25" s="968"/>
      <c r="G25" s="87">
        <v>1</v>
      </c>
      <c r="J25" s="359" t="str">
        <f t="shared" si="1"/>
        <v>Done</v>
      </c>
    </row>
    <row r="26" spans="1:10" ht="15.75">
      <c r="A26" s="374">
        <v>22</v>
      </c>
      <c r="B26" s="562" t="s">
        <v>342</v>
      </c>
      <c r="C26" s="587">
        <v>521</v>
      </c>
      <c r="D26" s="969"/>
      <c r="E26" s="970"/>
      <c r="G26" s="87">
        <v>1</v>
      </c>
      <c r="J26" s="359" t="str">
        <f t="shared" si="1"/>
        <v>Not Done</v>
      </c>
    </row>
    <row r="27" spans="1:10" ht="18">
      <c r="A27" s="374">
        <v>23</v>
      </c>
      <c r="B27" s="562" t="s">
        <v>343</v>
      </c>
      <c r="C27" s="587">
        <v>522</v>
      </c>
      <c r="D27" s="967"/>
      <c r="E27" s="968"/>
      <c r="G27" s="87">
        <v>1</v>
      </c>
      <c r="J27" s="359" t="str">
        <f t="shared" si="1"/>
        <v>Not Done</v>
      </c>
    </row>
    <row r="28" spans="1:10" ht="15.75">
      <c r="A28" s="374">
        <v>24</v>
      </c>
      <c r="B28" s="562" t="s">
        <v>344</v>
      </c>
      <c r="C28" s="587">
        <v>523</v>
      </c>
      <c r="D28" s="969" t="s">
        <v>478</v>
      </c>
      <c r="E28" s="970"/>
      <c r="G28" s="87">
        <v>0</v>
      </c>
      <c r="J28" s="359" t="str">
        <f t="shared" si="1"/>
        <v>Done</v>
      </c>
    </row>
    <row r="29" spans="1:10" ht="15.75">
      <c r="A29" s="374">
        <v>25</v>
      </c>
      <c r="B29" s="562" t="s">
        <v>345</v>
      </c>
      <c r="C29" s="587">
        <v>524</v>
      </c>
      <c r="D29" s="969"/>
      <c r="E29" s="970"/>
      <c r="G29" s="87">
        <v>1</v>
      </c>
      <c r="J29" s="359" t="str">
        <f aca="true" t="shared" si="2" ref="J29:J34">IF(D29="","Not Done","Done")</f>
        <v>Not Done</v>
      </c>
    </row>
    <row r="30" spans="1:10" ht="15.75">
      <c r="A30" s="374">
        <v>26</v>
      </c>
      <c r="B30" s="562" t="s">
        <v>346</v>
      </c>
      <c r="C30" s="587">
        <v>525</v>
      </c>
      <c r="D30" s="969"/>
      <c r="E30" s="970"/>
      <c r="G30" s="87">
        <v>1</v>
      </c>
      <c r="J30" s="359" t="str">
        <f t="shared" si="2"/>
        <v>Not Done</v>
      </c>
    </row>
    <row r="31" spans="1:10" ht="15.75">
      <c r="A31" s="374">
        <v>27</v>
      </c>
      <c r="B31" s="562" t="s">
        <v>347</v>
      </c>
      <c r="C31" s="587">
        <v>526</v>
      </c>
      <c r="D31" s="969" t="s">
        <v>475</v>
      </c>
      <c r="E31" s="970"/>
      <c r="G31" s="87">
        <v>0</v>
      </c>
      <c r="J31" s="359" t="str">
        <f t="shared" si="2"/>
        <v>Done</v>
      </c>
    </row>
    <row r="32" spans="1:10" ht="15.75">
      <c r="A32" s="374">
        <v>28</v>
      </c>
      <c r="B32" s="562" t="s">
        <v>348</v>
      </c>
      <c r="C32" s="587">
        <v>527</v>
      </c>
      <c r="D32" s="969"/>
      <c r="E32" s="970"/>
      <c r="G32" s="87">
        <v>1</v>
      </c>
      <c r="J32" s="359" t="str">
        <f t="shared" si="2"/>
        <v>Not Done</v>
      </c>
    </row>
    <row r="33" spans="1:10" ht="18">
      <c r="A33" s="374">
        <v>29</v>
      </c>
      <c r="B33" s="562" t="s">
        <v>349</v>
      </c>
      <c r="C33" s="587">
        <v>528</v>
      </c>
      <c r="D33" s="967" t="s">
        <v>504</v>
      </c>
      <c r="E33" s="968"/>
      <c r="G33" s="87">
        <v>1</v>
      </c>
      <c r="J33" s="359" t="str">
        <f t="shared" si="2"/>
        <v>Done</v>
      </c>
    </row>
    <row r="34" spans="1:10" ht="15.75">
      <c r="A34" s="374">
        <v>30</v>
      </c>
      <c r="B34" s="562" t="s">
        <v>351</v>
      </c>
      <c r="C34" s="587">
        <v>529</v>
      </c>
      <c r="D34" s="969"/>
      <c r="E34" s="970"/>
      <c r="G34" s="87">
        <v>1</v>
      </c>
      <c r="J34" s="359" t="str">
        <f t="shared" si="2"/>
        <v>Not Done</v>
      </c>
    </row>
    <row r="35" spans="1:10" ht="15.75">
      <c r="A35" s="374">
        <v>31</v>
      </c>
      <c r="B35" s="562" t="s">
        <v>352</v>
      </c>
      <c r="C35" s="587">
        <v>530</v>
      </c>
      <c r="D35" s="969"/>
      <c r="E35" s="970"/>
      <c r="G35" s="87">
        <v>1</v>
      </c>
      <c r="J35" s="359" t="str">
        <f t="shared" si="1"/>
        <v>Not Done</v>
      </c>
    </row>
    <row r="36" spans="1:10" ht="15.75">
      <c r="A36" s="374">
        <v>32</v>
      </c>
      <c r="B36" s="562" t="s">
        <v>354</v>
      </c>
      <c r="C36" s="587">
        <v>531</v>
      </c>
      <c r="D36" s="969" t="s">
        <v>475</v>
      </c>
      <c r="E36" s="970"/>
      <c r="G36" s="87">
        <v>0</v>
      </c>
      <c r="J36" s="359" t="str">
        <f>IF(D36="","Not Done","Done")</f>
        <v>Done</v>
      </c>
    </row>
    <row r="37" spans="1:10" ht="15.75">
      <c r="A37" s="374">
        <v>33</v>
      </c>
      <c r="B37" s="562" t="s">
        <v>355</v>
      </c>
      <c r="C37" s="587">
        <v>532</v>
      </c>
      <c r="D37" s="969"/>
      <c r="E37" s="970"/>
      <c r="G37" s="87">
        <v>1</v>
      </c>
      <c r="J37" s="359" t="str">
        <f aca="true" t="shared" si="3" ref="J37:J84">IF(D37="","Not Done","Done")</f>
        <v>Not Done</v>
      </c>
    </row>
    <row r="38" spans="1:10" ht="15.75">
      <c r="A38" s="374">
        <v>34</v>
      </c>
      <c r="B38" s="562" t="s">
        <v>356</v>
      </c>
      <c r="C38" s="587">
        <v>533</v>
      </c>
      <c r="D38" s="969" t="s">
        <v>475</v>
      </c>
      <c r="E38" s="970"/>
      <c r="G38" s="87">
        <v>0</v>
      </c>
      <c r="J38" s="359" t="str">
        <f t="shared" si="3"/>
        <v>Done</v>
      </c>
    </row>
    <row r="39" spans="1:10" ht="15.75">
      <c r="A39" s="374">
        <v>35</v>
      </c>
      <c r="B39" s="562" t="s">
        <v>357</v>
      </c>
      <c r="C39" s="587">
        <v>534</v>
      </c>
      <c r="D39" s="969" t="s">
        <v>475</v>
      </c>
      <c r="E39" s="970"/>
      <c r="G39" s="87">
        <v>0</v>
      </c>
      <c r="J39" s="359" t="str">
        <f t="shared" si="3"/>
        <v>Done</v>
      </c>
    </row>
    <row r="40" spans="1:10" ht="18">
      <c r="A40" s="374">
        <v>36</v>
      </c>
      <c r="B40" s="562" t="s">
        <v>358</v>
      </c>
      <c r="C40" s="587">
        <v>535</v>
      </c>
      <c r="D40" s="967" t="s">
        <v>504</v>
      </c>
      <c r="E40" s="968"/>
      <c r="G40" s="87">
        <v>1</v>
      </c>
      <c r="J40" s="359" t="str">
        <f t="shared" si="3"/>
        <v>Done</v>
      </c>
    </row>
    <row r="41" spans="1:10" ht="15.75">
      <c r="A41" s="374">
        <v>37</v>
      </c>
      <c r="B41" s="562" t="s">
        <v>362</v>
      </c>
      <c r="C41" s="587">
        <v>536</v>
      </c>
      <c r="D41" s="969" t="s">
        <v>475</v>
      </c>
      <c r="E41" s="970"/>
      <c r="G41" s="87">
        <v>0</v>
      </c>
      <c r="J41" s="359" t="str">
        <f t="shared" si="3"/>
        <v>Done</v>
      </c>
    </row>
    <row r="42" spans="1:10" ht="15.75">
      <c r="A42" s="374">
        <v>38</v>
      </c>
      <c r="B42" s="562" t="s">
        <v>363</v>
      </c>
      <c r="C42" s="587">
        <v>537</v>
      </c>
      <c r="D42" s="969"/>
      <c r="E42" s="970"/>
      <c r="G42" s="87">
        <v>1</v>
      </c>
      <c r="J42" s="359" t="str">
        <f t="shared" si="3"/>
        <v>Not Done</v>
      </c>
    </row>
    <row r="43" spans="1:10" ht="15.75">
      <c r="A43" s="374">
        <v>39</v>
      </c>
      <c r="B43" s="562" t="s">
        <v>365</v>
      </c>
      <c r="C43" s="587">
        <v>538</v>
      </c>
      <c r="D43" s="969"/>
      <c r="E43" s="970"/>
      <c r="G43" s="87">
        <v>1</v>
      </c>
      <c r="J43" s="359" t="str">
        <f t="shared" si="3"/>
        <v>Not Done</v>
      </c>
    </row>
    <row r="44" spans="1:10" ht="15.75">
      <c r="A44" s="374">
        <v>40</v>
      </c>
      <c r="B44" s="562" t="s">
        <v>366</v>
      </c>
      <c r="C44" s="587">
        <v>539</v>
      </c>
      <c r="D44" s="969"/>
      <c r="E44" s="970"/>
      <c r="G44" s="87">
        <v>1</v>
      </c>
      <c r="J44" s="359" t="str">
        <f t="shared" si="3"/>
        <v>Not Done</v>
      </c>
    </row>
    <row r="45" spans="1:10" ht="18">
      <c r="A45" s="374">
        <v>41</v>
      </c>
      <c r="B45" s="562" t="s">
        <v>368</v>
      </c>
      <c r="C45" s="587">
        <v>540</v>
      </c>
      <c r="D45" s="967" t="s">
        <v>504</v>
      </c>
      <c r="E45" s="968"/>
      <c r="G45" s="87">
        <v>1</v>
      </c>
      <c r="J45" s="359" t="str">
        <f t="shared" si="3"/>
        <v>Done</v>
      </c>
    </row>
    <row r="46" spans="1:10" ht="15.75">
      <c r="A46" s="374">
        <v>42</v>
      </c>
      <c r="B46" s="562" t="s">
        <v>369</v>
      </c>
      <c r="C46" s="587">
        <v>541</v>
      </c>
      <c r="D46" s="969"/>
      <c r="E46" s="970"/>
      <c r="G46" s="87">
        <v>1</v>
      </c>
      <c r="J46" s="359" t="str">
        <f t="shared" si="3"/>
        <v>Not Done</v>
      </c>
    </row>
    <row r="47" spans="1:10" ht="15.75">
      <c r="A47" s="374">
        <v>43</v>
      </c>
      <c r="B47" s="562" t="s">
        <v>370</v>
      </c>
      <c r="C47" s="587">
        <v>542</v>
      </c>
      <c r="D47" s="969"/>
      <c r="E47" s="970"/>
      <c r="G47" s="87">
        <v>1</v>
      </c>
      <c r="J47" s="359" t="str">
        <f t="shared" si="3"/>
        <v>Not Done</v>
      </c>
    </row>
    <row r="48" spans="1:10" ht="15.75">
      <c r="A48" s="374">
        <v>44</v>
      </c>
      <c r="B48" s="562" t="s">
        <v>371</v>
      </c>
      <c r="C48" s="587">
        <v>543</v>
      </c>
      <c r="D48" s="969" t="s">
        <v>475</v>
      </c>
      <c r="E48" s="970"/>
      <c r="G48" s="87">
        <v>0</v>
      </c>
      <c r="J48" s="359" t="str">
        <f t="shared" si="3"/>
        <v>Done</v>
      </c>
    </row>
    <row r="49" spans="1:10" ht="15.75">
      <c r="A49" s="374">
        <v>45</v>
      </c>
      <c r="B49" s="562" t="s">
        <v>372</v>
      </c>
      <c r="C49" s="587">
        <v>544</v>
      </c>
      <c r="D49" s="969"/>
      <c r="E49" s="970"/>
      <c r="G49" s="87">
        <v>1</v>
      </c>
      <c r="J49" s="359" t="str">
        <f t="shared" si="3"/>
        <v>Not Done</v>
      </c>
    </row>
    <row r="50" spans="1:10" ht="15.75">
      <c r="A50" s="374">
        <v>46</v>
      </c>
      <c r="B50" s="562" t="s">
        <v>373</v>
      </c>
      <c r="C50" s="587">
        <v>545</v>
      </c>
      <c r="D50" s="969" t="s">
        <v>475</v>
      </c>
      <c r="E50" s="970"/>
      <c r="G50" s="87">
        <v>0</v>
      </c>
      <c r="J50" s="359" t="str">
        <f t="shared" si="3"/>
        <v>Done</v>
      </c>
    </row>
    <row r="51" spans="1:10" ht="15.75">
      <c r="A51" s="374">
        <v>47</v>
      </c>
      <c r="B51" s="562" t="s">
        <v>374</v>
      </c>
      <c r="C51" s="587">
        <v>546</v>
      </c>
      <c r="D51" s="969" t="s">
        <v>475</v>
      </c>
      <c r="E51" s="970"/>
      <c r="G51" s="87">
        <v>0</v>
      </c>
      <c r="J51" s="359" t="str">
        <f t="shared" si="3"/>
        <v>Done</v>
      </c>
    </row>
    <row r="52" spans="1:10" ht="18">
      <c r="A52" s="374">
        <v>48</v>
      </c>
      <c r="B52" s="562" t="s">
        <v>375</v>
      </c>
      <c r="C52" s="587">
        <v>547</v>
      </c>
      <c r="D52" s="967" t="s">
        <v>504</v>
      </c>
      <c r="E52" s="968"/>
      <c r="G52" s="87">
        <v>1</v>
      </c>
      <c r="J52" s="359" t="str">
        <f t="shared" si="3"/>
        <v>Done</v>
      </c>
    </row>
    <row r="53" spans="1:10" ht="15.75">
      <c r="A53" s="374">
        <v>49</v>
      </c>
      <c r="B53" s="562" t="s">
        <v>376</v>
      </c>
      <c r="C53" s="587">
        <v>548</v>
      </c>
      <c r="D53" s="969"/>
      <c r="E53" s="970"/>
      <c r="G53" s="87">
        <v>1</v>
      </c>
      <c r="J53" s="359" t="str">
        <f t="shared" si="3"/>
        <v>Not Done</v>
      </c>
    </row>
    <row r="54" spans="1:10" ht="15.75">
      <c r="A54" s="374">
        <v>50</v>
      </c>
      <c r="B54" s="562" t="s">
        <v>377</v>
      </c>
      <c r="C54" s="587">
        <v>549</v>
      </c>
      <c r="D54" s="969"/>
      <c r="E54" s="970"/>
      <c r="G54" s="87">
        <v>1</v>
      </c>
      <c r="J54" s="359" t="str">
        <f t="shared" si="3"/>
        <v>Not Done</v>
      </c>
    </row>
    <row r="55" spans="1:10" ht="15.75">
      <c r="A55" s="374">
        <v>51</v>
      </c>
      <c r="B55" s="562" t="s">
        <v>378</v>
      </c>
      <c r="C55" s="587">
        <v>550</v>
      </c>
      <c r="D55" s="969"/>
      <c r="E55" s="970"/>
      <c r="G55" s="87">
        <v>1</v>
      </c>
      <c r="J55" s="359" t="str">
        <f t="shared" si="3"/>
        <v>Not Done</v>
      </c>
    </row>
    <row r="56" spans="1:10" ht="18">
      <c r="A56" s="374">
        <v>52</v>
      </c>
      <c r="B56" s="562" t="s">
        <v>379</v>
      </c>
      <c r="C56" s="587">
        <v>551</v>
      </c>
      <c r="D56" s="967"/>
      <c r="E56" s="968"/>
      <c r="G56" s="87">
        <v>1</v>
      </c>
      <c r="J56" s="359" t="str">
        <f t="shared" si="3"/>
        <v>Not Done</v>
      </c>
    </row>
    <row r="57" spans="1:10" ht="15.75">
      <c r="A57" s="644">
        <v>53</v>
      </c>
      <c r="B57" s="703" t="s">
        <v>380</v>
      </c>
      <c r="C57" s="797">
        <v>552</v>
      </c>
      <c r="D57" s="976" t="s">
        <v>470</v>
      </c>
      <c r="E57" s="977"/>
      <c r="F57" s="734"/>
      <c r="G57" s="738">
        <v>0</v>
      </c>
      <c r="J57" s="359" t="str">
        <f t="shared" si="3"/>
        <v>Done</v>
      </c>
    </row>
    <row r="58" spans="1:10" ht="15.75">
      <c r="A58" s="374">
        <v>54</v>
      </c>
      <c r="B58" s="562" t="s">
        <v>381</v>
      </c>
      <c r="C58" s="587">
        <v>553</v>
      </c>
      <c r="D58" s="969"/>
      <c r="E58" s="970"/>
      <c r="G58" s="87">
        <v>1</v>
      </c>
      <c r="J58" s="359" t="str">
        <f t="shared" si="3"/>
        <v>Not Done</v>
      </c>
    </row>
    <row r="59" spans="1:10" ht="18">
      <c r="A59" s="374">
        <v>55</v>
      </c>
      <c r="B59" s="562" t="s">
        <v>382</v>
      </c>
      <c r="C59" s="587">
        <v>554</v>
      </c>
      <c r="D59" s="967"/>
      <c r="E59" s="968"/>
      <c r="G59" s="87">
        <v>1</v>
      </c>
      <c r="J59" s="359" t="str">
        <f t="shared" si="3"/>
        <v>Not Done</v>
      </c>
    </row>
    <row r="60" spans="1:10" ht="15.75">
      <c r="A60" s="644">
        <v>56</v>
      </c>
      <c r="B60" s="703" t="s">
        <v>383</v>
      </c>
      <c r="C60" s="797">
        <v>555</v>
      </c>
      <c r="D60" s="978" t="s">
        <v>475</v>
      </c>
      <c r="E60" s="977"/>
      <c r="F60" s="734"/>
      <c r="G60" s="738">
        <v>0</v>
      </c>
      <c r="J60" s="359" t="str">
        <f t="shared" si="3"/>
        <v>Done</v>
      </c>
    </row>
    <row r="61" spans="1:10" ht="18">
      <c r="A61" s="374">
        <v>57</v>
      </c>
      <c r="B61" s="562" t="s">
        <v>384</v>
      </c>
      <c r="C61" s="587">
        <v>556</v>
      </c>
      <c r="D61" s="967"/>
      <c r="E61" s="968"/>
      <c r="G61" s="87">
        <v>1</v>
      </c>
      <c r="J61" s="359" t="str">
        <f t="shared" si="3"/>
        <v>Not Done</v>
      </c>
    </row>
    <row r="62" spans="1:10" ht="18">
      <c r="A62" s="374">
        <v>58</v>
      </c>
      <c r="B62" s="562" t="s">
        <v>385</v>
      </c>
      <c r="C62" s="587">
        <v>557</v>
      </c>
      <c r="D62" s="967"/>
      <c r="E62" s="968"/>
      <c r="G62" s="87">
        <v>1</v>
      </c>
      <c r="J62" s="359" t="str">
        <f t="shared" si="3"/>
        <v>Not Done</v>
      </c>
    </row>
    <row r="63" spans="1:10" ht="18">
      <c r="A63" s="374">
        <v>59</v>
      </c>
      <c r="B63" s="562" t="s">
        <v>386</v>
      </c>
      <c r="C63" s="587">
        <v>558</v>
      </c>
      <c r="D63" s="967" t="s">
        <v>504</v>
      </c>
      <c r="E63" s="968"/>
      <c r="G63" s="87">
        <v>1</v>
      </c>
      <c r="J63" s="359" t="str">
        <f t="shared" si="3"/>
        <v>Done</v>
      </c>
    </row>
    <row r="64" spans="1:10" ht="18">
      <c r="A64" s="374">
        <v>60</v>
      </c>
      <c r="B64" s="562" t="s">
        <v>390</v>
      </c>
      <c r="C64" s="587">
        <v>559</v>
      </c>
      <c r="D64" s="967" t="s">
        <v>504</v>
      </c>
      <c r="E64" s="968"/>
      <c r="G64" s="87">
        <v>1</v>
      </c>
      <c r="J64" s="359" t="str">
        <f t="shared" si="3"/>
        <v>Done</v>
      </c>
    </row>
    <row r="65" spans="1:10" ht="15.75">
      <c r="A65" s="374">
        <v>61</v>
      </c>
      <c r="B65" s="562" t="s">
        <v>391</v>
      </c>
      <c r="C65" s="587">
        <v>560</v>
      </c>
      <c r="D65" s="969"/>
      <c r="E65" s="970"/>
      <c r="G65" s="87">
        <v>1</v>
      </c>
      <c r="J65" s="359" t="str">
        <f t="shared" si="3"/>
        <v>Not Done</v>
      </c>
    </row>
    <row r="66" spans="1:10" ht="18">
      <c r="A66" s="374">
        <v>62</v>
      </c>
      <c r="B66" s="562" t="s">
        <v>392</v>
      </c>
      <c r="C66" s="587">
        <v>561</v>
      </c>
      <c r="D66" s="967"/>
      <c r="E66" s="968"/>
      <c r="G66" s="87">
        <v>1</v>
      </c>
      <c r="J66" s="359" t="str">
        <f t="shared" si="3"/>
        <v>Not Done</v>
      </c>
    </row>
    <row r="67" spans="1:10" ht="18">
      <c r="A67" s="374">
        <v>63</v>
      </c>
      <c r="B67" s="562" t="s">
        <v>393</v>
      </c>
      <c r="C67" s="587">
        <v>562</v>
      </c>
      <c r="D67" s="967"/>
      <c r="E67" s="968"/>
      <c r="G67" s="87">
        <v>1</v>
      </c>
      <c r="J67" s="359" t="str">
        <f t="shared" si="3"/>
        <v>Not Done</v>
      </c>
    </row>
    <row r="68" spans="1:10" ht="15.75">
      <c r="A68" s="374">
        <v>64</v>
      </c>
      <c r="B68" s="562" t="s">
        <v>394</v>
      </c>
      <c r="C68" s="587">
        <v>563</v>
      </c>
      <c r="D68" s="969"/>
      <c r="E68" s="970"/>
      <c r="G68" s="87">
        <v>1</v>
      </c>
      <c r="J68" s="359" t="str">
        <f t="shared" si="3"/>
        <v>Not Done</v>
      </c>
    </row>
    <row r="69" spans="1:10" ht="15.75">
      <c r="A69" s="644">
        <v>65</v>
      </c>
      <c r="B69" s="703" t="s">
        <v>395</v>
      </c>
      <c r="C69" s="797">
        <v>564</v>
      </c>
      <c r="D69" s="976" t="s">
        <v>470</v>
      </c>
      <c r="E69" s="977"/>
      <c r="F69" s="734"/>
      <c r="G69" s="738">
        <v>0</v>
      </c>
      <c r="J69" s="359" t="str">
        <f t="shared" si="3"/>
        <v>Done</v>
      </c>
    </row>
    <row r="70" spans="1:10" ht="18">
      <c r="A70" s="374">
        <v>66</v>
      </c>
      <c r="B70" s="562" t="s">
        <v>396</v>
      </c>
      <c r="C70" s="587">
        <v>565</v>
      </c>
      <c r="D70" s="967"/>
      <c r="E70" s="968"/>
      <c r="G70" s="87">
        <v>1</v>
      </c>
      <c r="J70" s="359" t="str">
        <f t="shared" si="3"/>
        <v>Not Done</v>
      </c>
    </row>
    <row r="71" spans="1:10" ht="15.75">
      <c r="A71" s="374">
        <v>67</v>
      </c>
      <c r="B71" s="562" t="s">
        <v>397</v>
      </c>
      <c r="C71" s="587">
        <v>566</v>
      </c>
      <c r="D71" s="969"/>
      <c r="E71" s="970"/>
      <c r="G71" s="87">
        <v>1</v>
      </c>
      <c r="J71" s="359" t="str">
        <f t="shared" si="3"/>
        <v>Not Done</v>
      </c>
    </row>
    <row r="72" spans="1:10" ht="15.75">
      <c r="A72" s="374">
        <v>68</v>
      </c>
      <c r="B72" s="562" t="s">
        <v>399</v>
      </c>
      <c r="C72" s="587">
        <v>567</v>
      </c>
      <c r="D72" s="969"/>
      <c r="E72" s="970"/>
      <c r="G72" s="87">
        <v>1</v>
      </c>
      <c r="J72" s="359" t="str">
        <f t="shared" si="3"/>
        <v>Not Done</v>
      </c>
    </row>
    <row r="73" spans="1:10" ht="15.75">
      <c r="A73" s="644">
        <v>69</v>
      </c>
      <c r="B73" s="703" t="s">
        <v>400</v>
      </c>
      <c r="C73" s="797">
        <v>568</v>
      </c>
      <c r="D73" s="978" t="s">
        <v>478</v>
      </c>
      <c r="E73" s="977"/>
      <c r="F73" s="734"/>
      <c r="G73" s="738">
        <v>0</v>
      </c>
      <c r="J73" s="359" t="str">
        <f t="shared" si="3"/>
        <v>Done</v>
      </c>
    </row>
    <row r="74" spans="1:10" ht="18">
      <c r="A74" s="374">
        <v>70</v>
      </c>
      <c r="B74" s="562" t="s">
        <v>401</v>
      </c>
      <c r="C74" s="587">
        <v>569</v>
      </c>
      <c r="D74" s="967"/>
      <c r="E74" s="968"/>
      <c r="G74" s="87">
        <v>1</v>
      </c>
      <c r="J74" s="359" t="str">
        <f t="shared" si="3"/>
        <v>Not Done</v>
      </c>
    </row>
    <row r="75" spans="1:10" ht="15.75">
      <c r="A75" s="374">
        <v>71</v>
      </c>
      <c r="B75" s="562" t="s">
        <v>402</v>
      </c>
      <c r="C75" s="587">
        <v>570</v>
      </c>
      <c r="D75" s="969"/>
      <c r="E75" s="970"/>
      <c r="G75" s="87">
        <v>1</v>
      </c>
      <c r="J75" s="359" t="str">
        <f t="shared" si="3"/>
        <v>Not Done</v>
      </c>
    </row>
    <row r="76" spans="1:10" ht="18">
      <c r="A76" s="374">
        <v>72</v>
      </c>
      <c r="B76" s="562" t="s">
        <v>403</v>
      </c>
      <c r="C76" s="587">
        <v>571</v>
      </c>
      <c r="D76" s="967"/>
      <c r="E76" s="968"/>
      <c r="G76" s="87">
        <v>1</v>
      </c>
      <c r="J76" s="359" t="str">
        <f t="shared" si="3"/>
        <v>Not Done</v>
      </c>
    </row>
    <row r="77" spans="1:10" ht="15.75">
      <c r="A77" s="374">
        <v>73</v>
      </c>
      <c r="B77" s="562" t="s">
        <v>406</v>
      </c>
      <c r="C77" s="587">
        <v>572</v>
      </c>
      <c r="D77" s="969"/>
      <c r="E77" s="970"/>
      <c r="G77" s="87">
        <v>1</v>
      </c>
      <c r="J77" s="359" t="str">
        <f t="shared" si="3"/>
        <v>Not Done</v>
      </c>
    </row>
    <row r="78" spans="1:10" ht="15.75">
      <c r="A78" s="374">
        <v>74</v>
      </c>
      <c r="B78" s="562" t="s">
        <v>407</v>
      </c>
      <c r="C78" s="587">
        <v>573</v>
      </c>
      <c r="D78" s="969"/>
      <c r="E78" s="970"/>
      <c r="G78" s="87">
        <v>1</v>
      </c>
      <c r="J78" s="359" t="str">
        <f t="shared" si="3"/>
        <v>Not Done</v>
      </c>
    </row>
    <row r="79" spans="1:10" ht="15.75">
      <c r="A79" s="374">
        <v>75</v>
      </c>
      <c r="B79" s="562" t="s">
        <v>408</v>
      </c>
      <c r="C79" s="587">
        <v>574</v>
      </c>
      <c r="D79" s="969"/>
      <c r="E79" s="970"/>
      <c r="G79" s="87">
        <v>1</v>
      </c>
      <c r="J79" s="359" t="str">
        <f t="shared" si="3"/>
        <v>Not Done</v>
      </c>
    </row>
    <row r="80" spans="1:10" ht="18">
      <c r="A80" s="374">
        <v>76</v>
      </c>
      <c r="B80" s="562" t="s">
        <v>410</v>
      </c>
      <c r="C80" s="587">
        <v>575</v>
      </c>
      <c r="D80" s="967"/>
      <c r="E80" s="968"/>
      <c r="G80" s="87">
        <v>1</v>
      </c>
      <c r="J80" s="359" t="str">
        <f t="shared" si="3"/>
        <v>Not Done</v>
      </c>
    </row>
    <row r="81" spans="1:10" ht="15.75">
      <c r="A81" s="644">
        <v>77</v>
      </c>
      <c r="B81" s="703" t="s">
        <v>411</v>
      </c>
      <c r="C81" s="797">
        <v>576</v>
      </c>
      <c r="D81" s="978" t="s">
        <v>478</v>
      </c>
      <c r="E81" s="977"/>
      <c r="F81" s="734"/>
      <c r="G81" s="738">
        <v>0</v>
      </c>
      <c r="J81" s="359" t="str">
        <f t="shared" si="3"/>
        <v>Done</v>
      </c>
    </row>
    <row r="82" spans="1:10" ht="18">
      <c r="A82" s="374">
        <v>78</v>
      </c>
      <c r="B82" s="562" t="s">
        <v>412</v>
      </c>
      <c r="C82" s="587">
        <v>577</v>
      </c>
      <c r="D82" s="967"/>
      <c r="E82" s="968"/>
      <c r="G82" s="87">
        <v>1</v>
      </c>
      <c r="J82" s="359" t="str">
        <f t="shared" si="3"/>
        <v>Not Done</v>
      </c>
    </row>
    <row r="83" spans="1:10" ht="15.75">
      <c r="A83" s="374">
        <v>79</v>
      </c>
      <c r="B83" s="562" t="s">
        <v>414</v>
      </c>
      <c r="C83" s="587">
        <v>578</v>
      </c>
      <c r="D83" s="969"/>
      <c r="E83" s="970"/>
      <c r="G83" s="87">
        <v>1</v>
      </c>
      <c r="J83" s="359" t="str">
        <f t="shared" si="3"/>
        <v>Not Done</v>
      </c>
    </row>
    <row r="84" spans="1:10" ht="15.75">
      <c r="A84" s="644">
        <v>80</v>
      </c>
      <c r="B84" s="703" t="s">
        <v>415</v>
      </c>
      <c r="C84" s="797">
        <v>579</v>
      </c>
      <c r="D84" s="978" t="s">
        <v>478</v>
      </c>
      <c r="E84" s="977"/>
      <c r="F84" s="734"/>
      <c r="G84" s="738">
        <v>0</v>
      </c>
      <c r="J84" s="359" t="str">
        <f t="shared" si="3"/>
        <v>Done</v>
      </c>
    </row>
    <row r="85" spans="1:10" ht="18">
      <c r="A85" s="374">
        <v>81</v>
      </c>
      <c r="B85" s="562" t="s">
        <v>416</v>
      </c>
      <c r="C85" s="587">
        <v>580</v>
      </c>
      <c r="D85" s="967" t="s">
        <v>504</v>
      </c>
      <c r="E85" s="968"/>
      <c r="G85" s="87">
        <v>1</v>
      </c>
      <c r="J85" s="359" t="str">
        <f>IF(D85="","Not Done","Done")</f>
        <v>Done</v>
      </c>
    </row>
    <row r="86" spans="1:10" ht="15.75">
      <c r="A86" s="374">
        <v>82</v>
      </c>
      <c r="B86" s="562" t="s">
        <v>417</v>
      </c>
      <c r="C86" s="587">
        <v>581</v>
      </c>
      <c r="D86" s="969" t="s">
        <v>549</v>
      </c>
      <c r="E86" s="970"/>
      <c r="G86" s="87">
        <v>0</v>
      </c>
      <c r="J86" s="359" t="str">
        <f>IF(D86="","Not Done","Done")</f>
        <v>Done</v>
      </c>
    </row>
    <row r="87" spans="1:10" ht="18">
      <c r="A87" s="374">
        <v>83</v>
      </c>
      <c r="B87" s="562" t="s">
        <v>418</v>
      </c>
      <c r="C87" s="587">
        <v>582</v>
      </c>
      <c r="D87" s="967" t="s">
        <v>504</v>
      </c>
      <c r="E87" s="968"/>
      <c r="G87" s="87">
        <v>1</v>
      </c>
      <c r="J87" s="359" t="str">
        <f aca="true" t="shared" si="4" ref="J87:J120">IF(D87="","Not Done","Done")</f>
        <v>Done</v>
      </c>
    </row>
    <row r="88" spans="1:10" ht="18">
      <c r="A88" s="374">
        <v>84</v>
      </c>
      <c r="B88" s="562" t="s">
        <v>421</v>
      </c>
      <c r="C88" s="587">
        <v>583</v>
      </c>
      <c r="D88" s="967" t="s">
        <v>504</v>
      </c>
      <c r="E88" s="968"/>
      <c r="G88" s="87">
        <v>1</v>
      </c>
      <c r="J88" s="359" t="str">
        <f t="shared" si="4"/>
        <v>Done</v>
      </c>
    </row>
    <row r="89" spans="1:10" ht="15.75">
      <c r="A89" s="374">
        <v>85</v>
      </c>
      <c r="B89" s="562" t="s">
        <v>422</v>
      </c>
      <c r="C89" s="587">
        <v>584</v>
      </c>
      <c r="D89" s="969" t="s">
        <v>550</v>
      </c>
      <c r="E89" s="970"/>
      <c r="G89" s="87">
        <v>0</v>
      </c>
      <c r="J89" s="359" t="str">
        <f t="shared" si="4"/>
        <v>Done</v>
      </c>
    </row>
    <row r="90" spans="1:10" ht="15.75">
      <c r="A90" s="374">
        <v>86</v>
      </c>
      <c r="B90" s="562" t="s">
        <v>425</v>
      </c>
      <c r="C90" s="587">
        <v>585</v>
      </c>
      <c r="D90" s="969" t="s">
        <v>550</v>
      </c>
      <c r="E90" s="970"/>
      <c r="G90" s="87">
        <v>0</v>
      </c>
      <c r="J90" s="359" t="str">
        <f t="shared" si="4"/>
        <v>Done</v>
      </c>
    </row>
    <row r="91" spans="1:10" ht="15.75">
      <c r="A91" s="374">
        <v>87</v>
      </c>
      <c r="B91" s="562" t="s">
        <v>426</v>
      </c>
      <c r="C91" s="587">
        <v>586</v>
      </c>
      <c r="D91" s="969" t="s">
        <v>550</v>
      </c>
      <c r="E91" s="970"/>
      <c r="G91" s="87">
        <v>0</v>
      </c>
      <c r="J91" s="359" t="str">
        <f t="shared" si="4"/>
        <v>Done</v>
      </c>
    </row>
    <row r="92" spans="1:10" ht="15.75">
      <c r="A92" s="374">
        <v>88</v>
      </c>
      <c r="B92" s="562" t="s">
        <v>429</v>
      </c>
      <c r="C92" s="587">
        <v>587</v>
      </c>
      <c r="D92" s="969" t="s">
        <v>550</v>
      </c>
      <c r="E92" s="970"/>
      <c r="G92" s="87">
        <v>0</v>
      </c>
      <c r="J92" s="359" t="str">
        <f t="shared" si="4"/>
        <v>Done</v>
      </c>
    </row>
    <row r="93" spans="1:10" ht="15.75">
      <c r="A93" s="374">
        <v>89</v>
      </c>
      <c r="B93" s="562" t="s">
        <v>430</v>
      </c>
      <c r="C93" s="587">
        <v>588</v>
      </c>
      <c r="D93" s="969" t="s">
        <v>550</v>
      </c>
      <c r="E93" s="970"/>
      <c r="G93" s="87">
        <v>0</v>
      </c>
      <c r="J93" s="359" t="str">
        <f t="shared" si="4"/>
        <v>Done</v>
      </c>
    </row>
    <row r="94" spans="1:10" ht="15.75">
      <c r="A94" s="374">
        <v>90</v>
      </c>
      <c r="B94" s="562" t="s">
        <v>431</v>
      </c>
      <c r="C94" s="587">
        <v>589</v>
      </c>
      <c r="D94" s="969"/>
      <c r="E94" s="970"/>
      <c r="G94" s="87">
        <v>1</v>
      </c>
      <c r="J94" s="359" t="str">
        <f t="shared" si="4"/>
        <v>Not Done</v>
      </c>
    </row>
    <row r="95" spans="1:10" ht="15.75">
      <c r="A95" s="374">
        <v>91</v>
      </c>
      <c r="B95" s="562" t="s">
        <v>432</v>
      </c>
      <c r="C95" s="587">
        <v>590</v>
      </c>
      <c r="D95" s="969"/>
      <c r="E95" s="970"/>
      <c r="G95" s="87">
        <v>1</v>
      </c>
      <c r="J95" s="359" t="str">
        <f t="shared" si="4"/>
        <v>Not Done</v>
      </c>
    </row>
    <row r="96" spans="1:10" ht="15.75">
      <c r="A96" s="374">
        <v>92</v>
      </c>
      <c r="B96" s="562" t="s">
        <v>434</v>
      </c>
      <c r="C96" s="587">
        <v>591</v>
      </c>
      <c r="D96" s="969"/>
      <c r="E96" s="970"/>
      <c r="G96" s="87">
        <v>1</v>
      </c>
      <c r="J96" s="359" t="str">
        <f t="shared" si="4"/>
        <v>Not Done</v>
      </c>
    </row>
    <row r="97" spans="1:10" ht="15.75">
      <c r="A97" s="374">
        <v>93</v>
      </c>
      <c r="B97" s="562" t="s">
        <v>435</v>
      </c>
      <c r="C97" s="587">
        <v>592</v>
      </c>
      <c r="D97" s="969"/>
      <c r="E97" s="970"/>
      <c r="G97" s="87">
        <v>1</v>
      </c>
      <c r="J97" s="359" t="str">
        <f t="shared" si="4"/>
        <v>Not Done</v>
      </c>
    </row>
    <row r="98" spans="1:10" ht="15.75">
      <c r="A98" s="374">
        <v>94</v>
      </c>
      <c r="B98" s="562" t="s">
        <v>436</v>
      </c>
      <c r="C98" s="587">
        <v>593</v>
      </c>
      <c r="D98" s="969" t="s">
        <v>478</v>
      </c>
      <c r="E98" s="970"/>
      <c r="G98" s="87">
        <v>0</v>
      </c>
      <c r="J98" s="359" t="str">
        <f t="shared" si="4"/>
        <v>Done</v>
      </c>
    </row>
    <row r="99" spans="1:10" ht="15.75">
      <c r="A99" s="374">
        <v>95</v>
      </c>
      <c r="B99" s="562" t="s">
        <v>437</v>
      </c>
      <c r="C99" s="587">
        <v>594</v>
      </c>
      <c r="D99" s="969"/>
      <c r="E99" s="970"/>
      <c r="G99" s="87">
        <v>1</v>
      </c>
      <c r="J99" s="359" t="str">
        <f t="shared" si="4"/>
        <v>Not Done</v>
      </c>
    </row>
    <row r="100" spans="1:10" ht="18">
      <c r="A100" s="374">
        <v>96</v>
      </c>
      <c r="B100" s="562" t="s">
        <v>438</v>
      </c>
      <c r="C100" s="587">
        <v>595</v>
      </c>
      <c r="D100" s="967" t="s">
        <v>504</v>
      </c>
      <c r="E100" s="968"/>
      <c r="G100" s="87">
        <v>1</v>
      </c>
      <c r="J100" s="359" t="str">
        <f t="shared" si="4"/>
        <v>Done</v>
      </c>
    </row>
    <row r="101" spans="1:10" ht="15.75">
      <c r="A101" s="374">
        <v>97</v>
      </c>
      <c r="B101" s="562" t="s">
        <v>439</v>
      </c>
      <c r="C101" s="587">
        <v>596</v>
      </c>
      <c r="D101" s="969"/>
      <c r="E101" s="970"/>
      <c r="G101" s="87">
        <v>1</v>
      </c>
      <c r="J101" s="359" t="str">
        <f t="shared" si="4"/>
        <v>Not Done</v>
      </c>
    </row>
    <row r="102" spans="1:10" ht="15.75">
      <c r="A102" s="374">
        <v>98</v>
      </c>
      <c r="B102" s="562" t="s">
        <v>440</v>
      </c>
      <c r="C102" s="587">
        <v>597</v>
      </c>
      <c r="D102" s="969"/>
      <c r="E102" s="970"/>
      <c r="G102" s="87">
        <v>1</v>
      </c>
      <c r="J102" s="359" t="str">
        <f t="shared" si="4"/>
        <v>Not Done</v>
      </c>
    </row>
    <row r="103" spans="1:10" ht="18">
      <c r="A103" s="374">
        <v>99</v>
      </c>
      <c r="B103" s="562" t="s">
        <v>441</v>
      </c>
      <c r="C103" s="587">
        <v>598</v>
      </c>
      <c r="D103" s="967" t="s">
        <v>504</v>
      </c>
      <c r="E103" s="968"/>
      <c r="G103" s="87">
        <v>1</v>
      </c>
      <c r="J103" s="359" t="str">
        <f t="shared" si="4"/>
        <v>Done</v>
      </c>
    </row>
    <row r="104" spans="1:10" ht="18">
      <c r="A104" s="374">
        <v>100</v>
      </c>
      <c r="B104" s="562" t="s">
        <v>442</v>
      </c>
      <c r="C104" s="587">
        <v>599</v>
      </c>
      <c r="D104" s="967"/>
      <c r="E104" s="968"/>
      <c r="G104" s="87">
        <v>1</v>
      </c>
      <c r="J104" s="359" t="str">
        <f t="shared" si="4"/>
        <v>Not Done</v>
      </c>
    </row>
    <row r="105" spans="1:10" ht="18">
      <c r="A105" s="374">
        <v>101</v>
      </c>
      <c r="B105" s="562" t="s">
        <v>443</v>
      </c>
      <c r="C105" s="587">
        <v>600</v>
      </c>
      <c r="D105" s="967"/>
      <c r="E105" s="968"/>
      <c r="G105" s="87">
        <v>1</v>
      </c>
      <c r="J105" s="359" t="str">
        <f t="shared" si="4"/>
        <v>Not Done</v>
      </c>
    </row>
    <row r="106" spans="1:10" ht="15.75">
      <c r="A106" s="374">
        <v>102</v>
      </c>
      <c r="B106" s="562" t="s">
        <v>444</v>
      </c>
      <c r="C106" s="587">
        <v>601</v>
      </c>
      <c r="D106" s="969"/>
      <c r="E106" s="970"/>
      <c r="G106" s="87">
        <v>1</v>
      </c>
      <c r="J106" s="359" t="str">
        <f t="shared" si="4"/>
        <v>Not Done</v>
      </c>
    </row>
    <row r="107" spans="1:10" ht="15.75">
      <c r="A107" s="374">
        <v>103</v>
      </c>
      <c r="B107" s="562" t="s">
        <v>445</v>
      </c>
      <c r="C107" s="587">
        <v>602</v>
      </c>
      <c r="D107" s="969"/>
      <c r="E107" s="970"/>
      <c r="G107" s="87">
        <v>1</v>
      </c>
      <c r="J107" s="359" t="str">
        <f t="shared" si="4"/>
        <v>Not Done</v>
      </c>
    </row>
    <row r="108" spans="1:10" ht="18">
      <c r="A108" s="374">
        <v>104</v>
      </c>
      <c r="B108" s="562" t="s">
        <v>447</v>
      </c>
      <c r="C108" s="587">
        <v>603</v>
      </c>
      <c r="D108" s="967"/>
      <c r="E108" s="968"/>
      <c r="G108" s="87">
        <v>1</v>
      </c>
      <c r="J108" s="359" t="str">
        <f t="shared" si="4"/>
        <v>Not Done</v>
      </c>
    </row>
    <row r="109" spans="1:10" ht="15.75">
      <c r="A109" s="374">
        <v>105</v>
      </c>
      <c r="B109" s="562" t="s">
        <v>448</v>
      </c>
      <c r="C109" s="587">
        <v>604</v>
      </c>
      <c r="D109" s="969" t="s">
        <v>478</v>
      </c>
      <c r="E109" s="970"/>
      <c r="G109" s="87">
        <v>0</v>
      </c>
      <c r="J109" s="359" t="str">
        <f t="shared" si="4"/>
        <v>Done</v>
      </c>
    </row>
    <row r="110" spans="1:10" ht="18">
      <c r="A110" s="374">
        <v>106</v>
      </c>
      <c r="B110" s="562" t="s">
        <v>449</v>
      </c>
      <c r="C110" s="587">
        <v>605</v>
      </c>
      <c r="D110" s="967"/>
      <c r="E110" s="968"/>
      <c r="G110" s="87">
        <v>1</v>
      </c>
      <c r="J110" s="359" t="str">
        <f t="shared" si="4"/>
        <v>Not Done</v>
      </c>
    </row>
    <row r="111" spans="1:10" ht="15.75">
      <c r="A111" s="374">
        <v>107</v>
      </c>
      <c r="B111" s="562" t="s">
        <v>450</v>
      </c>
      <c r="C111" s="587">
        <v>606</v>
      </c>
      <c r="D111" s="969"/>
      <c r="E111" s="970"/>
      <c r="G111" s="87">
        <v>1</v>
      </c>
      <c r="J111" s="359" t="str">
        <f t="shared" si="4"/>
        <v>Not Done</v>
      </c>
    </row>
    <row r="112" spans="1:10" ht="15.75">
      <c r="A112" s="374">
        <v>108</v>
      </c>
      <c r="B112" s="562" t="s">
        <v>451</v>
      </c>
      <c r="C112" s="587">
        <v>607</v>
      </c>
      <c r="D112" s="969"/>
      <c r="E112" s="970"/>
      <c r="G112" s="87">
        <v>1</v>
      </c>
      <c r="J112" s="359" t="str">
        <f t="shared" si="4"/>
        <v>Not Done</v>
      </c>
    </row>
    <row r="113" spans="1:10" ht="15.75">
      <c r="A113" s="374">
        <v>109</v>
      </c>
      <c r="B113" s="562" t="s">
        <v>453</v>
      </c>
      <c r="C113" s="587">
        <v>608</v>
      </c>
      <c r="D113" s="969"/>
      <c r="E113" s="970"/>
      <c r="G113" s="87">
        <v>1</v>
      </c>
      <c r="J113" s="359" t="str">
        <f t="shared" si="4"/>
        <v>Not Done</v>
      </c>
    </row>
    <row r="114" spans="1:10" ht="15.75">
      <c r="A114" s="374">
        <v>110</v>
      </c>
      <c r="B114" s="562" t="s">
        <v>454</v>
      </c>
      <c r="C114" s="587">
        <v>609</v>
      </c>
      <c r="D114" s="969"/>
      <c r="E114" s="970"/>
      <c r="G114" s="87">
        <v>1</v>
      </c>
      <c r="J114" s="359" t="str">
        <f t="shared" si="4"/>
        <v>Not Done</v>
      </c>
    </row>
    <row r="115" spans="1:10" ht="18">
      <c r="A115" s="374">
        <v>111</v>
      </c>
      <c r="B115" s="562" t="s">
        <v>455</v>
      </c>
      <c r="C115" s="587">
        <v>610</v>
      </c>
      <c r="D115" s="967"/>
      <c r="E115" s="968"/>
      <c r="G115" s="87">
        <v>1</v>
      </c>
      <c r="J115" s="359" t="str">
        <f t="shared" si="4"/>
        <v>Not Done</v>
      </c>
    </row>
    <row r="116" spans="1:10" ht="15.75">
      <c r="A116" s="374">
        <v>112</v>
      </c>
      <c r="B116" s="562" t="s">
        <v>456</v>
      </c>
      <c r="C116" s="587">
        <v>611</v>
      </c>
      <c r="D116" s="969"/>
      <c r="E116" s="970"/>
      <c r="G116" s="87">
        <v>1</v>
      </c>
      <c r="J116" s="359" t="str">
        <f t="shared" si="4"/>
        <v>Not Done</v>
      </c>
    </row>
    <row r="117" spans="1:10" ht="15.75">
      <c r="A117" s="374">
        <v>113</v>
      </c>
      <c r="B117" s="562" t="s">
        <v>458</v>
      </c>
      <c r="C117" s="587">
        <v>612</v>
      </c>
      <c r="D117" s="969"/>
      <c r="E117" s="970"/>
      <c r="G117" s="87">
        <v>1</v>
      </c>
      <c r="J117" s="359" t="str">
        <f t="shared" si="4"/>
        <v>Not Done</v>
      </c>
    </row>
    <row r="118" spans="1:10" ht="15.75">
      <c r="A118" s="374">
        <v>114</v>
      </c>
      <c r="B118" s="562" t="s">
        <v>459</v>
      </c>
      <c r="C118" s="587">
        <v>613</v>
      </c>
      <c r="D118" s="969"/>
      <c r="E118" s="970"/>
      <c r="G118" s="87">
        <v>1</v>
      </c>
      <c r="J118" s="359" t="str">
        <f t="shared" si="4"/>
        <v>Not Done</v>
      </c>
    </row>
    <row r="119" spans="1:10" ht="15.75">
      <c r="A119" s="374">
        <v>115</v>
      </c>
      <c r="B119" s="562" t="s">
        <v>461</v>
      </c>
      <c r="C119" s="587">
        <v>614</v>
      </c>
      <c r="D119" s="969"/>
      <c r="E119" s="970"/>
      <c r="G119" s="87">
        <v>1</v>
      </c>
      <c r="J119" s="359" t="str">
        <f t="shared" si="4"/>
        <v>Not Done</v>
      </c>
    </row>
    <row r="120" spans="1:10" ht="18">
      <c r="A120" s="374">
        <v>116</v>
      </c>
      <c r="B120" s="562" t="s">
        <v>463</v>
      </c>
      <c r="C120" s="587">
        <v>615</v>
      </c>
      <c r="D120" s="967"/>
      <c r="E120" s="968"/>
      <c r="G120" s="87">
        <v>1</v>
      </c>
      <c r="J120" s="359" t="str">
        <f t="shared" si="4"/>
        <v>Not Done</v>
      </c>
    </row>
    <row r="121" spans="1:5" ht="15.75" thickBot="1">
      <c r="A121" s="374"/>
      <c r="B121" s="443"/>
      <c r="C121" s="446"/>
      <c r="D121" s="979"/>
      <c r="E121" s="980"/>
    </row>
    <row r="123" spans="2:7" ht="15">
      <c r="B123" s="25">
        <f>COUNTA(B5:B120)</f>
        <v>116</v>
      </c>
      <c r="E123" s="353">
        <f>COUNTA(D5:E120)/B123</f>
        <v>0.3879310344827586</v>
      </c>
      <c r="G123" s="25">
        <f>SUM(G5:G121)</f>
        <v>84</v>
      </c>
    </row>
  </sheetData>
  <mergeCells count="121">
    <mergeCell ref="D118:E118"/>
    <mergeCell ref="D119:E119"/>
    <mergeCell ref="D120:E120"/>
    <mergeCell ref="D121:E121"/>
    <mergeCell ref="D114:E114"/>
    <mergeCell ref="D115:E115"/>
    <mergeCell ref="D116:E116"/>
    <mergeCell ref="D117:E117"/>
    <mergeCell ref="D110:E110"/>
    <mergeCell ref="D111:E111"/>
    <mergeCell ref="D112:E112"/>
    <mergeCell ref="D113:E113"/>
    <mergeCell ref="D82:E82"/>
    <mergeCell ref="D91:E91"/>
    <mergeCell ref="D80:E80"/>
    <mergeCell ref="D87:E87"/>
    <mergeCell ref="D81:E81"/>
    <mergeCell ref="D88:E88"/>
    <mergeCell ref="D90:E90"/>
    <mergeCell ref="D74:E74"/>
    <mergeCell ref="D75:E75"/>
    <mergeCell ref="D92:E92"/>
    <mergeCell ref="D72:E72"/>
    <mergeCell ref="D73:E73"/>
    <mergeCell ref="D78:E78"/>
    <mergeCell ref="D79:E79"/>
    <mergeCell ref="D76:E76"/>
    <mergeCell ref="D77:E77"/>
    <mergeCell ref="D89:E89"/>
    <mergeCell ref="D69:E69"/>
    <mergeCell ref="D95:E95"/>
    <mergeCell ref="D96:E96"/>
    <mergeCell ref="D86:E86"/>
    <mergeCell ref="D84:E84"/>
    <mergeCell ref="D85:E85"/>
    <mergeCell ref="D93:E93"/>
    <mergeCell ref="D94:E94"/>
    <mergeCell ref="D70:E70"/>
    <mergeCell ref="D71:E71"/>
    <mergeCell ref="D99:E99"/>
    <mergeCell ref="D100:E100"/>
    <mergeCell ref="D64:E64"/>
    <mergeCell ref="D65:E65"/>
    <mergeCell ref="D97:E97"/>
    <mergeCell ref="D98:E98"/>
    <mergeCell ref="D66:E66"/>
    <mergeCell ref="D83:E83"/>
    <mergeCell ref="D67:E67"/>
    <mergeCell ref="D68:E68"/>
    <mergeCell ref="D58:E58"/>
    <mergeCell ref="D59:E59"/>
    <mergeCell ref="D103:E103"/>
    <mergeCell ref="D104:E104"/>
    <mergeCell ref="D60:E60"/>
    <mergeCell ref="D61:E61"/>
    <mergeCell ref="D101:E101"/>
    <mergeCell ref="D102:E102"/>
    <mergeCell ref="D62:E62"/>
    <mergeCell ref="D63:E63"/>
    <mergeCell ref="D41:E41"/>
    <mergeCell ref="D42:E42"/>
    <mergeCell ref="D43:E43"/>
    <mergeCell ref="D44:E44"/>
    <mergeCell ref="D39:E39"/>
    <mergeCell ref="D32:E32"/>
    <mergeCell ref="D33:E33"/>
    <mergeCell ref="D37:E37"/>
    <mergeCell ref="D30:E30"/>
    <mergeCell ref="D29:E29"/>
    <mergeCell ref="D28:E28"/>
    <mergeCell ref="D105:E105"/>
    <mergeCell ref="D31:E31"/>
    <mergeCell ref="D40:E40"/>
    <mergeCell ref="D36:E36"/>
    <mergeCell ref="D38:E38"/>
    <mergeCell ref="D35:E35"/>
    <mergeCell ref="D34:E34"/>
    <mergeCell ref="D106:E106"/>
    <mergeCell ref="D107:E107"/>
    <mergeCell ref="D46:E46"/>
    <mergeCell ref="D48:E48"/>
    <mergeCell ref="D54:E54"/>
    <mergeCell ref="D53:E53"/>
    <mergeCell ref="D52:E52"/>
    <mergeCell ref="D56:E56"/>
    <mergeCell ref="D57:E57"/>
    <mergeCell ref="D55:E55"/>
    <mergeCell ref="D24:E24"/>
    <mergeCell ref="D23:E23"/>
    <mergeCell ref="D26:E26"/>
    <mergeCell ref="D25:E25"/>
    <mergeCell ref="D47:E47"/>
    <mergeCell ref="D20:E20"/>
    <mergeCell ref="D10:E10"/>
    <mergeCell ref="D13:E13"/>
    <mergeCell ref="D17:E17"/>
    <mergeCell ref="D16:E16"/>
    <mergeCell ref="D18:E18"/>
    <mergeCell ref="D21:E21"/>
    <mergeCell ref="D45:E45"/>
    <mergeCell ref="D22:E22"/>
    <mergeCell ref="D108:E108"/>
    <mergeCell ref="D109:E109"/>
    <mergeCell ref="B2:B3"/>
    <mergeCell ref="C2:C3"/>
    <mergeCell ref="D2:E3"/>
    <mergeCell ref="D4:E4"/>
    <mergeCell ref="D5:E5"/>
    <mergeCell ref="D6:E6"/>
    <mergeCell ref="D7:E7"/>
    <mergeCell ref="D8:E8"/>
    <mergeCell ref="D9:E9"/>
    <mergeCell ref="D51:E51"/>
    <mergeCell ref="D50:E50"/>
    <mergeCell ref="D12:E12"/>
    <mergeCell ref="D15:E15"/>
    <mergeCell ref="D11:E11"/>
    <mergeCell ref="D14:E14"/>
    <mergeCell ref="D49:E49"/>
    <mergeCell ref="D27:E27"/>
    <mergeCell ref="D19:E19"/>
  </mergeCells>
  <conditionalFormatting sqref="J5:J120">
    <cfRule type="cellIs" priority="1" dxfId="0" operator="equal" stopIfTrue="1">
      <formula>"Not Done"</formula>
    </cfRule>
    <cfRule type="cellIs" priority="2" dxfId="1" operator="equal" stopIfTrue="1">
      <formula>"Done"</formula>
    </cfRule>
  </conditionalFormatting>
  <printOptions gridLines="1"/>
  <pageMargins left="0.75" right="0.75" top="1" bottom="1" header="0.511811023" footer="0.51181102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542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0.21564670138888886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3">
        <v>0.21632667824074073</v>
      </c>
      <c r="E11" s="66">
        <v>149055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0.2156467013888889</v>
      </c>
      <c r="D12" s="813">
        <v>0.21700665509259257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0.0006799768518518379</v>
      </c>
      <c r="D13" s="813">
        <v>0.43265335648148145</v>
      </c>
      <c r="E13" s="66">
        <v>149055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C14" s="813"/>
      <c r="D14" s="813">
        <f>D20</f>
        <v>0.4333333333333333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0.4333333333333333</v>
      </c>
    </row>
    <row r="18" spans="4:5" ht="15">
      <c r="D18" s="812">
        <f>Rings!J97</f>
        <v>0.43402777777777773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0.4333333333333333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547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0.003472222222222222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>D11-D10</f>
        <v>0.07569444444444444</v>
      </c>
      <c r="D10" s="813">
        <v>0.003472222222222222</v>
      </c>
      <c r="E10" s="66">
        <v>2400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0.0034722222222222238</v>
      </c>
      <c r="D11" s="813">
        <v>0.07916666666666666</v>
      </c>
      <c r="E11" s="66">
        <v>52320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3">
        <f>D18</f>
        <v>0.08263888888888889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0.08263888888888889</v>
      </c>
    </row>
    <row r="16" spans="4:5" ht="15">
      <c r="D16" s="812">
        <f>'Icy Satellites'!J39</f>
        <v>0.08333333333333333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0.08263888888888889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550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 aca="true" t="shared" si="0" ref="C10:C15">D11-D10</f>
        <v>0.1608984375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 t="shared" si="0"/>
        <v>0.0006799768518518379</v>
      </c>
      <c r="D11" s="813">
        <v>0.16157841435185186</v>
      </c>
      <c r="E11" s="66">
        <v>111213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 t="shared" si="0"/>
        <v>0.16089843750000002</v>
      </c>
      <c r="D12" s="813">
        <v>0.1622583912037037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 t="shared" si="0"/>
        <v>0.0006799768518518379</v>
      </c>
      <c r="D13" s="813">
        <v>0.3231568287037037</v>
      </c>
      <c r="E13" s="66">
        <v>111213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18" ht="15">
      <c r="A14" s="66">
        <v>7</v>
      </c>
      <c r="C14" s="813">
        <f t="shared" si="0"/>
        <v>0.1608984375</v>
      </c>
      <c r="D14" s="813">
        <v>0.32383680555555555</v>
      </c>
      <c r="E14" s="66">
        <v>470</v>
      </c>
      <c r="F14" s="66" t="s">
        <v>488</v>
      </c>
      <c r="G14" s="66" t="s">
        <v>489</v>
      </c>
      <c r="H14" s="66">
        <v>0</v>
      </c>
      <c r="I14" s="66">
        <v>39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6" t="s">
        <v>543</v>
      </c>
      <c r="O14" s="66" t="s">
        <v>544</v>
      </c>
      <c r="P14" s="66" t="s">
        <v>498</v>
      </c>
      <c r="Q14" s="66" t="s">
        <v>497</v>
      </c>
      <c r="R14" s="66">
        <v>80</v>
      </c>
    </row>
    <row r="15" spans="1:18" ht="15">
      <c r="A15" s="66">
        <v>7</v>
      </c>
      <c r="C15" s="813">
        <f t="shared" si="0"/>
        <v>0.0006814236111111205</v>
      </c>
      <c r="D15" s="813">
        <v>0.48473524305555554</v>
      </c>
      <c r="E15" s="66">
        <v>111213</v>
      </c>
      <c r="F15" s="66" t="s">
        <v>488</v>
      </c>
      <c r="G15" s="66" t="s">
        <v>489</v>
      </c>
      <c r="H15" s="66">
        <v>0</v>
      </c>
      <c r="I15" s="66">
        <v>39</v>
      </c>
      <c r="J15" s="66" t="s">
        <v>490</v>
      </c>
      <c r="K15" s="66" t="s">
        <v>491</v>
      </c>
      <c r="L15" s="66" t="s">
        <v>492</v>
      </c>
      <c r="M15" s="66" t="s">
        <v>493</v>
      </c>
      <c r="N15" s="66" t="s">
        <v>543</v>
      </c>
      <c r="O15" s="66" t="s">
        <v>544</v>
      </c>
      <c r="P15" s="66" t="s">
        <v>496</v>
      </c>
      <c r="Q15" s="66" t="s">
        <v>497</v>
      </c>
      <c r="R15" s="66">
        <v>80</v>
      </c>
    </row>
    <row r="16" spans="1:6" ht="15">
      <c r="A16" s="66">
        <v>4</v>
      </c>
      <c r="D16" s="813">
        <f>D22</f>
        <v>0.48541666666666666</v>
      </c>
      <c r="E16" s="66">
        <v>0</v>
      </c>
      <c r="F16" s="66" t="s">
        <v>499</v>
      </c>
    </row>
    <row r="17" ht="15">
      <c r="C17" s="813"/>
    </row>
    <row r="18" spans="1:3" ht="15">
      <c r="A18" s="814">
        <f>CEILING(SUM(A9:A16)/88,1)</f>
        <v>1</v>
      </c>
      <c r="B18" s="815" t="s">
        <v>10</v>
      </c>
      <c r="C18" s="816">
        <f>SUM(C9:C16)</f>
        <v>0.48541666666666666</v>
      </c>
    </row>
    <row r="20" spans="4:5" ht="15">
      <c r="D20" s="812">
        <f>Rings!J101</f>
        <v>0.4861111111111111</v>
      </c>
      <c r="E20" s="66" t="s">
        <v>501</v>
      </c>
    </row>
    <row r="21" spans="4:5" ht="15">
      <c r="D21" s="812">
        <v>0.0006944444444444445</v>
      </c>
      <c r="E21" s="66" t="s">
        <v>502</v>
      </c>
    </row>
    <row r="22" spans="4:5" ht="15">
      <c r="D22" s="812">
        <f>D20-D21</f>
        <v>0.48541666666666666</v>
      </c>
      <c r="E22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R26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8" width="8.7109375" style="0" bestFit="1" customWidth="1"/>
    <col min="9" max="9" width="5.7109375" style="0" bestFit="1" customWidth="1"/>
    <col min="10" max="10" width="9.57421875" style="0" bestFit="1" customWidth="1"/>
    <col min="11" max="11" width="21.421875" style="0" bestFit="1" customWidth="1"/>
    <col min="12" max="13" width="10.140625" style="0" bestFit="1" customWidth="1"/>
    <col min="14" max="15" width="10.42187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66"/>
      <c r="B2" s="66" t="s">
        <v>484</v>
      </c>
      <c r="C2" s="66">
        <v>551</v>
      </c>
    </row>
    <row r="7" spans="1:6" ht="15">
      <c r="A7" s="66"/>
      <c r="B7" s="66"/>
      <c r="C7" s="66"/>
      <c r="D7" s="66" t="s">
        <v>485</v>
      </c>
      <c r="E7" s="66" t="s">
        <v>486</v>
      </c>
      <c r="F7" s="66" t="s">
        <v>487</v>
      </c>
    </row>
    <row r="9" spans="1:18" ht="15">
      <c r="A9" s="66"/>
      <c r="B9" s="66"/>
      <c r="C9" s="66"/>
      <c r="D9" s="66" t="s">
        <v>757</v>
      </c>
      <c r="E9" s="66">
        <v>1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505</v>
      </c>
      <c r="O9" s="66" t="s">
        <v>506</v>
      </c>
      <c r="P9" s="66" t="s">
        <v>496</v>
      </c>
      <c r="Q9" s="66" t="s">
        <v>497</v>
      </c>
      <c r="R9" s="66">
        <v>80</v>
      </c>
    </row>
    <row r="10" spans="1:18" ht="15">
      <c r="A10" s="66"/>
      <c r="B10" s="66"/>
      <c r="C10" s="66"/>
      <c r="D10" s="66" t="s">
        <v>758</v>
      </c>
      <c r="E10" s="66">
        <v>1152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505</v>
      </c>
      <c r="O10" s="66" t="s">
        <v>506</v>
      </c>
      <c r="P10" s="66" t="s">
        <v>498</v>
      </c>
      <c r="Q10" s="66" t="s">
        <v>497</v>
      </c>
      <c r="R10" s="66">
        <v>80</v>
      </c>
    </row>
    <row r="11" spans="1:18" ht="15">
      <c r="A11" s="66"/>
      <c r="B11" s="66"/>
      <c r="C11" s="66"/>
      <c r="D11" s="66" t="s">
        <v>759</v>
      </c>
      <c r="E11" s="66">
        <v>18048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/>
      <c r="B12" s="66"/>
      <c r="C12" s="66"/>
      <c r="D12" s="66" t="s">
        <v>760</v>
      </c>
      <c r="E12" s="66">
        <v>864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/>
      <c r="B13" s="66"/>
      <c r="C13" s="66"/>
      <c r="D13" s="66" t="s">
        <v>761</v>
      </c>
      <c r="E13" s="66">
        <v>13536</v>
      </c>
      <c r="F13" s="66" t="s">
        <v>488</v>
      </c>
      <c r="G13" s="66" t="s">
        <v>489</v>
      </c>
      <c r="H13" s="66">
        <v>0</v>
      </c>
      <c r="I13" s="66">
        <v>97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18" ht="15">
      <c r="A14" s="66"/>
      <c r="B14" s="66"/>
      <c r="C14" s="66"/>
      <c r="D14" s="66" t="s">
        <v>762</v>
      </c>
      <c r="E14" s="66">
        <v>1440</v>
      </c>
      <c r="F14" s="66" t="s">
        <v>488</v>
      </c>
      <c r="G14" s="66" t="s">
        <v>489</v>
      </c>
      <c r="H14" s="66">
        <v>0</v>
      </c>
      <c r="I14" s="66">
        <v>97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6" t="s">
        <v>543</v>
      </c>
      <c r="O14" s="66" t="s">
        <v>544</v>
      </c>
      <c r="P14" s="66" t="s">
        <v>498</v>
      </c>
      <c r="Q14" s="66" t="s">
        <v>497</v>
      </c>
      <c r="R14" s="66">
        <v>80</v>
      </c>
    </row>
    <row r="15" spans="1:18" ht="15">
      <c r="A15" s="66"/>
      <c r="B15" s="66"/>
      <c r="C15" s="66"/>
      <c r="D15" s="66" t="s">
        <v>763</v>
      </c>
      <c r="E15" s="66">
        <v>22560</v>
      </c>
      <c r="F15" s="66" t="s">
        <v>488</v>
      </c>
      <c r="G15" s="66" t="s">
        <v>489</v>
      </c>
      <c r="H15" s="66">
        <v>0</v>
      </c>
      <c r="I15" s="66">
        <v>97</v>
      </c>
      <c r="J15" s="66" t="s">
        <v>490</v>
      </c>
      <c r="K15" s="66" t="s">
        <v>491</v>
      </c>
      <c r="L15" s="66" t="s">
        <v>492</v>
      </c>
      <c r="M15" s="66" t="s">
        <v>493</v>
      </c>
      <c r="N15" s="66" t="s">
        <v>494</v>
      </c>
      <c r="O15" s="66" t="s">
        <v>495</v>
      </c>
      <c r="P15" s="66" t="s">
        <v>496</v>
      </c>
      <c r="Q15" s="66" t="s">
        <v>497</v>
      </c>
      <c r="R15" s="66">
        <v>80</v>
      </c>
    </row>
    <row r="16" spans="1:18" ht="15">
      <c r="A16" s="66"/>
      <c r="B16" s="66"/>
      <c r="C16" s="66"/>
      <c r="D16" s="66" t="s">
        <v>764</v>
      </c>
      <c r="E16" s="66">
        <v>1440</v>
      </c>
      <c r="F16" s="66" t="s">
        <v>488</v>
      </c>
      <c r="G16" s="66" t="s">
        <v>489</v>
      </c>
      <c r="H16" s="66">
        <v>0</v>
      </c>
      <c r="I16" s="66">
        <v>97</v>
      </c>
      <c r="J16" s="66" t="s">
        <v>490</v>
      </c>
      <c r="K16" s="66" t="s">
        <v>491</v>
      </c>
      <c r="L16" s="66" t="s">
        <v>492</v>
      </c>
      <c r="M16" s="66" t="s">
        <v>493</v>
      </c>
      <c r="N16" s="66" t="s">
        <v>494</v>
      </c>
      <c r="O16" s="66" t="s">
        <v>495</v>
      </c>
      <c r="P16" s="66" t="s">
        <v>498</v>
      </c>
      <c r="Q16" s="66" t="s">
        <v>497</v>
      </c>
      <c r="R16" s="66">
        <v>80</v>
      </c>
    </row>
    <row r="17" spans="1:13" ht="15">
      <c r="A17" s="66"/>
      <c r="B17" s="66"/>
      <c r="C17" s="66"/>
      <c r="D17" s="66" t="s">
        <v>765</v>
      </c>
      <c r="E17" s="66">
        <v>22560</v>
      </c>
      <c r="F17" s="66" t="s">
        <v>766</v>
      </c>
      <c r="G17" s="66">
        <v>0</v>
      </c>
      <c r="H17" s="66" t="s">
        <v>489</v>
      </c>
      <c r="I17" s="66" t="s">
        <v>767</v>
      </c>
      <c r="J17" s="66">
        <v>0</v>
      </c>
      <c r="K17" s="66" t="s">
        <v>768</v>
      </c>
      <c r="L17" s="66">
        <v>45</v>
      </c>
      <c r="M17" s="66">
        <v>1</v>
      </c>
    </row>
    <row r="18" spans="1:18" ht="15">
      <c r="A18" s="66"/>
      <c r="B18" s="66"/>
      <c r="C18" s="66"/>
      <c r="D18" s="66" t="s">
        <v>769</v>
      </c>
      <c r="E18" s="66">
        <v>0</v>
      </c>
      <c r="F18" s="66" t="s">
        <v>488</v>
      </c>
      <c r="G18" s="66" t="s">
        <v>489</v>
      </c>
      <c r="H18" s="66">
        <v>0</v>
      </c>
      <c r="I18" s="66">
        <v>57</v>
      </c>
      <c r="J18" s="66" t="s">
        <v>490</v>
      </c>
      <c r="K18" s="66" t="s">
        <v>491</v>
      </c>
      <c r="L18" s="66" t="s">
        <v>492</v>
      </c>
      <c r="M18" s="66" t="s">
        <v>493</v>
      </c>
      <c r="N18" s="66" t="s">
        <v>543</v>
      </c>
      <c r="O18" s="66" t="s">
        <v>544</v>
      </c>
      <c r="P18" s="66" t="s">
        <v>496</v>
      </c>
      <c r="Q18" s="66" t="s">
        <v>497</v>
      </c>
      <c r="R18" s="66">
        <v>80</v>
      </c>
    </row>
    <row r="19" spans="1:18" ht="15">
      <c r="A19" s="66"/>
      <c r="B19" s="66"/>
      <c r="C19" s="66"/>
      <c r="D19" s="66" t="s">
        <v>777</v>
      </c>
      <c r="E19" s="66">
        <v>1064</v>
      </c>
      <c r="F19" s="66" t="s">
        <v>488</v>
      </c>
      <c r="G19" s="66" t="s">
        <v>489</v>
      </c>
      <c r="H19" s="66">
        <v>0</v>
      </c>
      <c r="I19" s="66">
        <v>57</v>
      </c>
      <c r="J19" s="66" t="s">
        <v>490</v>
      </c>
      <c r="K19" s="66" t="s">
        <v>491</v>
      </c>
      <c r="L19" s="66" t="s">
        <v>492</v>
      </c>
      <c r="M19" s="66" t="s">
        <v>493</v>
      </c>
      <c r="N19" s="66" t="s">
        <v>543</v>
      </c>
      <c r="O19" s="66" t="s">
        <v>544</v>
      </c>
      <c r="P19" s="66" t="s">
        <v>498</v>
      </c>
      <c r="Q19" s="66" t="s">
        <v>497</v>
      </c>
      <c r="R19" s="66">
        <v>80</v>
      </c>
    </row>
    <row r="20" spans="1:18" ht="15">
      <c r="A20" s="66"/>
      <c r="B20" s="66"/>
      <c r="C20" s="66"/>
      <c r="D20" s="66" t="s">
        <v>778</v>
      </c>
      <c r="E20" s="66">
        <v>16696</v>
      </c>
      <c r="F20" s="66" t="s">
        <v>488</v>
      </c>
      <c r="G20" s="66" t="s">
        <v>489</v>
      </c>
      <c r="H20" s="66">
        <v>0</v>
      </c>
      <c r="I20" s="66">
        <v>57</v>
      </c>
      <c r="J20" s="66" t="s">
        <v>490</v>
      </c>
      <c r="K20" s="66" t="s">
        <v>491</v>
      </c>
      <c r="L20" s="66" t="s">
        <v>492</v>
      </c>
      <c r="M20" s="66" t="s">
        <v>493</v>
      </c>
      <c r="N20" s="66" t="s">
        <v>494</v>
      </c>
      <c r="O20" s="66" t="s">
        <v>495</v>
      </c>
      <c r="P20" s="66" t="s">
        <v>496</v>
      </c>
      <c r="Q20" s="66" t="s">
        <v>497</v>
      </c>
      <c r="R20" s="66">
        <v>80</v>
      </c>
    </row>
    <row r="21" spans="1:18" ht="15">
      <c r="A21" s="66"/>
      <c r="B21" s="66"/>
      <c r="C21" s="66"/>
      <c r="D21" s="66" t="s">
        <v>779</v>
      </c>
      <c r="E21" s="66">
        <v>1064</v>
      </c>
      <c r="F21" s="66" t="s">
        <v>488</v>
      </c>
      <c r="G21" s="66" t="s">
        <v>489</v>
      </c>
      <c r="H21" s="66">
        <v>0</v>
      </c>
      <c r="I21" s="66">
        <v>57</v>
      </c>
      <c r="J21" s="66" t="s">
        <v>490</v>
      </c>
      <c r="K21" s="66" t="s">
        <v>491</v>
      </c>
      <c r="L21" s="66" t="s">
        <v>492</v>
      </c>
      <c r="M21" s="66" t="s">
        <v>493</v>
      </c>
      <c r="N21" s="66" t="s">
        <v>494</v>
      </c>
      <c r="O21" s="66" t="s">
        <v>495</v>
      </c>
      <c r="P21" s="66" t="s">
        <v>498</v>
      </c>
      <c r="Q21" s="66" t="s">
        <v>497</v>
      </c>
      <c r="R21" s="66">
        <v>80</v>
      </c>
    </row>
    <row r="22" spans="1:18" ht="15">
      <c r="A22" s="66"/>
      <c r="B22" s="66"/>
      <c r="C22" s="66"/>
      <c r="D22" s="66" t="s">
        <v>780</v>
      </c>
      <c r="E22" s="66">
        <v>16696</v>
      </c>
      <c r="F22" s="66" t="s">
        <v>488</v>
      </c>
      <c r="G22" s="66" t="s">
        <v>489</v>
      </c>
      <c r="H22" s="66">
        <v>0</v>
      </c>
      <c r="I22" s="66">
        <v>401</v>
      </c>
      <c r="J22" s="66" t="s">
        <v>490</v>
      </c>
      <c r="K22" s="66" t="s">
        <v>491</v>
      </c>
      <c r="L22" s="66" t="s">
        <v>492</v>
      </c>
      <c r="M22" s="66" t="s">
        <v>493</v>
      </c>
      <c r="N22" s="66" t="s">
        <v>505</v>
      </c>
      <c r="O22" s="66" t="s">
        <v>506</v>
      </c>
      <c r="P22" s="66" t="s">
        <v>496</v>
      </c>
      <c r="Q22" s="66" t="s">
        <v>497</v>
      </c>
      <c r="R22" s="66">
        <v>80</v>
      </c>
    </row>
    <row r="23" spans="1:18" ht="15">
      <c r="A23" s="66"/>
      <c r="B23" s="66"/>
      <c r="C23" s="66"/>
      <c r="D23" s="66" t="s">
        <v>781</v>
      </c>
      <c r="E23" s="66">
        <v>3736</v>
      </c>
      <c r="F23" s="66" t="s">
        <v>488</v>
      </c>
      <c r="G23" s="66" t="s">
        <v>489</v>
      </c>
      <c r="H23" s="66">
        <v>0</v>
      </c>
      <c r="I23" s="66">
        <v>401</v>
      </c>
      <c r="J23" s="66" t="s">
        <v>490</v>
      </c>
      <c r="K23" s="66" t="s">
        <v>491</v>
      </c>
      <c r="L23" s="66" t="s">
        <v>492</v>
      </c>
      <c r="M23" s="66" t="s">
        <v>493</v>
      </c>
      <c r="N23" s="66" t="s">
        <v>505</v>
      </c>
      <c r="O23" s="66" t="s">
        <v>506</v>
      </c>
      <c r="P23" s="66" t="s">
        <v>498</v>
      </c>
      <c r="Q23" s="66" t="s">
        <v>497</v>
      </c>
      <c r="R23" s="66">
        <v>80</v>
      </c>
    </row>
    <row r="24" spans="1:18" ht="15">
      <c r="A24" s="66"/>
      <c r="B24" s="66"/>
      <c r="C24" s="66"/>
      <c r="D24" s="66" t="s">
        <v>782</v>
      </c>
      <c r="E24" s="66">
        <v>58496</v>
      </c>
      <c r="F24" s="66" t="s">
        <v>488</v>
      </c>
      <c r="G24" s="66" t="s">
        <v>489</v>
      </c>
      <c r="H24" s="66">
        <v>0</v>
      </c>
      <c r="I24" s="66">
        <v>401</v>
      </c>
      <c r="J24" s="66" t="s">
        <v>490</v>
      </c>
      <c r="K24" s="66" t="s">
        <v>491</v>
      </c>
      <c r="L24" s="66" t="s">
        <v>492</v>
      </c>
      <c r="M24" s="66" t="s">
        <v>493</v>
      </c>
      <c r="N24" s="66" t="s">
        <v>494</v>
      </c>
      <c r="O24" s="66" t="s">
        <v>495</v>
      </c>
      <c r="P24" s="66" t="s">
        <v>496</v>
      </c>
      <c r="Q24" s="66" t="s">
        <v>497</v>
      </c>
      <c r="R24" s="66">
        <v>80</v>
      </c>
    </row>
    <row r="25" spans="1:18" ht="15">
      <c r="A25" s="66"/>
      <c r="B25" s="66"/>
      <c r="C25" s="66"/>
      <c r="D25" s="66" t="s">
        <v>783</v>
      </c>
      <c r="E25" s="66">
        <v>2888</v>
      </c>
      <c r="F25" s="66" t="s">
        <v>488</v>
      </c>
      <c r="G25" s="66" t="s">
        <v>489</v>
      </c>
      <c r="H25" s="66">
        <v>0</v>
      </c>
      <c r="I25" s="66">
        <v>401</v>
      </c>
      <c r="J25" s="66" t="s">
        <v>490</v>
      </c>
      <c r="K25" s="66" t="s">
        <v>491</v>
      </c>
      <c r="L25" s="66" t="s">
        <v>492</v>
      </c>
      <c r="M25" s="66" t="s">
        <v>493</v>
      </c>
      <c r="N25" s="66" t="s">
        <v>494</v>
      </c>
      <c r="O25" s="66" t="s">
        <v>495</v>
      </c>
      <c r="P25" s="66" t="s">
        <v>498</v>
      </c>
      <c r="Q25" s="66" t="s">
        <v>497</v>
      </c>
      <c r="R25" s="66">
        <v>80</v>
      </c>
    </row>
    <row r="26" spans="1:6" ht="15">
      <c r="A26" s="66"/>
      <c r="B26" s="66"/>
      <c r="C26" s="66"/>
      <c r="D26" s="66" t="s">
        <v>783</v>
      </c>
      <c r="E26" s="66">
        <v>0</v>
      </c>
      <c r="F26" s="66" t="s">
        <v>499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553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 aca="true" t="shared" si="0" ref="C10:C15">D11-D10</f>
        <v>0.1643706597222222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 t="shared" si="0"/>
        <v>0.0006799768518518379</v>
      </c>
      <c r="D11" s="813">
        <v>0.16505063657407407</v>
      </c>
      <c r="E11" s="66">
        <v>113613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 t="shared" si="0"/>
        <v>0.16437065972222223</v>
      </c>
      <c r="D12" s="813">
        <v>0.1657306134259259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 t="shared" si="0"/>
        <v>0.0006799768518518934</v>
      </c>
      <c r="D13" s="813">
        <v>0.33010127314814813</v>
      </c>
      <c r="E13" s="66">
        <v>113613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18" ht="15">
      <c r="A14" s="66">
        <v>7</v>
      </c>
      <c r="C14" s="813">
        <f t="shared" si="0"/>
        <v>0.16437065972222215</v>
      </c>
      <c r="D14" s="813">
        <v>0.33078125</v>
      </c>
      <c r="E14" s="66">
        <v>470</v>
      </c>
      <c r="F14" s="66" t="s">
        <v>488</v>
      </c>
      <c r="G14" s="66" t="s">
        <v>489</v>
      </c>
      <c r="H14" s="66">
        <v>0</v>
      </c>
      <c r="I14" s="66">
        <v>39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6" t="s">
        <v>543</v>
      </c>
      <c r="O14" s="66" t="s">
        <v>544</v>
      </c>
      <c r="P14" s="66" t="s">
        <v>498</v>
      </c>
      <c r="Q14" s="66" t="s">
        <v>497</v>
      </c>
      <c r="R14" s="66">
        <v>80</v>
      </c>
    </row>
    <row r="15" spans="1:18" ht="15">
      <c r="A15" s="66">
        <v>7</v>
      </c>
      <c r="C15" s="813">
        <f t="shared" si="0"/>
        <v>0.0006814236111111205</v>
      </c>
      <c r="D15" s="813">
        <v>0.49515190972222217</v>
      </c>
      <c r="E15" s="66">
        <v>113613</v>
      </c>
      <c r="F15" s="66" t="s">
        <v>488</v>
      </c>
      <c r="G15" s="66" t="s">
        <v>489</v>
      </c>
      <c r="H15" s="66">
        <v>0</v>
      </c>
      <c r="I15" s="66">
        <v>39</v>
      </c>
      <c r="J15" s="66" t="s">
        <v>490</v>
      </c>
      <c r="K15" s="66" t="s">
        <v>491</v>
      </c>
      <c r="L15" s="66" t="s">
        <v>492</v>
      </c>
      <c r="M15" s="66" t="s">
        <v>493</v>
      </c>
      <c r="N15" s="66" t="s">
        <v>543</v>
      </c>
      <c r="O15" s="66" t="s">
        <v>544</v>
      </c>
      <c r="P15" s="66" t="s">
        <v>496</v>
      </c>
      <c r="Q15" s="66" t="s">
        <v>497</v>
      </c>
      <c r="R15" s="66">
        <v>80</v>
      </c>
    </row>
    <row r="16" spans="1:6" ht="15">
      <c r="A16" s="66">
        <v>4</v>
      </c>
      <c r="D16" s="813">
        <f>D22</f>
        <v>0.4958333333333333</v>
      </c>
      <c r="E16" s="66">
        <v>0</v>
      </c>
      <c r="F16" s="66" t="s">
        <v>499</v>
      </c>
    </row>
    <row r="17" ht="15">
      <c r="C17" s="813"/>
    </row>
    <row r="18" spans="1:3" ht="15">
      <c r="A18" s="814">
        <f>CEILING(SUM(A9:A16)/88,1)</f>
        <v>1</v>
      </c>
      <c r="B18" s="815" t="s">
        <v>10</v>
      </c>
      <c r="C18" s="816">
        <f>SUM(C9:C16)</f>
        <v>0.4958333333333333</v>
      </c>
    </row>
    <row r="20" spans="4:5" ht="15">
      <c r="D20" s="812">
        <f>Rings!J103</f>
        <v>0.49652777777777773</v>
      </c>
      <c r="E20" s="66" t="s">
        <v>501</v>
      </c>
    </row>
    <row r="21" spans="4:5" ht="15">
      <c r="D21" s="812">
        <v>0.0006944444444444445</v>
      </c>
      <c r="E21" s="66" t="s">
        <v>502</v>
      </c>
    </row>
    <row r="22" spans="4:5" ht="15">
      <c r="D22" s="812">
        <f>D20-D21</f>
        <v>0.4958333333333333</v>
      </c>
      <c r="E22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R24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8" width="8.7109375" style="0" bestFit="1" customWidth="1"/>
    <col min="9" max="9" width="5.7109375" style="0" bestFit="1" customWidth="1"/>
    <col min="10" max="10" width="9.57421875" style="0" bestFit="1" customWidth="1"/>
    <col min="11" max="11" width="21.421875" style="0" bestFit="1" customWidth="1"/>
    <col min="12" max="13" width="10.140625" style="0" bestFit="1" customWidth="1"/>
    <col min="14" max="15" width="10.42187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66"/>
      <c r="B2" s="66" t="s">
        <v>484</v>
      </c>
      <c r="C2" s="66">
        <v>554</v>
      </c>
    </row>
    <row r="7" spans="1:6" ht="15">
      <c r="A7" s="66"/>
      <c r="B7" s="66"/>
      <c r="C7" s="66"/>
      <c r="D7" s="66" t="s">
        <v>485</v>
      </c>
      <c r="E7" s="66" t="s">
        <v>486</v>
      </c>
      <c r="F7" s="66" t="s">
        <v>487</v>
      </c>
    </row>
    <row r="9" spans="1:18" ht="15">
      <c r="A9" s="66"/>
      <c r="B9" s="66"/>
      <c r="C9" s="66"/>
      <c r="D9" s="66" t="s">
        <v>757</v>
      </c>
      <c r="E9" s="66">
        <v>1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505</v>
      </c>
      <c r="O9" s="66" t="s">
        <v>506</v>
      </c>
      <c r="P9" s="66" t="s">
        <v>496</v>
      </c>
      <c r="Q9" s="66" t="s">
        <v>497</v>
      </c>
      <c r="R9" s="66">
        <v>80</v>
      </c>
    </row>
    <row r="10" spans="1:18" ht="15">
      <c r="A10" s="66"/>
      <c r="B10" s="66"/>
      <c r="C10" s="66"/>
      <c r="D10" s="66" t="s">
        <v>758</v>
      </c>
      <c r="E10" s="66">
        <v>1152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505</v>
      </c>
      <c r="O10" s="66" t="s">
        <v>506</v>
      </c>
      <c r="P10" s="66" t="s">
        <v>498</v>
      </c>
      <c r="Q10" s="66" t="s">
        <v>497</v>
      </c>
      <c r="R10" s="66">
        <v>80</v>
      </c>
    </row>
    <row r="11" spans="1:18" ht="15">
      <c r="A11" s="66"/>
      <c r="B11" s="66"/>
      <c r="C11" s="66"/>
      <c r="D11" s="66" t="s">
        <v>759</v>
      </c>
      <c r="E11" s="66">
        <v>18048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/>
      <c r="B12" s="66"/>
      <c r="C12" s="66"/>
      <c r="D12" s="66" t="s">
        <v>760</v>
      </c>
      <c r="E12" s="66">
        <v>864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/>
      <c r="B13" s="66"/>
      <c r="C13" s="66"/>
      <c r="D13" s="66" t="s">
        <v>761</v>
      </c>
      <c r="E13" s="66">
        <v>13536</v>
      </c>
      <c r="F13" s="66" t="s">
        <v>488</v>
      </c>
      <c r="G13" s="66" t="s">
        <v>489</v>
      </c>
      <c r="H13" s="66">
        <v>0</v>
      </c>
      <c r="I13" s="66">
        <v>97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18" ht="15">
      <c r="A14" s="66"/>
      <c r="B14" s="66"/>
      <c r="C14" s="66"/>
      <c r="D14" s="66" t="s">
        <v>762</v>
      </c>
      <c r="E14" s="66">
        <v>1440</v>
      </c>
      <c r="F14" s="66" t="s">
        <v>488</v>
      </c>
      <c r="G14" s="66" t="s">
        <v>489</v>
      </c>
      <c r="H14" s="66">
        <v>0</v>
      </c>
      <c r="I14" s="66">
        <v>97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6" t="s">
        <v>543</v>
      </c>
      <c r="O14" s="66" t="s">
        <v>544</v>
      </c>
      <c r="P14" s="66" t="s">
        <v>498</v>
      </c>
      <c r="Q14" s="66" t="s">
        <v>497</v>
      </c>
      <c r="R14" s="66">
        <v>80</v>
      </c>
    </row>
    <row r="15" spans="1:18" ht="15">
      <c r="A15" s="66"/>
      <c r="B15" s="66"/>
      <c r="C15" s="66"/>
      <c r="D15" s="66" t="s">
        <v>763</v>
      </c>
      <c r="E15" s="66">
        <v>22560</v>
      </c>
      <c r="F15" s="66" t="s">
        <v>488</v>
      </c>
      <c r="G15" s="66" t="s">
        <v>489</v>
      </c>
      <c r="H15" s="66">
        <v>0</v>
      </c>
      <c r="I15" s="66">
        <v>97</v>
      </c>
      <c r="J15" s="66" t="s">
        <v>490</v>
      </c>
      <c r="K15" s="66" t="s">
        <v>491</v>
      </c>
      <c r="L15" s="66" t="s">
        <v>492</v>
      </c>
      <c r="M15" s="66" t="s">
        <v>493</v>
      </c>
      <c r="N15" s="66" t="s">
        <v>494</v>
      </c>
      <c r="O15" s="66" t="s">
        <v>495</v>
      </c>
      <c r="P15" s="66" t="s">
        <v>496</v>
      </c>
      <c r="Q15" s="66" t="s">
        <v>497</v>
      </c>
      <c r="R15" s="66">
        <v>80</v>
      </c>
    </row>
    <row r="16" spans="1:18" ht="15">
      <c r="A16" s="66"/>
      <c r="B16" s="66"/>
      <c r="C16" s="66"/>
      <c r="D16" s="66" t="s">
        <v>764</v>
      </c>
      <c r="E16" s="66">
        <v>1440</v>
      </c>
      <c r="F16" s="66" t="s">
        <v>488</v>
      </c>
      <c r="G16" s="66" t="s">
        <v>489</v>
      </c>
      <c r="H16" s="66">
        <v>0</v>
      </c>
      <c r="I16" s="66">
        <v>97</v>
      </c>
      <c r="J16" s="66" t="s">
        <v>490</v>
      </c>
      <c r="K16" s="66" t="s">
        <v>491</v>
      </c>
      <c r="L16" s="66" t="s">
        <v>492</v>
      </c>
      <c r="M16" s="66" t="s">
        <v>493</v>
      </c>
      <c r="N16" s="66" t="s">
        <v>494</v>
      </c>
      <c r="O16" s="66" t="s">
        <v>495</v>
      </c>
      <c r="P16" s="66" t="s">
        <v>498</v>
      </c>
      <c r="Q16" s="66" t="s">
        <v>497</v>
      </c>
      <c r="R16" s="66">
        <v>80</v>
      </c>
    </row>
    <row r="17" spans="1:13" ht="15">
      <c r="A17" s="66"/>
      <c r="B17" s="66"/>
      <c r="C17" s="66"/>
      <c r="D17" s="66" t="s">
        <v>765</v>
      </c>
      <c r="E17" s="66">
        <v>22560</v>
      </c>
      <c r="F17" s="66" t="s">
        <v>766</v>
      </c>
      <c r="G17" s="66">
        <v>0</v>
      </c>
      <c r="H17" s="66" t="s">
        <v>489</v>
      </c>
      <c r="I17" s="66" t="s">
        <v>767</v>
      </c>
      <c r="J17" s="66">
        <v>0</v>
      </c>
      <c r="K17" s="66" t="s">
        <v>768</v>
      </c>
      <c r="L17" s="66">
        <v>45</v>
      </c>
      <c r="M17" s="66">
        <v>1</v>
      </c>
    </row>
    <row r="18" spans="1:18" ht="15">
      <c r="A18" s="66"/>
      <c r="B18" s="66"/>
      <c r="C18" s="66"/>
      <c r="D18" s="66" t="s">
        <v>769</v>
      </c>
      <c r="E18" s="66">
        <v>0</v>
      </c>
      <c r="F18" s="66" t="s">
        <v>488</v>
      </c>
      <c r="G18" s="66" t="s">
        <v>489</v>
      </c>
      <c r="H18" s="66">
        <v>0</v>
      </c>
      <c r="I18" s="66">
        <v>57</v>
      </c>
      <c r="J18" s="66" t="s">
        <v>490</v>
      </c>
      <c r="K18" s="66" t="s">
        <v>491</v>
      </c>
      <c r="L18" s="66" t="s">
        <v>492</v>
      </c>
      <c r="M18" s="66" t="s">
        <v>493</v>
      </c>
      <c r="N18" s="66" t="s">
        <v>505</v>
      </c>
      <c r="O18" s="66" t="s">
        <v>506</v>
      </c>
      <c r="P18" s="66" t="s">
        <v>496</v>
      </c>
      <c r="Q18" s="66" t="s">
        <v>497</v>
      </c>
      <c r="R18" s="66">
        <v>80</v>
      </c>
    </row>
    <row r="19" spans="1:18" ht="15">
      <c r="A19" s="66"/>
      <c r="B19" s="66"/>
      <c r="C19" s="66"/>
      <c r="D19" s="66" t="s">
        <v>784</v>
      </c>
      <c r="E19" s="66">
        <v>2128</v>
      </c>
      <c r="F19" s="66" t="s">
        <v>488</v>
      </c>
      <c r="G19" s="66" t="s">
        <v>489</v>
      </c>
      <c r="H19" s="66">
        <v>0</v>
      </c>
      <c r="I19" s="66">
        <v>57</v>
      </c>
      <c r="J19" s="66" t="s">
        <v>490</v>
      </c>
      <c r="K19" s="66" t="s">
        <v>491</v>
      </c>
      <c r="L19" s="66" t="s">
        <v>492</v>
      </c>
      <c r="M19" s="66" t="s">
        <v>493</v>
      </c>
      <c r="N19" s="66" t="s">
        <v>505</v>
      </c>
      <c r="O19" s="66" t="s">
        <v>506</v>
      </c>
      <c r="P19" s="66" t="s">
        <v>498</v>
      </c>
      <c r="Q19" s="66" t="s">
        <v>497</v>
      </c>
      <c r="R19" s="66">
        <v>80</v>
      </c>
    </row>
    <row r="20" spans="1:18" ht="15">
      <c r="A20" s="66"/>
      <c r="B20" s="66"/>
      <c r="C20" s="66"/>
      <c r="D20" s="66" t="s">
        <v>780</v>
      </c>
      <c r="E20" s="66">
        <v>33392</v>
      </c>
      <c r="F20" s="66" t="s">
        <v>488</v>
      </c>
      <c r="G20" s="66" t="s">
        <v>489</v>
      </c>
      <c r="H20" s="66">
        <v>0</v>
      </c>
      <c r="I20" s="66">
        <v>401</v>
      </c>
      <c r="J20" s="66" t="s">
        <v>490</v>
      </c>
      <c r="K20" s="66" t="s">
        <v>491</v>
      </c>
      <c r="L20" s="66" t="s">
        <v>492</v>
      </c>
      <c r="M20" s="66" t="s">
        <v>493</v>
      </c>
      <c r="N20" s="66" t="s">
        <v>505</v>
      </c>
      <c r="O20" s="66" t="s">
        <v>506</v>
      </c>
      <c r="P20" s="66" t="s">
        <v>496</v>
      </c>
      <c r="Q20" s="66" t="s">
        <v>497</v>
      </c>
      <c r="R20" s="66">
        <v>80</v>
      </c>
    </row>
    <row r="21" spans="1:18" ht="15">
      <c r="A21" s="66"/>
      <c r="B21" s="66"/>
      <c r="C21" s="66"/>
      <c r="D21" s="66" t="s">
        <v>781</v>
      </c>
      <c r="E21" s="66">
        <v>3736</v>
      </c>
      <c r="F21" s="66" t="s">
        <v>488</v>
      </c>
      <c r="G21" s="66" t="s">
        <v>489</v>
      </c>
      <c r="H21" s="66">
        <v>0</v>
      </c>
      <c r="I21" s="66">
        <v>401</v>
      </c>
      <c r="J21" s="66" t="s">
        <v>490</v>
      </c>
      <c r="K21" s="66" t="s">
        <v>491</v>
      </c>
      <c r="L21" s="66" t="s">
        <v>492</v>
      </c>
      <c r="M21" s="66" t="s">
        <v>493</v>
      </c>
      <c r="N21" s="66" t="s">
        <v>505</v>
      </c>
      <c r="O21" s="66" t="s">
        <v>506</v>
      </c>
      <c r="P21" s="66" t="s">
        <v>498</v>
      </c>
      <c r="Q21" s="66" t="s">
        <v>497</v>
      </c>
      <c r="R21" s="66">
        <v>80</v>
      </c>
    </row>
    <row r="22" spans="1:18" ht="15">
      <c r="A22" s="66"/>
      <c r="B22" s="66"/>
      <c r="C22" s="66"/>
      <c r="D22" s="66" t="s">
        <v>782</v>
      </c>
      <c r="E22" s="66">
        <v>58496</v>
      </c>
      <c r="F22" s="66" t="s">
        <v>488</v>
      </c>
      <c r="G22" s="66" t="s">
        <v>489</v>
      </c>
      <c r="H22" s="66">
        <v>0</v>
      </c>
      <c r="I22" s="66">
        <v>401</v>
      </c>
      <c r="J22" s="66" t="s">
        <v>490</v>
      </c>
      <c r="K22" s="66" t="s">
        <v>491</v>
      </c>
      <c r="L22" s="66" t="s">
        <v>492</v>
      </c>
      <c r="M22" s="66" t="s">
        <v>493</v>
      </c>
      <c r="N22" s="66" t="s">
        <v>494</v>
      </c>
      <c r="O22" s="66" t="s">
        <v>495</v>
      </c>
      <c r="P22" s="66" t="s">
        <v>496</v>
      </c>
      <c r="Q22" s="66" t="s">
        <v>497</v>
      </c>
      <c r="R22" s="66">
        <v>80</v>
      </c>
    </row>
    <row r="23" spans="1:18" ht="15">
      <c r="A23" s="66"/>
      <c r="B23" s="66"/>
      <c r="C23" s="66"/>
      <c r="D23" s="66" t="s">
        <v>783</v>
      </c>
      <c r="E23" s="66">
        <v>2888</v>
      </c>
      <c r="F23" s="66" t="s">
        <v>488</v>
      </c>
      <c r="G23" s="66" t="s">
        <v>489</v>
      </c>
      <c r="H23" s="66">
        <v>0</v>
      </c>
      <c r="I23" s="66">
        <v>401</v>
      </c>
      <c r="J23" s="66" t="s">
        <v>490</v>
      </c>
      <c r="K23" s="66" t="s">
        <v>491</v>
      </c>
      <c r="L23" s="66" t="s">
        <v>492</v>
      </c>
      <c r="M23" s="66" t="s">
        <v>493</v>
      </c>
      <c r="N23" s="66" t="s">
        <v>494</v>
      </c>
      <c r="O23" s="66" t="s">
        <v>495</v>
      </c>
      <c r="P23" s="66" t="s">
        <v>498</v>
      </c>
      <c r="Q23" s="66" t="s">
        <v>497</v>
      </c>
      <c r="R23" s="66">
        <v>80</v>
      </c>
    </row>
    <row r="24" spans="1:6" ht="15">
      <c r="A24" s="66"/>
      <c r="B24" s="66"/>
      <c r="C24" s="66"/>
      <c r="D24" s="66" t="s">
        <v>783</v>
      </c>
      <c r="E24" s="66">
        <v>0</v>
      </c>
      <c r="F24" s="66" t="s">
        <v>499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2" width="9.28125" style="66" bestFit="1" customWidth="1"/>
    <col min="13" max="13" width="12.57421875" style="66" bestFit="1" customWidth="1"/>
    <col min="14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556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542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0.08127893518518518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542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0.0006799768518518517</v>
      </c>
      <c r="D11" s="813">
        <v>0.08195891203703703</v>
      </c>
      <c r="E11" s="66">
        <v>56180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542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3">
        <f>D18</f>
        <v>0.08263888888888889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0.08263888888888889</v>
      </c>
    </row>
    <row r="16" spans="4:5" ht="15">
      <c r="D16" s="812">
        <f>Rings!J105</f>
        <v>0.08333333333333333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0.08263888888888889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2" width="9.28125" style="66" bestFit="1" customWidth="1"/>
    <col min="13" max="13" width="12.57421875" style="66" bestFit="1" customWidth="1"/>
    <col min="14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558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0.003472222222222222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542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>D11-D10</f>
        <v>0.12847222222222224</v>
      </c>
      <c r="D10" s="813">
        <v>0.003472222222222222</v>
      </c>
      <c r="E10" s="66">
        <v>2400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542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0.00347222222222221</v>
      </c>
      <c r="D11" s="813">
        <v>0.13194444444444445</v>
      </c>
      <c r="E11" s="66">
        <v>88800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542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3">
        <f>D18</f>
        <v>0.13541666666666666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0.13541666666666666</v>
      </c>
    </row>
    <row r="16" spans="4:5" ht="15">
      <c r="D16" s="812">
        <f>'Icy Satellites'!J40</f>
        <v>0.1361111111111111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0.13541666666666666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3" width="9.28125" style="66" bestFit="1" customWidth="1"/>
    <col min="14" max="15" width="8.710937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559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0.0020833333333333333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97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494</v>
      </c>
      <c r="O9" s="66" t="s">
        <v>495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>D11-D10</f>
        <v>0.23750000000000002</v>
      </c>
      <c r="D10" s="812">
        <v>0.0020833333333333333</v>
      </c>
      <c r="E10" s="66">
        <v>1440</v>
      </c>
      <c r="F10" s="66" t="s">
        <v>488</v>
      </c>
      <c r="G10" s="66" t="s">
        <v>489</v>
      </c>
      <c r="H10" s="66">
        <v>0</v>
      </c>
      <c r="I10" s="66">
        <v>97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494</v>
      </c>
      <c r="O10" s="66" t="s">
        <v>495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0.0020717592592592315</v>
      </c>
      <c r="D11" s="812">
        <v>0.23958333333333334</v>
      </c>
      <c r="E11" s="66">
        <v>164160</v>
      </c>
      <c r="F11" s="66" t="s">
        <v>488</v>
      </c>
      <c r="G11" s="66" t="s">
        <v>489</v>
      </c>
      <c r="H11" s="66">
        <v>0</v>
      </c>
      <c r="I11" s="66">
        <v>97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494</v>
      </c>
      <c r="O11" s="66" t="s">
        <v>495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v>0.24165509259259257</v>
      </c>
      <c r="E12" s="66">
        <v>1432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0.24165509259259257</v>
      </c>
    </row>
    <row r="16" spans="4:5" ht="15">
      <c r="D16" s="812">
        <f>Saturn!J21</f>
        <v>0.2423611111111111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0.24166666666666667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560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0.10558449074074075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0.0006799768518518517</v>
      </c>
      <c r="D11" s="813">
        <v>0.1062644675925926</v>
      </c>
      <c r="E11" s="66">
        <v>72980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3">
        <f>D18</f>
        <v>0.10694444444444445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0.10694444444444445</v>
      </c>
    </row>
    <row r="16" spans="4:5" ht="15">
      <c r="D16" s="812">
        <f>Rings!J106</f>
        <v>0.1076388888888889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0.10694444444444445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.7109375" style="25" bestFit="1" customWidth="1"/>
    <col min="2" max="2" width="42.8515625" style="25" customWidth="1"/>
    <col min="3" max="3" width="15.421875" style="25" customWidth="1"/>
    <col min="4" max="4" width="10.28125" style="25" customWidth="1"/>
    <col min="5" max="5" width="10.140625" style="25" customWidth="1"/>
    <col min="6" max="6" width="15.8515625" style="25" customWidth="1"/>
    <col min="7" max="7" width="9.57421875" style="25" customWidth="1"/>
    <col min="8" max="8" width="12.421875" style="25" customWidth="1"/>
    <col min="9" max="9" width="15.421875" style="25" customWidth="1"/>
    <col min="10" max="11" width="8.7109375" style="25" customWidth="1"/>
    <col min="12" max="12" width="12.7109375" style="25" customWidth="1"/>
    <col min="13" max="13" width="11.57421875" style="25" customWidth="1"/>
    <col min="14" max="14" width="9.57421875" style="25" customWidth="1"/>
    <col min="15" max="15" width="8.7109375" style="25" customWidth="1"/>
    <col min="16" max="16" width="16.57421875" style="25" customWidth="1"/>
    <col min="17" max="17" width="18.8515625" style="25" customWidth="1"/>
    <col min="18" max="16384" width="11.421875" style="25" customWidth="1"/>
  </cols>
  <sheetData>
    <row r="1" spans="1:16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95" t="s">
        <v>84</v>
      </c>
      <c r="O2" s="87">
        <v>500</v>
      </c>
      <c r="P2" s="87"/>
    </row>
    <row r="3" spans="1:16" ht="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.75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8" ht="29.25" customHeight="1">
      <c r="A5" s="87"/>
      <c r="B5" s="971" t="s">
        <v>81</v>
      </c>
      <c r="C5" s="981" t="s">
        <v>85</v>
      </c>
      <c r="D5" s="982"/>
      <c r="E5" s="982"/>
      <c r="F5" s="945"/>
      <c r="G5" s="981" t="s">
        <v>86</v>
      </c>
      <c r="H5" s="945"/>
      <c r="I5" s="981" t="s">
        <v>87</v>
      </c>
      <c r="J5" s="982"/>
      <c r="K5" s="982"/>
      <c r="L5" s="945"/>
      <c r="M5" s="965" t="s">
        <v>88</v>
      </c>
      <c r="N5" s="972" t="s">
        <v>89</v>
      </c>
      <c r="O5" s="972" t="s">
        <v>90</v>
      </c>
      <c r="P5" s="540" t="s">
        <v>295</v>
      </c>
      <c r="Q5" s="541" t="s">
        <v>301</v>
      </c>
      <c r="R5" s="25" t="s">
        <v>132</v>
      </c>
    </row>
    <row r="6" spans="1:17" ht="32.25" customHeight="1" thickBot="1">
      <c r="A6" s="87"/>
      <c r="B6" s="964"/>
      <c r="C6" s="182" t="s">
        <v>91</v>
      </c>
      <c r="D6" s="183" t="s">
        <v>92</v>
      </c>
      <c r="E6" s="184" t="s">
        <v>93</v>
      </c>
      <c r="F6" s="185" t="s">
        <v>94</v>
      </c>
      <c r="G6" s="182" t="s">
        <v>95</v>
      </c>
      <c r="H6" s="185" t="s">
        <v>94</v>
      </c>
      <c r="I6" s="182" t="s">
        <v>91</v>
      </c>
      <c r="J6" s="183" t="s">
        <v>92</v>
      </c>
      <c r="K6" s="184" t="s">
        <v>93</v>
      </c>
      <c r="L6" s="185" t="s">
        <v>94</v>
      </c>
      <c r="M6" s="966"/>
      <c r="N6" s="966"/>
      <c r="O6" s="966"/>
      <c r="P6" s="87"/>
      <c r="Q6" s="468"/>
    </row>
    <row r="7" spans="1:17" ht="15">
      <c r="A7" s="87"/>
      <c r="B7" s="240"/>
      <c r="C7" s="412"/>
      <c r="D7" s="300"/>
      <c r="E7" s="300"/>
      <c r="F7" s="301"/>
      <c r="G7" s="118"/>
      <c r="H7" s="119"/>
      <c r="I7" s="299"/>
      <c r="J7" s="302"/>
      <c r="K7" s="302"/>
      <c r="L7" s="303"/>
      <c r="M7" s="240"/>
      <c r="N7" s="240"/>
      <c r="O7" s="589"/>
      <c r="P7" s="87"/>
      <c r="Q7" s="468"/>
    </row>
    <row r="8" spans="1:17" ht="15">
      <c r="A8" s="87"/>
      <c r="B8" s="351" t="s">
        <v>465</v>
      </c>
      <c r="C8" s="410">
        <v>39704</v>
      </c>
      <c r="D8" s="380">
        <v>2008</v>
      </c>
      <c r="E8" s="380">
        <v>257</v>
      </c>
      <c r="F8" s="381">
        <v>0.9298611111111111</v>
      </c>
      <c r="G8" s="416"/>
      <c r="H8" s="115"/>
      <c r="I8" s="475"/>
      <c r="J8" s="304"/>
      <c r="K8" s="304"/>
      <c r="L8" s="284"/>
      <c r="M8" s="275"/>
      <c r="N8" s="275"/>
      <c r="O8" s="586"/>
      <c r="P8" s="87"/>
      <c r="Q8" s="468"/>
    </row>
    <row r="9" spans="1:17" ht="15.75">
      <c r="A9" s="87"/>
      <c r="B9" s="447" t="s">
        <v>232</v>
      </c>
      <c r="C9" s="474">
        <f>C8</f>
        <v>39704</v>
      </c>
      <c r="D9" s="413">
        <f>D8</f>
        <v>2008</v>
      </c>
      <c r="E9" s="413">
        <f>E8</f>
        <v>257</v>
      </c>
      <c r="F9" s="414">
        <f>F8</f>
        <v>0.9298611111111111</v>
      </c>
      <c r="G9" s="417">
        <f>IF((L9-F9)&gt;0,K9-E9,IF((L9-F9)=0,0,K9-E9-$G$78))</f>
        <v>0</v>
      </c>
      <c r="H9" s="414">
        <f>IF((L9-F9)&gt;0,L9-F9,IF((L9-F9)=0,0,$H$78+L9-F9))</f>
        <v>0.6562500000000001</v>
      </c>
      <c r="I9" s="410">
        <f>C10</f>
        <v>39705</v>
      </c>
      <c r="J9" s="413">
        <f>D10</f>
        <v>2008</v>
      </c>
      <c r="K9" s="413">
        <f>E10</f>
        <v>258</v>
      </c>
      <c r="L9" s="414">
        <f>F10</f>
        <v>0.5861111111111111</v>
      </c>
      <c r="M9" s="275"/>
      <c r="N9" s="275"/>
      <c r="O9" s="586" t="str">
        <f aca="true" t="shared" si="0" ref="O9:O20">IF(MID(B9,6,7)="NO_DATA",50,IF(A9=""," ",$O$2+A9-1))</f>
        <v> </v>
      </c>
      <c r="P9" s="87"/>
      <c r="Q9" s="468"/>
    </row>
    <row r="10" spans="1:17" ht="15">
      <c r="A10" s="374">
        <v>1</v>
      </c>
      <c r="B10" s="351" t="s">
        <v>311</v>
      </c>
      <c r="C10" s="410">
        <v>39705</v>
      </c>
      <c r="D10" s="380">
        <v>2008</v>
      </c>
      <c r="E10" s="380">
        <v>258</v>
      </c>
      <c r="F10" s="548">
        <v>0.5861111111111111</v>
      </c>
      <c r="G10" s="565">
        <v>0</v>
      </c>
      <c r="H10" s="548">
        <v>0.3333333333333333</v>
      </c>
      <c r="I10" s="410">
        <v>39705</v>
      </c>
      <c r="J10" s="380">
        <v>2008</v>
      </c>
      <c r="K10" s="380">
        <v>258</v>
      </c>
      <c r="L10" s="548">
        <v>0.9194444444444444</v>
      </c>
      <c r="M10" s="220">
        <v>3000</v>
      </c>
      <c r="N10" s="388">
        <v>86.4</v>
      </c>
      <c r="O10" s="586">
        <f t="shared" si="0"/>
        <v>500</v>
      </c>
      <c r="P10" s="340"/>
      <c r="Q10" s="468"/>
    </row>
    <row r="11" spans="1:17" ht="15.75">
      <c r="A11" s="87"/>
      <c r="B11" s="447" t="s">
        <v>232</v>
      </c>
      <c r="C11" s="474">
        <f>I10</f>
        <v>39705</v>
      </c>
      <c r="D11" s="413">
        <f>J10</f>
        <v>2008</v>
      </c>
      <c r="E11" s="413">
        <f>K10</f>
        <v>258</v>
      </c>
      <c r="F11" s="414">
        <f>L10</f>
        <v>0.9194444444444444</v>
      </c>
      <c r="G11" s="417">
        <f>IF((L11-F11)&gt;0,K11-E11,IF((L11-F11)=0,0,K11-E11-$G$78))</f>
        <v>0</v>
      </c>
      <c r="H11" s="414">
        <f>IF((L11-F11)&gt;0,L11-F11,IF((L11-F11)=0,0,$H$78+L11-F11))</f>
        <v>0.6666666666666669</v>
      </c>
      <c r="I11" s="410">
        <f>C12</f>
        <v>39706</v>
      </c>
      <c r="J11" s="413">
        <f>D12</f>
        <v>2008</v>
      </c>
      <c r="K11" s="413">
        <f>E12</f>
        <v>259</v>
      </c>
      <c r="L11" s="414">
        <f>F12</f>
        <v>0.5861111111111111</v>
      </c>
      <c r="M11" s="275"/>
      <c r="N11" s="305"/>
      <c r="O11" s="586" t="str">
        <f t="shared" si="0"/>
        <v> </v>
      </c>
      <c r="P11" s="340"/>
      <c r="Q11" s="468"/>
    </row>
    <row r="12" spans="1:17" ht="15">
      <c r="A12" s="374">
        <v>4</v>
      </c>
      <c r="B12" s="351" t="s">
        <v>320</v>
      </c>
      <c r="C12" s="410">
        <v>39706</v>
      </c>
      <c r="D12" s="380">
        <v>2008</v>
      </c>
      <c r="E12" s="380">
        <v>259</v>
      </c>
      <c r="F12" s="548">
        <v>0.5861111111111111</v>
      </c>
      <c r="G12" s="565">
        <v>0</v>
      </c>
      <c r="H12" s="548">
        <v>0.3333333333333333</v>
      </c>
      <c r="I12" s="410">
        <v>39706</v>
      </c>
      <c r="J12" s="380">
        <v>2008</v>
      </c>
      <c r="K12" s="380">
        <v>259</v>
      </c>
      <c r="L12" s="548">
        <v>0.9194444444444444</v>
      </c>
      <c r="M12" s="220">
        <v>3000</v>
      </c>
      <c r="N12" s="388">
        <v>86.4</v>
      </c>
      <c r="O12" s="586">
        <f t="shared" si="0"/>
        <v>503</v>
      </c>
      <c r="P12" s="340"/>
      <c r="Q12" s="468"/>
    </row>
    <row r="13" spans="1:17" ht="15.75">
      <c r="A13" s="87"/>
      <c r="B13" s="447" t="s">
        <v>232</v>
      </c>
      <c r="C13" s="474">
        <f>I12</f>
        <v>39706</v>
      </c>
      <c r="D13" s="413">
        <f>J12</f>
        <v>2008</v>
      </c>
      <c r="E13" s="413">
        <f>K12</f>
        <v>259</v>
      </c>
      <c r="F13" s="414">
        <f>L12</f>
        <v>0.9194444444444444</v>
      </c>
      <c r="G13" s="417">
        <f>IF((L13-F13)&gt;0,K13-E13,IF((L13-F13)=0,0,K13-E13-$G$78))</f>
        <v>0</v>
      </c>
      <c r="H13" s="414">
        <f>IF((L13-F13)&gt;0,L13-F13,IF((L13-F13)=0,0,$H$78+L13-F13))</f>
        <v>0.6562499999999999</v>
      </c>
      <c r="I13" s="410">
        <f>C14</f>
        <v>39707</v>
      </c>
      <c r="J13" s="413">
        <f>D14</f>
        <v>2008</v>
      </c>
      <c r="K13" s="413">
        <f>E14</f>
        <v>260</v>
      </c>
      <c r="L13" s="414">
        <f>F14</f>
        <v>0.5756944444444444</v>
      </c>
      <c r="M13" s="275"/>
      <c r="N13" s="305"/>
      <c r="O13" s="586" t="str">
        <f t="shared" si="0"/>
        <v> </v>
      </c>
      <c r="P13" s="340"/>
      <c r="Q13" s="468"/>
    </row>
    <row r="14" spans="1:17" ht="15">
      <c r="A14" s="374">
        <v>6</v>
      </c>
      <c r="B14" s="351" t="s">
        <v>322</v>
      </c>
      <c r="C14" s="410">
        <v>39707</v>
      </c>
      <c r="D14" s="380">
        <v>2008</v>
      </c>
      <c r="E14" s="380">
        <v>260</v>
      </c>
      <c r="F14" s="548">
        <v>0.5756944444444444</v>
      </c>
      <c r="G14" s="565">
        <v>0</v>
      </c>
      <c r="H14" s="548">
        <v>0.3229166666666667</v>
      </c>
      <c r="I14" s="410">
        <v>39707</v>
      </c>
      <c r="J14" s="380">
        <v>2008</v>
      </c>
      <c r="K14" s="380">
        <v>260</v>
      </c>
      <c r="L14" s="548">
        <v>0.8986111111111111</v>
      </c>
      <c r="M14" s="220">
        <v>3000</v>
      </c>
      <c r="N14" s="388">
        <v>83.7</v>
      </c>
      <c r="O14" s="586">
        <f t="shared" si="0"/>
        <v>505</v>
      </c>
      <c r="P14" s="340"/>
      <c r="Q14" s="468"/>
    </row>
    <row r="15" spans="1:17" ht="15.75">
      <c r="A15" s="87"/>
      <c r="B15" s="447" t="s">
        <v>232</v>
      </c>
      <c r="C15" s="474">
        <f>I14</f>
        <v>39707</v>
      </c>
      <c r="D15" s="413">
        <f>J14</f>
        <v>2008</v>
      </c>
      <c r="E15" s="413">
        <f>K14</f>
        <v>260</v>
      </c>
      <c r="F15" s="414">
        <f>L14</f>
        <v>0.8986111111111111</v>
      </c>
      <c r="G15" s="417">
        <f>IF((L15-F15)&gt;0,K15-E15,IF((L15-F15)=0,0,K15-E15-$G$78))</f>
        <v>1</v>
      </c>
      <c r="H15" s="414">
        <f>IF((L15-F15)&gt;0,L15-F15,IF((L15-F15)=0,0,$H$78+L15-F15))</f>
        <v>0.36458333333333337</v>
      </c>
      <c r="I15" s="410">
        <f>C16</f>
        <v>39709</v>
      </c>
      <c r="J15" s="413">
        <f>D16</f>
        <v>2008</v>
      </c>
      <c r="K15" s="413">
        <f>E16</f>
        <v>262</v>
      </c>
      <c r="L15" s="414">
        <f>F16</f>
        <v>0.26319444444444445</v>
      </c>
      <c r="M15" s="275"/>
      <c r="N15" s="305"/>
      <c r="O15" s="590" t="str">
        <f t="shared" si="0"/>
        <v> </v>
      </c>
      <c r="P15" s="340"/>
      <c r="Q15" s="468"/>
    </row>
    <row r="16" spans="1:17" ht="15">
      <c r="A16" s="374">
        <v>15</v>
      </c>
      <c r="B16" s="351" t="s">
        <v>333</v>
      </c>
      <c r="C16" s="410">
        <v>39709</v>
      </c>
      <c r="D16" s="380">
        <v>2008</v>
      </c>
      <c r="E16" s="380">
        <v>262</v>
      </c>
      <c r="F16" s="548">
        <v>0.26319444444444445</v>
      </c>
      <c r="G16" s="565">
        <v>0</v>
      </c>
      <c r="H16" s="548">
        <v>0.16666666666666666</v>
      </c>
      <c r="I16" s="410">
        <v>39709</v>
      </c>
      <c r="J16" s="380">
        <v>2008</v>
      </c>
      <c r="K16" s="380">
        <v>262</v>
      </c>
      <c r="L16" s="548">
        <v>0.4298611111111111</v>
      </c>
      <c r="M16" s="220">
        <v>3000</v>
      </c>
      <c r="N16" s="388">
        <v>43.2</v>
      </c>
      <c r="O16" s="586">
        <f t="shared" si="0"/>
        <v>514</v>
      </c>
      <c r="P16" s="340"/>
      <c r="Q16" s="468"/>
    </row>
    <row r="17" spans="1:17" ht="15.75">
      <c r="A17" s="87"/>
      <c r="B17" s="447" t="s">
        <v>232</v>
      </c>
      <c r="C17" s="474">
        <f>I16</f>
        <v>39709</v>
      </c>
      <c r="D17" s="413">
        <f>J16</f>
        <v>2008</v>
      </c>
      <c r="E17" s="413">
        <f>K16</f>
        <v>262</v>
      </c>
      <c r="F17" s="414">
        <f>L16</f>
        <v>0.4298611111111111</v>
      </c>
      <c r="G17" s="417">
        <f>IF((L17-F17)&gt;0,K17-E17,IF((L17-F17)=0,0,K17-E17-$G$78))</f>
        <v>0</v>
      </c>
      <c r="H17" s="414">
        <f>IF((L17-F17)&gt;0,L17-F17,IF((L17-F17)=0,0,$H$78+L17-F17))</f>
        <v>0.8576388888888891</v>
      </c>
      <c r="I17" s="476">
        <f>C18</f>
        <v>39710</v>
      </c>
      <c r="J17" s="413">
        <f>D18</f>
        <v>2008</v>
      </c>
      <c r="K17" s="413">
        <f>E18</f>
        <v>263</v>
      </c>
      <c r="L17" s="414">
        <f>F18</f>
        <v>0.2875</v>
      </c>
      <c r="M17" s="275"/>
      <c r="N17" s="305"/>
      <c r="O17" s="590" t="str">
        <f t="shared" si="0"/>
        <v> </v>
      </c>
      <c r="P17" s="340"/>
      <c r="Q17" s="468"/>
    </row>
    <row r="18" spans="1:17" ht="15">
      <c r="A18" s="374">
        <v>18</v>
      </c>
      <c r="B18" s="351" t="s">
        <v>337</v>
      </c>
      <c r="C18" s="410">
        <v>39710</v>
      </c>
      <c r="D18" s="380">
        <v>2008</v>
      </c>
      <c r="E18" s="380">
        <v>263</v>
      </c>
      <c r="F18" s="548">
        <v>0.2875</v>
      </c>
      <c r="G18" s="565">
        <v>0</v>
      </c>
      <c r="H18" s="548">
        <v>0.16666666666666666</v>
      </c>
      <c r="I18" s="410">
        <v>39710</v>
      </c>
      <c r="J18" s="380">
        <v>2008</v>
      </c>
      <c r="K18" s="380">
        <v>263</v>
      </c>
      <c r="L18" s="548">
        <v>0.45416666666666666</v>
      </c>
      <c r="M18" s="220">
        <v>3000</v>
      </c>
      <c r="N18" s="388">
        <v>43.2</v>
      </c>
      <c r="O18" s="586">
        <f t="shared" si="0"/>
        <v>517</v>
      </c>
      <c r="P18" s="340"/>
      <c r="Q18" s="468"/>
    </row>
    <row r="19" spans="1:17" ht="15.75">
      <c r="A19" s="87"/>
      <c r="B19" s="447" t="s">
        <v>232</v>
      </c>
      <c r="C19" s="474">
        <f>I18</f>
        <v>39710</v>
      </c>
      <c r="D19" s="413">
        <f>J18</f>
        <v>2008</v>
      </c>
      <c r="E19" s="413">
        <f>K18</f>
        <v>263</v>
      </c>
      <c r="F19" s="414">
        <f>L18</f>
        <v>0.45416666666666666</v>
      </c>
      <c r="G19" s="417">
        <f>IF((L19-F19)&gt;0,K19-E19,IF((L19-F19)=0,0,K19-E19-$G$78))</f>
        <v>1</v>
      </c>
      <c r="H19" s="414">
        <f>IF((L19-F19)&gt;0,L19-F19,IF((L19-F19)=0,0,$H$78+L19-F19))</f>
        <v>0.018055555555555602</v>
      </c>
      <c r="I19" s="476">
        <f>C20</f>
        <v>39711</v>
      </c>
      <c r="J19" s="413">
        <f>D20</f>
        <v>2008</v>
      </c>
      <c r="K19" s="413">
        <f>E20</f>
        <v>264</v>
      </c>
      <c r="L19" s="414">
        <f>F20</f>
        <v>0.47222222222222227</v>
      </c>
      <c r="M19" s="275"/>
      <c r="N19" s="305"/>
      <c r="O19" s="590" t="str">
        <f>IF(MID(B19,6,7)="NO_DATA",50,IF(A19=""," ",$O$2+A19-1))</f>
        <v> </v>
      </c>
      <c r="P19" s="340"/>
      <c r="Q19" s="468"/>
    </row>
    <row r="20" spans="1:17" ht="15">
      <c r="A20" s="374">
        <v>22</v>
      </c>
      <c r="B20" s="351" t="s">
        <v>342</v>
      </c>
      <c r="C20" s="410">
        <v>39711</v>
      </c>
      <c r="D20" s="380">
        <v>2008</v>
      </c>
      <c r="E20" s="380">
        <v>264</v>
      </c>
      <c r="F20" s="548">
        <v>0.47222222222222227</v>
      </c>
      <c r="G20" s="565">
        <v>0</v>
      </c>
      <c r="H20" s="548">
        <v>0.061111111111111116</v>
      </c>
      <c r="I20" s="410">
        <v>39711</v>
      </c>
      <c r="J20" s="380">
        <v>2008</v>
      </c>
      <c r="K20" s="380">
        <v>264</v>
      </c>
      <c r="L20" s="548">
        <v>0.5333333333333333</v>
      </c>
      <c r="M20" s="220">
        <v>4000</v>
      </c>
      <c r="N20" s="388">
        <v>21.12</v>
      </c>
      <c r="O20" s="586">
        <f t="shared" si="0"/>
        <v>521</v>
      </c>
      <c r="P20" s="340"/>
      <c r="Q20" s="468"/>
    </row>
    <row r="21" spans="1:17" ht="15.75">
      <c r="A21" s="87"/>
      <c r="B21" s="447" t="s">
        <v>232</v>
      </c>
      <c r="C21" s="474">
        <f>I20</f>
        <v>39711</v>
      </c>
      <c r="D21" s="413">
        <f>J20</f>
        <v>2008</v>
      </c>
      <c r="E21" s="413">
        <f>K20</f>
        <v>264</v>
      </c>
      <c r="F21" s="414">
        <f>L20</f>
        <v>0.5333333333333333</v>
      </c>
      <c r="G21" s="417">
        <f>IF((L21-F21)&gt;0,K21-E21,IF((L21-F21)=0,0,K21-E21-$G$78))</f>
        <v>0</v>
      </c>
      <c r="H21" s="414">
        <f>IF((L21-F21)&gt;0,L21-F21,IF((L21-F21)=0,0,$H$78+L21-F21))</f>
        <v>0.03194444444444444</v>
      </c>
      <c r="I21" s="476">
        <f>C22</f>
        <v>39711</v>
      </c>
      <c r="J21" s="413">
        <f>D22</f>
        <v>2008</v>
      </c>
      <c r="K21" s="413">
        <f>E22</f>
        <v>264</v>
      </c>
      <c r="L21" s="414">
        <f>F22</f>
        <v>0.5652777777777778</v>
      </c>
      <c r="M21" s="275"/>
      <c r="N21" s="305"/>
      <c r="O21" s="590" t="str">
        <f>IF(MID(B21,6,7)="NO_DATA",50,IF(A21=""," ",$O$2+A21-1))</f>
        <v> </v>
      </c>
      <c r="P21" s="340"/>
      <c r="Q21" s="468"/>
    </row>
    <row r="22" spans="1:17" ht="15">
      <c r="A22" s="374">
        <v>23</v>
      </c>
      <c r="B22" s="351" t="s">
        <v>343</v>
      </c>
      <c r="C22" s="410">
        <v>39711</v>
      </c>
      <c r="D22" s="380">
        <v>2008</v>
      </c>
      <c r="E22" s="380">
        <v>264</v>
      </c>
      <c r="F22" s="548">
        <v>0.5652777777777778</v>
      </c>
      <c r="G22" s="565">
        <v>0</v>
      </c>
      <c r="H22" s="548">
        <v>0.3333333333333333</v>
      </c>
      <c r="I22" s="410">
        <v>39711</v>
      </c>
      <c r="J22" s="380">
        <v>2008</v>
      </c>
      <c r="K22" s="380">
        <v>264</v>
      </c>
      <c r="L22" s="548">
        <v>0.8986111111111111</v>
      </c>
      <c r="M22" s="220">
        <v>3000</v>
      </c>
      <c r="N22" s="388">
        <v>86.4</v>
      </c>
      <c r="O22" s="586">
        <f aca="true" t="shared" si="1" ref="O22:O37">IF(MID(B22,6,7)="NO_DATA",50,IF(A22=""," ",$O$2+A22-1))</f>
        <v>522</v>
      </c>
      <c r="P22" s="340"/>
      <c r="Q22" s="468"/>
    </row>
    <row r="23" spans="1:17" ht="15.75">
      <c r="A23" s="87"/>
      <c r="B23" s="447" t="s">
        <v>232</v>
      </c>
      <c r="C23" s="474">
        <f>I22</f>
        <v>39711</v>
      </c>
      <c r="D23" s="413">
        <f>J22</f>
        <v>2008</v>
      </c>
      <c r="E23" s="413">
        <f>K22</f>
        <v>264</v>
      </c>
      <c r="F23" s="414">
        <f>L22</f>
        <v>0.8986111111111111</v>
      </c>
      <c r="G23" s="417">
        <f>IF((L23-F23)&gt;0,K23-E23,IF((L23-F23)=0,0,K23-E23-$G$78))</f>
        <v>0</v>
      </c>
      <c r="H23" s="414">
        <f>IF((L23-F23)&gt;0,L23-F23,IF((L23-F23)=0,0,$H$78+L23-F23))</f>
        <v>0.6666666666666666</v>
      </c>
      <c r="I23" s="476">
        <f>C24</f>
        <v>39712</v>
      </c>
      <c r="J23" s="413">
        <f>D24</f>
        <v>2008</v>
      </c>
      <c r="K23" s="413">
        <f>E24</f>
        <v>265</v>
      </c>
      <c r="L23" s="414">
        <f>F24</f>
        <v>0.5652777777777778</v>
      </c>
      <c r="M23" s="275"/>
      <c r="N23" s="305"/>
      <c r="O23" s="590" t="str">
        <f t="shared" si="1"/>
        <v> </v>
      </c>
      <c r="P23" s="340"/>
      <c r="Q23" s="468"/>
    </row>
    <row r="24" spans="1:17" ht="15">
      <c r="A24" s="374">
        <v>26</v>
      </c>
      <c r="B24" s="351" t="s">
        <v>346</v>
      </c>
      <c r="C24" s="410">
        <v>39712</v>
      </c>
      <c r="D24" s="380">
        <v>2008</v>
      </c>
      <c r="E24" s="380">
        <v>265</v>
      </c>
      <c r="F24" s="548">
        <v>0.5652777777777778</v>
      </c>
      <c r="G24" s="565">
        <v>0</v>
      </c>
      <c r="H24" s="548">
        <v>0.3333333333333333</v>
      </c>
      <c r="I24" s="410">
        <v>39712</v>
      </c>
      <c r="J24" s="380">
        <v>2008</v>
      </c>
      <c r="K24" s="380">
        <v>265</v>
      </c>
      <c r="L24" s="548">
        <v>0.8986111111111111</v>
      </c>
      <c r="M24" s="220">
        <v>3000</v>
      </c>
      <c r="N24" s="388">
        <v>86.4</v>
      </c>
      <c r="O24" s="586">
        <f t="shared" si="1"/>
        <v>525</v>
      </c>
      <c r="P24" s="340"/>
      <c r="Q24" s="468"/>
    </row>
    <row r="25" spans="1:17" ht="15.75">
      <c r="A25" s="87"/>
      <c r="B25" s="447" t="s">
        <v>232</v>
      </c>
      <c r="C25" s="474">
        <f>I24</f>
        <v>39712</v>
      </c>
      <c r="D25" s="413">
        <f>J24</f>
        <v>2008</v>
      </c>
      <c r="E25" s="413">
        <f>K24</f>
        <v>265</v>
      </c>
      <c r="F25" s="414">
        <f>L24</f>
        <v>0.8986111111111111</v>
      </c>
      <c r="G25" s="417">
        <f>IF((L25-F25)&gt;0,K25-E25,IF((L25-F25)=0,0,K25-E25-$G$78))</f>
        <v>0</v>
      </c>
      <c r="H25" s="414">
        <f>IF((L25-F25)&gt;0,L25-F25,IF((L25-F25)=0,0,$H$78+L25-F25))</f>
        <v>0.35416666666666663</v>
      </c>
      <c r="I25" s="476">
        <f>C26</f>
        <v>39713</v>
      </c>
      <c r="J25" s="413">
        <f>D26</f>
        <v>2008</v>
      </c>
      <c r="K25" s="413">
        <f>E26</f>
        <v>266</v>
      </c>
      <c r="L25" s="414">
        <f>F26</f>
        <v>0.25277777777777777</v>
      </c>
      <c r="M25" s="275"/>
      <c r="N25" s="305"/>
      <c r="O25" s="590" t="str">
        <f t="shared" si="1"/>
        <v> </v>
      </c>
      <c r="P25" s="340"/>
      <c r="Q25" s="468"/>
    </row>
    <row r="26" spans="1:17" ht="15">
      <c r="A26" s="374">
        <v>28</v>
      </c>
      <c r="B26" s="351" t="s">
        <v>348</v>
      </c>
      <c r="C26" s="410">
        <v>39713</v>
      </c>
      <c r="D26" s="380">
        <v>2008</v>
      </c>
      <c r="E26" s="380">
        <v>266</v>
      </c>
      <c r="F26" s="548">
        <v>0.25277777777777777</v>
      </c>
      <c r="G26" s="565">
        <v>0</v>
      </c>
      <c r="H26" s="548">
        <v>0.16666666666666666</v>
      </c>
      <c r="I26" s="410">
        <v>39713</v>
      </c>
      <c r="J26" s="380">
        <v>2008</v>
      </c>
      <c r="K26" s="380">
        <v>266</v>
      </c>
      <c r="L26" s="548">
        <v>0.41944444444444445</v>
      </c>
      <c r="M26" s="220">
        <v>3000</v>
      </c>
      <c r="N26" s="388">
        <v>43.2</v>
      </c>
      <c r="O26" s="586">
        <f t="shared" si="1"/>
        <v>527</v>
      </c>
      <c r="P26" s="340"/>
      <c r="Q26" s="468"/>
    </row>
    <row r="27" spans="1:17" ht="15.75">
      <c r="A27" s="87"/>
      <c r="B27" s="447" t="s">
        <v>232</v>
      </c>
      <c r="C27" s="474">
        <f>I26</f>
        <v>39713</v>
      </c>
      <c r="D27" s="413">
        <f>J26</f>
        <v>2008</v>
      </c>
      <c r="E27" s="413">
        <f>K26</f>
        <v>266</v>
      </c>
      <c r="F27" s="414">
        <f>L26</f>
        <v>0.41944444444444445</v>
      </c>
      <c r="G27" s="417">
        <f>IF((L27-F27)&gt;0,K27-E27,IF((L27-F27)=0,0,K27-E27-$G$78))</f>
        <v>0</v>
      </c>
      <c r="H27" s="414">
        <f>IF((L27-F27)&gt;0,L27-F27,IF((L27-F27)=0,0,$H$78+L27-F27))</f>
        <v>0.8333333333333333</v>
      </c>
      <c r="I27" s="476">
        <f>C28</f>
        <v>39714</v>
      </c>
      <c r="J27" s="413">
        <f>D28</f>
        <v>2008</v>
      </c>
      <c r="K27" s="413">
        <f>E28</f>
        <v>267</v>
      </c>
      <c r="L27" s="414">
        <f>F28</f>
        <v>0.25277777777777777</v>
      </c>
      <c r="M27" s="483"/>
      <c r="N27" s="484"/>
      <c r="O27" s="590" t="str">
        <f t="shared" si="1"/>
        <v> </v>
      </c>
      <c r="P27" s="340"/>
      <c r="Q27" s="468"/>
    </row>
    <row r="28" spans="1:17" ht="15">
      <c r="A28" s="374">
        <v>30</v>
      </c>
      <c r="B28" s="351" t="s">
        <v>351</v>
      </c>
      <c r="C28" s="410">
        <v>39714</v>
      </c>
      <c r="D28" s="380">
        <v>2008</v>
      </c>
      <c r="E28" s="380">
        <v>267</v>
      </c>
      <c r="F28" s="548">
        <v>0.25277777777777777</v>
      </c>
      <c r="G28" s="565">
        <v>0</v>
      </c>
      <c r="H28" s="548">
        <v>0.3333333333333333</v>
      </c>
      <c r="I28" s="410">
        <v>39714</v>
      </c>
      <c r="J28" s="380">
        <v>2008</v>
      </c>
      <c r="K28" s="380">
        <v>267</v>
      </c>
      <c r="L28" s="548">
        <v>0.5861111111111111</v>
      </c>
      <c r="M28" s="220">
        <v>3000</v>
      </c>
      <c r="N28" s="388">
        <v>86.4</v>
      </c>
      <c r="O28" s="586">
        <f t="shared" si="1"/>
        <v>529</v>
      </c>
      <c r="P28" s="340"/>
      <c r="Q28" s="468"/>
    </row>
    <row r="29" spans="1:17" ht="15.75">
      <c r="A29" s="87"/>
      <c r="B29" s="447" t="s">
        <v>232</v>
      </c>
      <c r="C29" s="474">
        <f>I28</f>
        <v>39714</v>
      </c>
      <c r="D29" s="413">
        <f>J28</f>
        <v>2008</v>
      </c>
      <c r="E29" s="413">
        <f>K28</f>
        <v>267</v>
      </c>
      <c r="F29" s="414">
        <f>L28</f>
        <v>0.5861111111111111</v>
      </c>
      <c r="G29" s="417">
        <f>IF((L29-F29)&gt;0,K29-E29,IF((L29-F29)=0,0,K29-E29-$G$78))</f>
        <v>0</v>
      </c>
      <c r="H29" s="414">
        <f>IF((L29-F29)&gt;0,L29-F29,IF((L29-F29)=0,0,$H$78+L29-F29))</f>
        <v>0.7187499999999999</v>
      </c>
      <c r="I29" s="476">
        <f>C30</f>
        <v>39715</v>
      </c>
      <c r="J29" s="413">
        <f>D30</f>
        <v>2008</v>
      </c>
      <c r="K29" s="413">
        <f>E30</f>
        <v>268</v>
      </c>
      <c r="L29" s="414">
        <f>F30</f>
        <v>0.3048611111111111</v>
      </c>
      <c r="M29" s="485"/>
      <c r="N29" s="486"/>
      <c r="O29" s="590" t="str">
        <f t="shared" si="1"/>
        <v> </v>
      </c>
      <c r="P29" s="340"/>
      <c r="Q29" s="468"/>
    </row>
    <row r="30" spans="1:17" ht="15">
      <c r="A30" s="374">
        <v>33</v>
      </c>
      <c r="B30" s="351" t="s">
        <v>355</v>
      </c>
      <c r="C30" s="410">
        <v>39715</v>
      </c>
      <c r="D30" s="380">
        <v>2008</v>
      </c>
      <c r="E30" s="380">
        <v>268</v>
      </c>
      <c r="F30" s="548">
        <v>0.3048611111111111</v>
      </c>
      <c r="G30" s="565">
        <v>0</v>
      </c>
      <c r="H30" s="548">
        <v>0.16666666666666666</v>
      </c>
      <c r="I30" s="410">
        <v>39715</v>
      </c>
      <c r="J30" s="380">
        <v>2008</v>
      </c>
      <c r="K30" s="380">
        <v>268</v>
      </c>
      <c r="L30" s="548">
        <v>0.47152777777777777</v>
      </c>
      <c r="M30" s="220">
        <v>3000</v>
      </c>
      <c r="N30" s="388">
        <v>43.2</v>
      </c>
      <c r="O30" s="586">
        <f t="shared" si="1"/>
        <v>532</v>
      </c>
      <c r="P30" s="340"/>
      <c r="Q30" s="468"/>
    </row>
    <row r="31" spans="1:17" ht="15.75">
      <c r="A31" s="87"/>
      <c r="B31" s="447" t="s">
        <v>232</v>
      </c>
      <c r="C31" s="474">
        <f>I30</f>
        <v>39715</v>
      </c>
      <c r="D31" s="413">
        <f>J30</f>
        <v>2008</v>
      </c>
      <c r="E31" s="413">
        <f>K30</f>
        <v>268</v>
      </c>
      <c r="F31" s="414">
        <f>L30</f>
        <v>0.47152777777777777</v>
      </c>
      <c r="G31" s="417">
        <f>IF((L31-F31)&gt;0,K31-E31,IF((L31-F31)=0,0,K31-E31-$G$78))</f>
        <v>1</v>
      </c>
      <c r="H31" s="414">
        <f>IF((L31-F31)&gt;0,L31-F31,IF((L31-F31)=0,0,$H$78+L31-F31))</f>
        <v>0.08333333333333337</v>
      </c>
      <c r="I31" s="476">
        <f>C32</f>
        <v>39716</v>
      </c>
      <c r="J31" s="413">
        <f>D32</f>
        <v>2008</v>
      </c>
      <c r="K31" s="413">
        <f>E32</f>
        <v>269</v>
      </c>
      <c r="L31" s="414">
        <f>F32</f>
        <v>0.5548611111111111</v>
      </c>
      <c r="M31" s="485"/>
      <c r="N31" s="486"/>
      <c r="O31" s="590" t="str">
        <f t="shared" si="1"/>
        <v> </v>
      </c>
      <c r="P31" s="340"/>
      <c r="Q31" s="468"/>
    </row>
    <row r="32" spans="1:17" ht="15">
      <c r="A32" s="374">
        <v>39</v>
      </c>
      <c r="B32" s="351" t="s">
        <v>365</v>
      </c>
      <c r="C32" s="410">
        <v>39716</v>
      </c>
      <c r="D32" s="380">
        <v>2008</v>
      </c>
      <c r="E32" s="380">
        <v>269</v>
      </c>
      <c r="F32" s="548">
        <v>0.5548611111111111</v>
      </c>
      <c r="G32" s="565">
        <v>0</v>
      </c>
      <c r="H32" s="548">
        <v>0.3333333333333333</v>
      </c>
      <c r="I32" s="410">
        <v>39716</v>
      </c>
      <c r="J32" s="380">
        <v>2008</v>
      </c>
      <c r="K32" s="380">
        <v>269</v>
      </c>
      <c r="L32" s="548">
        <v>0.8881944444444444</v>
      </c>
      <c r="M32" s="220">
        <v>3000</v>
      </c>
      <c r="N32" s="388">
        <v>86.4</v>
      </c>
      <c r="O32" s="586">
        <f t="shared" si="1"/>
        <v>538</v>
      </c>
      <c r="P32" s="340"/>
      <c r="Q32" s="468"/>
    </row>
    <row r="33" spans="1:17" ht="15.75">
      <c r="A33" s="87"/>
      <c r="B33" s="447" t="s">
        <v>232</v>
      </c>
      <c r="C33" s="474">
        <f>I32</f>
        <v>39716</v>
      </c>
      <c r="D33" s="413">
        <f>J32</f>
        <v>2008</v>
      </c>
      <c r="E33" s="413">
        <f>K32</f>
        <v>269</v>
      </c>
      <c r="F33" s="414">
        <f>L32</f>
        <v>0.8881944444444444</v>
      </c>
      <c r="G33" s="417">
        <f>IF((L33-F33)&gt;0,K33-E33,IF((L33-F33)=0,0,K33-E33-$G$78))</f>
        <v>0</v>
      </c>
      <c r="H33" s="414">
        <f>IF((L33-F33)&gt;0,L33-F33,IF((L33-F33)=0,0,$H$78+L33-F33))</f>
        <v>0.6666666666666669</v>
      </c>
      <c r="I33" s="476">
        <f>C34</f>
        <v>39717</v>
      </c>
      <c r="J33" s="413">
        <f>D34</f>
        <v>2008</v>
      </c>
      <c r="K33" s="413">
        <f>E34</f>
        <v>270</v>
      </c>
      <c r="L33" s="481">
        <f>F34</f>
        <v>0.5548611111111111</v>
      </c>
      <c r="M33" s="487"/>
      <c r="N33" s="486"/>
      <c r="O33" s="586" t="str">
        <f t="shared" si="1"/>
        <v> </v>
      </c>
      <c r="P33" s="340"/>
      <c r="Q33" s="468"/>
    </row>
    <row r="34" spans="1:17" ht="15">
      <c r="A34" s="374">
        <v>42</v>
      </c>
      <c r="B34" s="351" t="s">
        <v>369</v>
      </c>
      <c r="C34" s="410">
        <v>39717</v>
      </c>
      <c r="D34" s="380">
        <v>2008</v>
      </c>
      <c r="E34" s="380">
        <v>270</v>
      </c>
      <c r="F34" s="548">
        <v>0.5548611111111111</v>
      </c>
      <c r="G34" s="565">
        <v>0</v>
      </c>
      <c r="H34" s="548">
        <v>0.16666666666666666</v>
      </c>
      <c r="I34" s="410">
        <v>39717</v>
      </c>
      <c r="J34" s="380">
        <v>2008</v>
      </c>
      <c r="K34" s="380">
        <v>270</v>
      </c>
      <c r="L34" s="548">
        <v>0.7215277777777778</v>
      </c>
      <c r="M34" s="220">
        <v>3000</v>
      </c>
      <c r="N34" s="388">
        <v>43.2</v>
      </c>
      <c r="O34" s="586">
        <f t="shared" si="1"/>
        <v>541</v>
      </c>
      <c r="P34" s="340"/>
      <c r="Q34" s="468"/>
    </row>
    <row r="35" spans="1:17" ht="15.75">
      <c r="A35" s="87"/>
      <c r="B35" s="447" t="s">
        <v>232</v>
      </c>
      <c r="C35" s="474">
        <f>I34</f>
        <v>39717</v>
      </c>
      <c r="D35" s="413">
        <f>J34</f>
        <v>2008</v>
      </c>
      <c r="E35" s="413">
        <f>K34</f>
        <v>270</v>
      </c>
      <c r="F35" s="414">
        <f>L34</f>
        <v>0.7215277777777778</v>
      </c>
      <c r="G35" s="417">
        <f>IF((L35-F35)&gt;0,K35-E35,IF((L35-F35)=0,0,K35-E35-$G$78))</f>
        <v>0</v>
      </c>
      <c r="H35" s="414">
        <f>IF((L35-F35)&gt;0,L35-F35,IF((L35-F35)=0,0,$H$78+L35-F35))</f>
        <v>0.8513888888888888</v>
      </c>
      <c r="I35" s="476">
        <f>C36</f>
        <v>39718</v>
      </c>
      <c r="J35" s="413">
        <f>D36</f>
        <v>2008</v>
      </c>
      <c r="K35" s="413">
        <f>E36</f>
        <v>271</v>
      </c>
      <c r="L35" s="482">
        <f>F36</f>
        <v>0.5729166666666666</v>
      </c>
      <c r="M35" s="488"/>
      <c r="N35" s="486"/>
      <c r="O35" s="586" t="str">
        <f t="shared" si="1"/>
        <v> </v>
      </c>
      <c r="P35" s="340"/>
      <c r="Q35" s="468"/>
    </row>
    <row r="36" spans="1:17" ht="15">
      <c r="A36" s="374">
        <v>45</v>
      </c>
      <c r="B36" s="351" t="s">
        <v>372</v>
      </c>
      <c r="C36" s="410">
        <v>39718</v>
      </c>
      <c r="D36" s="380">
        <v>2008</v>
      </c>
      <c r="E36" s="380">
        <v>271</v>
      </c>
      <c r="F36" s="548">
        <v>0.5729166666666666</v>
      </c>
      <c r="G36" s="565">
        <v>0</v>
      </c>
      <c r="H36" s="548">
        <v>0.3263888888888889</v>
      </c>
      <c r="I36" s="410">
        <v>39718</v>
      </c>
      <c r="J36" s="380">
        <v>2008</v>
      </c>
      <c r="K36" s="380">
        <v>271</v>
      </c>
      <c r="L36" s="548">
        <v>0.8993055555555555</v>
      </c>
      <c r="M36" s="220">
        <v>3000</v>
      </c>
      <c r="N36" s="388">
        <v>84.6</v>
      </c>
      <c r="O36" s="586">
        <f t="shared" si="1"/>
        <v>544</v>
      </c>
      <c r="P36" s="340"/>
      <c r="Q36" s="468"/>
    </row>
    <row r="37" spans="1:17" ht="15.75">
      <c r="A37" s="87"/>
      <c r="B37" s="447" t="s">
        <v>232</v>
      </c>
      <c r="C37" s="474">
        <f>I36</f>
        <v>39718</v>
      </c>
      <c r="D37" s="413">
        <f>J36</f>
        <v>2008</v>
      </c>
      <c r="E37" s="413">
        <f>K36</f>
        <v>271</v>
      </c>
      <c r="F37" s="414">
        <f>L36</f>
        <v>0.8993055555555555</v>
      </c>
      <c r="G37" s="417">
        <f>IF((L37-F37)&gt;0,K37-E37,IF((L37-F37)=0,0,K37-E37-$G$78))</f>
        <v>0</v>
      </c>
      <c r="H37" s="414">
        <f>IF((L37-F37)&gt;0,L37-F37,IF((L37-F37)=0,0,$H$78+L37-F37))</f>
        <v>0.6458333333333334</v>
      </c>
      <c r="I37" s="476">
        <f>C38</f>
        <v>39719</v>
      </c>
      <c r="J37" s="413">
        <f>D38</f>
        <v>2008</v>
      </c>
      <c r="K37" s="413">
        <f>E38</f>
        <v>272</v>
      </c>
      <c r="L37" s="482">
        <f>F38</f>
        <v>0.545138888888889</v>
      </c>
      <c r="M37" s="489"/>
      <c r="N37" s="486"/>
      <c r="O37" s="590" t="str">
        <f t="shared" si="1"/>
        <v> </v>
      </c>
      <c r="P37" s="340"/>
      <c r="Q37" s="468"/>
    </row>
    <row r="38" spans="1:17" ht="15">
      <c r="A38" s="374">
        <v>49</v>
      </c>
      <c r="B38" s="351" t="s">
        <v>376</v>
      </c>
      <c r="C38" s="410">
        <v>39719</v>
      </c>
      <c r="D38" s="380">
        <v>2008</v>
      </c>
      <c r="E38" s="380">
        <v>272</v>
      </c>
      <c r="F38" s="548">
        <v>0.545138888888889</v>
      </c>
      <c r="G38" s="565">
        <v>0</v>
      </c>
      <c r="H38" s="548">
        <v>0.3333333333333333</v>
      </c>
      <c r="I38" s="410">
        <v>39719</v>
      </c>
      <c r="J38" s="380">
        <v>2008</v>
      </c>
      <c r="K38" s="380">
        <v>272</v>
      </c>
      <c r="L38" s="548">
        <v>0.8784722222222222</v>
      </c>
      <c r="M38" s="220">
        <v>3000</v>
      </c>
      <c r="N38" s="388">
        <v>86.4</v>
      </c>
      <c r="O38" s="586">
        <f aca="true" t="shared" si="2" ref="O38:O56">IF(MID(B38,6,7)="NO_DATA",50,IF(A38=""," ",$O$2+A38-1))</f>
        <v>548</v>
      </c>
      <c r="P38" s="340"/>
      <c r="Q38" s="468"/>
    </row>
    <row r="39" spans="1:17" ht="15.75">
      <c r="A39" s="87"/>
      <c r="B39" s="448" t="s">
        <v>232</v>
      </c>
      <c r="C39" s="474">
        <f>I38</f>
        <v>39719</v>
      </c>
      <c r="D39" s="413">
        <f>J38</f>
        <v>2008</v>
      </c>
      <c r="E39" s="413">
        <f>K38</f>
        <v>272</v>
      </c>
      <c r="F39" s="414">
        <f>L38</f>
        <v>0.8784722222222222</v>
      </c>
      <c r="G39" s="417">
        <f>IF((L39-F39)&gt;0,K39-E39,IF((L39-F39)=0,0,K39-E39-$G$78))</f>
        <v>0</v>
      </c>
      <c r="H39" s="414">
        <f>IF((L39-F39)&gt;0,L39-F39,IF((L39-F39)=0,0,$H$78+L39-F39))</f>
        <v>0.36458333333333337</v>
      </c>
      <c r="I39" s="476">
        <f>C40</f>
        <v>39720</v>
      </c>
      <c r="J39" s="413">
        <f>D40</f>
        <v>2008</v>
      </c>
      <c r="K39" s="413">
        <f>E40</f>
        <v>273</v>
      </c>
      <c r="L39" s="482">
        <f>F40</f>
        <v>0.24305555555555555</v>
      </c>
      <c r="M39" s="489"/>
      <c r="N39" s="486"/>
      <c r="O39" s="586" t="str">
        <f t="shared" si="2"/>
        <v> </v>
      </c>
      <c r="P39" s="340"/>
      <c r="Q39" s="468"/>
    </row>
    <row r="40" spans="1:17" ht="15">
      <c r="A40" s="374">
        <v>50</v>
      </c>
      <c r="B40" s="351" t="s">
        <v>377</v>
      </c>
      <c r="C40" s="410">
        <v>39720</v>
      </c>
      <c r="D40" s="380">
        <v>2008</v>
      </c>
      <c r="E40" s="380">
        <v>273</v>
      </c>
      <c r="F40" s="548">
        <v>0.24305555555555555</v>
      </c>
      <c r="G40" s="565">
        <v>0</v>
      </c>
      <c r="H40" s="548">
        <v>0.16666666666666666</v>
      </c>
      <c r="I40" s="410">
        <v>39720</v>
      </c>
      <c r="J40" s="380">
        <v>2008</v>
      </c>
      <c r="K40" s="380">
        <v>273</v>
      </c>
      <c r="L40" s="548">
        <v>0.40972222222222227</v>
      </c>
      <c r="M40" s="220">
        <v>3000</v>
      </c>
      <c r="N40" s="388">
        <v>43.2</v>
      </c>
      <c r="O40" s="586">
        <f t="shared" si="2"/>
        <v>549</v>
      </c>
      <c r="P40" s="340"/>
      <c r="Q40" s="468"/>
    </row>
    <row r="41" spans="1:17" ht="15.75">
      <c r="A41" s="15"/>
      <c r="B41" s="448" t="s">
        <v>232</v>
      </c>
      <c r="C41" s="474">
        <f>I40</f>
        <v>39720</v>
      </c>
      <c r="D41" s="413">
        <f>J40</f>
        <v>2008</v>
      </c>
      <c r="E41" s="413">
        <f>K40</f>
        <v>273</v>
      </c>
      <c r="F41" s="414">
        <f>L40</f>
        <v>0.40972222222222227</v>
      </c>
      <c r="G41" s="417">
        <f>IF((L41-F41)&gt;0,K41-E41,IF((L41-F41)=0,0,K41-E41-$G$78))</f>
        <v>0</v>
      </c>
      <c r="H41" s="414">
        <f>IF((L41-F41)&gt;0,L41-F41,IF((L41-F41)=0,0,$H$78+L41-F41))</f>
        <v>0.8333333333333333</v>
      </c>
      <c r="I41" s="476">
        <f>C42</f>
        <v>39721</v>
      </c>
      <c r="J41" s="413">
        <f>D42</f>
        <v>2008</v>
      </c>
      <c r="K41" s="413">
        <f>E42</f>
        <v>274</v>
      </c>
      <c r="L41" s="482">
        <f>F42</f>
        <v>0.24305555555555555</v>
      </c>
      <c r="M41" s="490"/>
      <c r="N41" s="491"/>
      <c r="O41" s="586" t="str">
        <f t="shared" si="2"/>
        <v> </v>
      </c>
      <c r="P41" s="340"/>
      <c r="Q41" s="468"/>
    </row>
    <row r="42" spans="1:17" ht="15">
      <c r="A42" s="374">
        <v>52</v>
      </c>
      <c r="B42" s="351" t="s">
        <v>379</v>
      </c>
      <c r="C42" s="410">
        <v>39721</v>
      </c>
      <c r="D42" s="380">
        <v>2008</v>
      </c>
      <c r="E42" s="380">
        <v>274</v>
      </c>
      <c r="F42" s="548">
        <v>0.24305555555555555</v>
      </c>
      <c r="G42" s="565">
        <v>0</v>
      </c>
      <c r="H42" s="548">
        <v>0.3333333333333333</v>
      </c>
      <c r="I42" s="410">
        <v>39721</v>
      </c>
      <c r="J42" s="380">
        <v>2008</v>
      </c>
      <c r="K42" s="380">
        <v>274</v>
      </c>
      <c r="L42" s="548">
        <v>0.576388888888889</v>
      </c>
      <c r="M42" s="220">
        <v>3000</v>
      </c>
      <c r="N42" s="388">
        <v>86.4</v>
      </c>
      <c r="O42" s="586">
        <f t="shared" si="2"/>
        <v>551</v>
      </c>
      <c r="P42" s="340"/>
      <c r="Q42" s="468"/>
    </row>
    <row r="43" spans="1:17" ht="15.75">
      <c r="A43" s="15"/>
      <c r="B43" s="448" t="s">
        <v>232</v>
      </c>
      <c r="C43" s="474">
        <f>I42</f>
        <v>39721</v>
      </c>
      <c r="D43" s="413">
        <f>J42</f>
        <v>2008</v>
      </c>
      <c r="E43" s="413">
        <f>K42</f>
        <v>274</v>
      </c>
      <c r="F43" s="414">
        <f>L42</f>
        <v>0.576388888888889</v>
      </c>
      <c r="G43" s="418">
        <f>IF((L43-F43)&gt;0,K43-E43,IF((L43-F43)=0,0,K43-E43-$G$78))</f>
        <v>0</v>
      </c>
      <c r="H43" s="414">
        <f>IF((L43-F43)&gt;0,L43-F43,IF((L43-F43)=0,0,$H$78+L43-F43))</f>
        <v>0.6666666666666666</v>
      </c>
      <c r="I43" s="476">
        <f>C44</f>
        <v>39722</v>
      </c>
      <c r="J43" s="413">
        <f>D44</f>
        <v>2008</v>
      </c>
      <c r="K43" s="413">
        <f>E44</f>
        <v>275</v>
      </c>
      <c r="L43" s="482">
        <f>F44</f>
        <v>0.24305555555555555</v>
      </c>
      <c r="M43" s="490"/>
      <c r="N43" s="491"/>
      <c r="O43" s="586" t="str">
        <f t="shared" si="2"/>
        <v> </v>
      </c>
      <c r="P43" s="340"/>
      <c r="Q43" s="468"/>
    </row>
    <row r="44" spans="1:17" ht="15">
      <c r="A44" s="374">
        <v>55</v>
      </c>
      <c r="B44" s="351" t="s">
        <v>382</v>
      </c>
      <c r="C44" s="410">
        <v>39722</v>
      </c>
      <c r="D44" s="380">
        <v>2008</v>
      </c>
      <c r="E44" s="380">
        <v>275</v>
      </c>
      <c r="F44" s="548">
        <v>0.24305555555555555</v>
      </c>
      <c r="G44" s="565">
        <v>0</v>
      </c>
      <c r="H44" s="548">
        <v>0.3333333333333333</v>
      </c>
      <c r="I44" s="410">
        <v>39722</v>
      </c>
      <c r="J44" s="380">
        <v>2008</v>
      </c>
      <c r="K44" s="380">
        <v>275</v>
      </c>
      <c r="L44" s="548">
        <v>0.576388888888889</v>
      </c>
      <c r="M44" s="220">
        <v>3000</v>
      </c>
      <c r="N44" s="388">
        <v>86.4</v>
      </c>
      <c r="O44" s="586">
        <f t="shared" si="2"/>
        <v>554</v>
      </c>
      <c r="P44" s="340"/>
      <c r="Q44" s="468"/>
    </row>
    <row r="45" spans="1:17" ht="15.75">
      <c r="A45" s="15"/>
      <c r="B45" s="448" t="s">
        <v>232</v>
      </c>
      <c r="C45" s="474">
        <f>I44</f>
        <v>39722</v>
      </c>
      <c r="D45" s="413">
        <f>J44</f>
        <v>2008</v>
      </c>
      <c r="E45" s="413">
        <f>K44</f>
        <v>275</v>
      </c>
      <c r="F45" s="414">
        <f>L44</f>
        <v>0.576388888888889</v>
      </c>
      <c r="G45" s="418">
        <f>IF((L45-F45)&gt;0,K45-E45,IF((L45-F45)=0,0,K45-E45-$G$78))</f>
        <v>0</v>
      </c>
      <c r="H45" s="414">
        <f>IF((L45-F45)&gt;0,L45-F45,IF((L45-F45)=0,0,$H$78+L45-F45))</f>
        <v>0.6347222222222221</v>
      </c>
      <c r="I45" s="476">
        <f>C46</f>
        <v>39723</v>
      </c>
      <c r="J45" s="413">
        <f>D46</f>
        <v>2008</v>
      </c>
      <c r="K45" s="413">
        <f>E46</f>
        <v>276</v>
      </c>
      <c r="L45" s="482">
        <f>F46</f>
        <v>0.2111111111111111</v>
      </c>
      <c r="M45" s="490"/>
      <c r="N45" s="491"/>
      <c r="O45" s="586" t="str">
        <f t="shared" si="2"/>
        <v> </v>
      </c>
      <c r="P45" s="340"/>
      <c r="Q45" s="468"/>
    </row>
    <row r="46" spans="1:17" ht="15">
      <c r="A46" s="374">
        <v>58</v>
      </c>
      <c r="B46" s="351" t="s">
        <v>385</v>
      </c>
      <c r="C46" s="410">
        <v>39723</v>
      </c>
      <c r="D46" s="380">
        <v>2008</v>
      </c>
      <c r="E46" s="380">
        <v>276</v>
      </c>
      <c r="F46" s="548">
        <v>0.2111111111111111</v>
      </c>
      <c r="G46" s="565">
        <v>0</v>
      </c>
      <c r="H46" s="548">
        <v>0.3333333333333333</v>
      </c>
      <c r="I46" s="410">
        <v>39723</v>
      </c>
      <c r="J46" s="380">
        <v>2008</v>
      </c>
      <c r="K46" s="380">
        <v>276</v>
      </c>
      <c r="L46" s="548">
        <v>0.5444444444444444</v>
      </c>
      <c r="M46" s="220">
        <v>1500</v>
      </c>
      <c r="N46" s="388">
        <v>43.2</v>
      </c>
      <c r="O46" s="586">
        <f t="shared" si="2"/>
        <v>557</v>
      </c>
      <c r="P46" s="340"/>
      <c r="Q46" s="468"/>
    </row>
    <row r="47" spans="1:17" ht="15.75">
      <c r="A47" s="15"/>
      <c r="B47" s="448" t="s">
        <v>232</v>
      </c>
      <c r="C47" s="474">
        <f>I46</f>
        <v>39723</v>
      </c>
      <c r="D47" s="413">
        <f>J46</f>
        <v>2008</v>
      </c>
      <c r="E47" s="413">
        <f>K46</f>
        <v>276</v>
      </c>
      <c r="F47" s="414">
        <f>L46</f>
        <v>0.5444444444444444</v>
      </c>
      <c r="G47" s="418">
        <f>IF((L47-F47)&gt;0,K47-E47,IF((L47-F47)=0,0,K47-E47-$G$78))</f>
        <v>0</v>
      </c>
      <c r="H47" s="414">
        <f>IF((L47-F47)&gt;0,L47-F47,IF((L47-F47)=0,0,$H$78+L47-F47))</f>
        <v>0.6881944444444444</v>
      </c>
      <c r="I47" s="476">
        <f>C48</f>
        <v>39724</v>
      </c>
      <c r="J47" s="413">
        <f>D48</f>
        <v>2008</v>
      </c>
      <c r="K47" s="413">
        <f>E48</f>
        <v>277</v>
      </c>
      <c r="L47" s="482">
        <f>F48</f>
        <v>0.23263888888888887</v>
      </c>
      <c r="M47" s="492"/>
      <c r="N47" s="493"/>
      <c r="O47" s="586"/>
      <c r="P47" s="340"/>
      <c r="Q47" s="468"/>
    </row>
    <row r="48" spans="1:17" ht="15">
      <c r="A48" s="374">
        <v>62</v>
      </c>
      <c r="B48" s="351" t="s">
        <v>392</v>
      </c>
      <c r="C48" s="410">
        <v>39724</v>
      </c>
      <c r="D48" s="380">
        <v>2008</v>
      </c>
      <c r="E48" s="380">
        <v>277</v>
      </c>
      <c r="F48" s="548">
        <v>0.23263888888888887</v>
      </c>
      <c r="G48" s="565">
        <v>0</v>
      </c>
      <c r="H48" s="548">
        <v>0.3333333333333333</v>
      </c>
      <c r="I48" s="410">
        <v>39724</v>
      </c>
      <c r="J48" s="380">
        <v>2008</v>
      </c>
      <c r="K48" s="380">
        <v>277</v>
      </c>
      <c r="L48" s="548">
        <v>0.5659722222222222</v>
      </c>
      <c r="M48" s="220">
        <v>3000</v>
      </c>
      <c r="N48" s="388">
        <v>86.4</v>
      </c>
      <c r="O48" s="586">
        <f t="shared" si="2"/>
        <v>561</v>
      </c>
      <c r="P48" s="340"/>
      <c r="Q48" s="468"/>
    </row>
    <row r="49" spans="1:17" ht="15.75">
      <c r="A49" s="15"/>
      <c r="B49" s="448" t="s">
        <v>232</v>
      </c>
      <c r="C49" s="474">
        <f>I48</f>
        <v>39724</v>
      </c>
      <c r="D49" s="413">
        <f>J48</f>
        <v>2008</v>
      </c>
      <c r="E49" s="413">
        <f>K48</f>
        <v>277</v>
      </c>
      <c r="F49" s="414">
        <f>L48</f>
        <v>0.5659722222222222</v>
      </c>
      <c r="G49" s="418">
        <f>IF((L49-F49)&gt;0,K49-E49,IF((L49-F49)=0,0,K49-E49-$G$78))</f>
        <v>0</v>
      </c>
      <c r="H49" s="414">
        <f>IF((L49-F49)&gt;0,L49-F49,IF((L49-F49)=0,0,$H$78+L49-F49))</f>
        <v>0.6666666666666666</v>
      </c>
      <c r="I49" s="476">
        <f>C50</f>
        <v>39725</v>
      </c>
      <c r="J49" s="413">
        <f>D50</f>
        <v>2008</v>
      </c>
      <c r="K49" s="413">
        <f>E50</f>
        <v>278</v>
      </c>
      <c r="L49" s="482">
        <f>F50</f>
        <v>0.23263888888888887</v>
      </c>
      <c r="M49" s="490"/>
      <c r="N49" s="491"/>
      <c r="O49" s="586" t="str">
        <f t="shared" si="2"/>
        <v> </v>
      </c>
      <c r="P49" s="340"/>
      <c r="Q49" s="468"/>
    </row>
    <row r="50" spans="1:17" ht="15">
      <c r="A50" s="374">
        <v>66</v>
      </c>
      <c r="B50" s="351" t="s">
        <v>396</v>
      </c>
      <c r="C50" s="410">
        <v>39725</v>
      </c>
      <c r="D50" s="380">
        <v>2008</v>
      </c>
      <c r="E50" s="380">
        <v>278</v>
      </c>
      <c r="F50" s="548">
        <v>0.23263888888888887</v>
      </c>
      <c r="G50" s="565">
        <v>0</v>
      </c>
      <c r="H50" s="548">
        <v>0.3333333333333333</v>
      </c>
      <c r="I50" s="410">
        <v>39725</v>
      </c>
      <c r="J50" s="380">
        <v>2008</v>
      </c>
      <c r="K50" s="380">
        <v>278</v>
      </c>
      <c r="L50" s="548">
        <v>0.5659722222222222</v>
      </c>
      <c r="M50" s="220">
        <v>3000</v>
      </c>
      <c r="N50" s="388">
        <v>86.4</v>
      </c>
      <c r="O50" s="586">
        <f t="shared" si="2"/>
        <v>565</v>
      </c>
      <c r="P50" s="340"/>
      <c r="Q50" s="468"/>
    </row>
    <row r="51" spans="1:17" ht="15.75">
      <c r="A51" s="15"/>
      <c r="B51" s="448" t="s">
        <v>232</v>
      </c>
      <c r="C51" s="474">
        <f>I50</f>
        <v>39725</v>
      </c>
      <c r="D51" s="413">
        <f>J50</f>
        <v>2008</v>
      </c>
      <c r="E51" s="413">
        <f>K50</f>
        <v>278</v>
      </c>
      <c r="F51" s="414">
        <f>L50</f>
        <v>0.5659722222222222</v>
      </c>
      <c r="G51" s="418">
        <f>IF((L51-F51)&gt;0,K51-E51,IF((L51-F51)=0,0,K51-E51-$G$78))</f>
        <v>0</v>
      </c>
      <c r="H51" s="414">
        <f>IF((L51-F51)&gt;0,L51-F51,IF((L51-F51)=0,0,$H$78+L51-F51))</f>
        <v>0.6666666666666666</v>
      </c>
      <c r="I51" s="476">
        <f>C52</f>
        <v>39726</v>
      </c>
      <c r="J51" s="413">
        <f>D52</f>
        <v>2008</v>
      </c>
      <c r="K51" s="413">
        <f>E52</f>
        <v>279</v>
      </c>
      <c r="L51" s="482">
        <f>F52</f>
        <v>0.23263888888888887</v>
      </c>
      <c r="M51" s="490"/>
      <c r="N51" s="491"/>
      <c r="O51" s="586" t="str">
        <f t="shared" si="2"/>
        <v> </v>
      </c>
      <c r="P51" s="340"/>
      <c r="Q51" s="468"/>
    </row>
    <row r="52" spans="1:17" ht="15">
      <c r="A52" s="374">
        <v>70</v>
      </c>
      <c r="B52" s="351" t="s">
        <v>401</v>
      </c>
      <c r="C52" s="410">
        <v>39726</v>
      </c>
      <c r="D52" s="380">
        <v>2008</v>
      </c>
      <c r="E52" s="380">
        <v>279</v>
      </c>
      <c r="F52" s="548">
        <v>0.23263888888888887</v>
      </c>
      <c r="G52" s="565">
        <v>0</v>
      </c>
      <c r="H52" s="548">
        <v>0.22916666666666666</v>
      </c>
      <c r="I52" s="410">
        <v>39726</v>
      </c>
      <c r="J52" s="380">
        <v>2008</v>
      </c>
      <c r="K52" s="380">
        <v>279</v>
      </c>
      <c r="L52" s="548">
        <v>0.4618055555555556</v>
      </c>
      <c r="M52" s="220">
        <v>3000</v>
      </c>
      <c r="N52" s="388">
        <v>59.4</v>
      </c>
      <c r="O52" s="586">
        <f t="shared" si="2"/>
        <v>569</v>
      </c>
      <c r="P52" s="340"/>
      <c r="Q52" s="468"/>
    </row>
    <row r="53" spans="1:17" ht="15.75">
      <c r="A53" s="15"/>
      <c r="B53" s="448" t="s">
        <v>232</v>
      </c>
      <c r="C53" s="474">
        <f>I52</f>
        <v>39726</v>
      </c>
      <c r="D53" s="413">
        <f>J52</f>
        <v>2008</v>
      </c>
      <c r="E53" s="413">
        <f>K52</f>
        <v>279</v>
      </c>
      <c r="F53" s="414">
        <f>L52</f>
        <v>0.4618055555555556</v>
      </c>
      <c r="G53" s="418">
        <f>IF((L53-F53)&gt;0,K53-E53,IF((L53-F53)=0,0,K53-E53-$G$78))</f>
        <v>1</v>
      </c>
      <c r="H53" s="414">
        <f>IF((L53-F53)&gt;0,L53-F53,IF((L53-F53)=0,0,$H$78+L53-F53))</f>
        <v>0.08333333333333337</v>
      </c>
      <c r="I53" s="476">
        <f>C54</f>
        <v>39727</v>
      </c>
      <c r="J53" s="413">
        <f>D54</f>
        <v>2008</v>
      </c>
      <c r="K53" s="413">
        <f>E54</f>
        <v>280</v>
      </c>
      <c r="L53" s="482">
        <f>F54</f>
        <v>0.545138888888889</v>
      </c>
      <c r="M53" s="490"/>
      <c r="N53" s="491"/>
      <c r="O53" s="586" t="str">
        <f t="shared" si="2"/>
        <v> </v>
      </c>
      <c r="P53" s="340"/>
      <c r="Q53" s="468"/>
    </row>
    <row r="54" spans="1:17" ht="15">
      <c r="A54" s="374">
        <v>73</v>
      </c>
      <c r="B54" s="351" t="s">
        <v>406</v>
      </c>
      <c r="C54" s="410">
        <v>39727</v>
      </c>
      <c r="D54" s="380">
        <v>2008</v>
      </c>
      <c r="E54" s="380">
        <v>280</v>
      </c>
      <c r="F54" s="548">
        <v>0.545138888888889</v>
      </c>
      <c r="G54" s="565">
        <v>0</v>
      </c>
      <c r="H54" s="548">
        <v>0.3333333333333333</v>
      </c>
      <c r="I54" s="410">
        <v>39727</v>
      </c>
      <c r="J54" s="380">
        <v>2008</v>
      </c>
      <c r="K54" s="380">
        <v>280</v>
      </c>
      <c r="L54" s="548">
        <v>0.8784722222222222</v>
      </c>
      <c r="M54" s="220">
        <v>3000</v>
      </c>
      <c r="N54" s="388">
        <v>86.4</v>
      </c>
      <c r="O54" s="586">
        <f t="shared" si="2"/>
        <v>572</v>
      </c>
      <c r="P54" s="340"/>
      <c r="Q54" s="468"/>
    </row>
    <row r="55" spans="1:17" ht="15.75">
      <c r="A55" s="15"/>
      <c r="B55" s="448" t="s">
        <v>232</v>
      </c>
      <c r="C55" s="474">
        <f>I54</f>
        <v>39727</v>
      </c>
      <c r="D55" s="413">
        <f>J54</f>
        <v>2008</v>
      </c>
      <c r="E55" s="413">
        <f>K54</f>
        <v>280</v>
      </c>
      <c r="F55" s="414">
        <f>L54</f>
        <v>0.8784722222222222</v>
      </c>
      <c r="G55" s="418">
        <f>IF((L55-F55)&gt;0,K55-E55,IF((L55-F55)=0,0,K55-E55-$G$78))</f>
        <v>0</v>
      </c>
      <c r="H55" s="414">
        <f>IF((L55-F55)&gt;0,L55-F55,IF((L55-F55)=0,0,$H$78+L55-F55))</f>
        <v>0.6562500000000001</v>
      </c>
      <c r="I55" s="476">
        <f>C56</f>
        <v>39728</v>
      </c>
      <c r="J55" s="413">
        <f>D56</f>
        <v>2008</v>
      </c>
      <c r="K55" s="413">
        <f>E56</f>
        <v>281</v>
      </c>
      <c r="L55" s="482">
        <f>F56</f>
        <v>0.5347222222222222</v>
      </c>
      <c r="M55" s="490"/>
      <c r="N55" s="491"/>
      <c r="O55" s="586" t="str">
        <f t="shared" si="2"/>
        <v> </v>
      </c>
      <c r="P55" s="340"/>
      <c r="Q55" s="468"/>
    </row>
    <row r="56" spans="1:17" ht="15">
      <c r="A56" s="374">
        <v>76</v>
      </c>
      <c r="B56" s="351" t="s">
        <v>410</v>
      </c>
      <c r="C56" s="410">
        <v>39728</v>
      </c>
      <c r="D56" s="380">
        <v>2008</v>
      </c>
      <c r="E56" s="380">
        <v>281</v>
      </c>
      <c r="F56" s="548">
        <v>0.5347222222222222</v>
      </c>
      <c r="G56" s="565">
        <v>0</v>
      </c>
      <c r="H56" s="548">
        <v>0.3333333333333333</v>
      </c>
      <c r="I56" s="410">
        <v>39728</v>
      </c>
      <c r="J56" s="380">
        <v>2008</v>
      </c>
      <c r="K56" s="380">
        <v>281</v>
      </c>
      <c r="L56" s="548">
        <v>0.8680555555555555</v>
      </c>
      <c r="M56" s="220">
        <v>3000</v>
      </c>
      <c r="N56" s="388">
        <v>86.4</v>
      </c>
      <c r="O56" s="586">
        <f t="shared" si="2"/>
        <v>575</v>
      </c>
      <c r="P56" s="340"/>
      <c r="Q56" s="468"/>
    </row>
    <row r="57" spans="1:17" ht="15.75">
      <c r="A57" s="15"/>
      <c r="B57" s="448" t="s">
        <v>232</v>
      </c>
      <c r="C57" s="474">
        <f>I56</f>
        <v>39728</v>
      </c>
      <c r="D57" s="413">
        <f>J56</f>
        <v>2008</v>
      </c>
      <c r="E57" s="413">
        <f>K56</f>
        <v>281</v>
      </c>
      <c r="F57" s="414">
        <f>L56</f>
        <v>0.8680555555555555</v>
      </c>
      <c r="G57" s="418">
        <f>IF((L57-F57)&gt;0,K57-E57,IF((L57-F57)=0,0,K57-E57-$G$78))</f>
        <v>0</v>
      </c>
      <c r="H57" s="415">
        <f>IF((L57-F57)&gt;0,L57-F57,IF((L57-F57)=0,0,$H$78+L57-F57))</f>
        <v>0.6666666666666669</v>
      </c>
      <c r="I57" s="476">
        <f>C58</f>
        <v>39729</v>
      </c>
      <c r="J57" s="413">
        <f>D58</f>
        <v>2008</v>
      </c>
      <c r="K57" s="413">
        <f>E58</f>
        <v>282</v>
      </c>
      <c r="L57" s="482">
        <f>F58</f>
        <v>0.5347222222222222</v>
      </c>
      <c r="M57" s="490"/>
      <c r="N57" s="491"/>
      <c r="O57" s="586" t="str">
        <f aca="true" t="shared" si="3" ref="O57:O75">IF(MID(B57,6,7)="NO_DATA",50,IF(A57=""," ",$O$2+A57-1))</f>
        <v> </v>
      </c>
      <c r="P57" s="340"/>
      <c r="Q57" s="468"/>
    </row>
    <row r="58" spans="1:17" ht="15">
      <c r="A58" s="374">
        <v>79</v>
      </c>
      <c r="B58" s="351" t="s">
        <v>414</v>
      </c>
      <c r="C58" s="410">
        <v>39729</v>
      </c>
      <c r="D58" s="380">
        <v>2008</v>
      </c>
      <c r="E58" s="380">
        <v>282</v>
      </c>
      <c r="F58" s="548">
        <v>0.5347222222222222</v>
      </c>
      <c r="G58" s="565">
        <v>0</v>
      </c>
      <c r="H58" s="548">
        <v>0.3333333333333333</v>
      </c>
      <c r="I58" s="410">
        <v>39729</v>
      </c>
      <c r="J58" s="380">
        <v>2008</v>
      </c>
      <c r="K58" s="380">
        <v>282</v>
      </c>
      <c r="L58" s="548">
        <v>0.8680555555555555</v>
      </c>
      <c r="M58" s="220">
        <v>3000</v>
      </c>
      <c r="N58" s="388">
        <v>86.4</v>
      </c>
      <c r="O58" s="586">
        <f t="shared" si="3"/>
        <v>578</v>
      </c>
      <c r="P58" s="340"/>
      <c r="Q58" s="468"/>
    </row>
    <row r="59" spans="1:17" ht="15.75">
      <c r="A59" s="15"/>
      <c r="B59" s="448" t="s">
        <v>232</v>
      </c>
      <c r="C59" s="474">
        <f>I58</f>
        <v>39729</v>
      </c>
      <c r="D59" s="413">
        <f>J58</f>
        <v>2008</v>
      </c>
      <c r="E59" s="413">
        <f>K58</f>
        <v>282</v>
      </c>
      <c r="F59" s="414">
        <f>L58</f>
        <v>0.8680555555555555</v>
      </c>
      <c r="G59" s="418">
        <f>IF((L59-F59)&gt;0,K59-E59,IF((L59-F59)=0,0,K59-E59-$G$78))</f>
        <v>1</v>
      </c>
      <c r="H59" s="415">
        <f>IF((L59-F59)&gt;0,L59-F59,IF((L59-F59)=0,0,$H$78+L59-F59))</f>
        <v>0.6666666666666669</v>
      </c>
      <c r="I59" s="476">
        <f>C60</f>
        <v>39731</v>
      </c>
      <c r="J59" s="413">
        <f>D60</f>
        <v>2008</v>
      </c>
      <c r="K59" s="413">
        <f>E60</f>
        <v>284</v>
      </c>
      <c r="L59" s="415">
        <f>F60</f>
        <v>0.5347222222222222</v>
      </c>
      <c r="M59" s="352"/>
      <c r="N59" s="347"/>
      <c r="O59" s="586" t="str">
        <f t="shared" si="3"/>
        <v> </v>
      </c>
      <c r="P59" s="340"/>
      <c r="Q59" s="468"/>
    </row>
    <row r="60" spans="1:17" ht="15">
      <c r="A60" s="374">
        <v>90</v>
      </c>
      <c r="B60" s="351" t="s">
        <v>431</v>
      </c>
      <c r="C60" s="410">
        <v>39731</v>
      </c>
      <c r="D60" s="380">
        <v>2008</v>
      </c>
      <c r="E60" s="380">
        <v>284</v>
      </c>
      <c r="F60" s="548">
        <v>0.5347222222222222</v>
      </c>
      <c r="G60" s="565">
        <v>0</v>
      </c>
      <c r="H60" s="548">
        <v>0.3333333333333333</v>
      </c>
      <c r="I60" s="410">
        <v>39731</v>
      </c>
      <c r="J60" s="380">
        <v>2008</v>
      </c>
      <c r="K60" s="380">
        <v>284</v>
      </c>
      <c r="L60" s="548">
        <v>0.8680555555555555</v>
      </c>
      <c r="M60" s="220">
        <v>3000</v>
      </c>
      <c r="N60" s="388">
        <v>86.4</v>
      </c>
      <c r="O60" s="586">
        <f t="shared" si="3"/>
        <v>589</v>
      </c>
      <c r="P60" s="340"/>
      <c r="Q60" s="468"/>
    </row>
    <row r="61" spans="1:17" ht="15.75">
      <c r="A61" s="15"/>
      <c r="B61" s="448" t="s">
        <v>232</v>
      </c>
      <c r="C61" s="474">
        <f>I60</f>
        <v>39731</v>
      </c>
      <c r="D61" s="413">
        <f>J60</f>
        <v>2008</v>
      </c>
      <c r="E61" s="413">
        <f>K60</f>
        <v>284</v>
      </c>
      <c r="F61" s="414">
        <f>L60</f>
        <v>0.8680555555555555</v>
      </c>
      <c r="G61" s="418">
        <f>IF((L61-F61)&gt;0,K61-E61,IF((L61-F61)=0,0,K61-E61-$G$78))</f>
        <v>0</v>
      </c>
      <c r="H61" s="415">
        <f>IF((L61-F61)&gt;0,L61-F61,IF((L61-F61)=0,0,$H$78+L61-F61))</f>
        <v>0.6562500000000001</v>
      </c>
      <c r="I61" s="410">
        <f>C62</f>
        <v>39732</v>
      </c>
      <c r="J61" s="413">
        <f>D62</f>
        <v>2008</v>
      </c>
      <c r="K61" s="413">
        <f>E62</f>
        <v>285</v>
      </c>
      <c r="L61" s="415">
        <f>F62</f>
        <v>0.5243055555555556</v>
      </c>
      <c r="M61" s="352"/>
      <c r="N61" s="347"/>
      <c r="O61" s="586" t="str">
        <f t="shared" si="3"/>
        <v> </v>
      </c>
      <c r="P61" s="340"/>
      <c r="Q61" s="468"/>
    </row>
    <row r="62" spans="1:17" ht="15">
      <c r="A62" s="374">
        <v>93</v>
      </c>
      <c r="B62" s="351" t="s">
        <v>435</v>
      </c>
      <c r="C62" s="410">
        <v>39732</v>
      </c>
      <c r="D62" s="380">
        <v>2008</v>
      </c>
      <c r="E62" s="380">
        <v>285</v>
      </c>
      <c r="F62" s="548">
        <v>0.5243055555555556</v>
      </c>
      <c r="G62" s="565">
        <v>0</v>
      </c>
      <c r="H62" s="548">
        <v>0.3333333333333333</v>
      </c>
      <c r="I62" s="410">
        <v>39732</v>
      </c>
      <c r="J62" s="380">
        <v>2008</v>
      </c>
      <c r="K62" s="380">
        <v>285</v>
      </c>
      <c r="L62" s="548">
        <v>0.8576388888888888</v>
      </c>
      <c r="M62" s="220">
        <v>3000</v>
      </c>
      <c r="N62" s="388">
        <v>86.4</v>
      </c>
      <c r="O62" s="586">
        <f t="shared" si="3"/>
        <v>592</v>
      </c>
      <c r="P62" s="340"/>
      <c r="Q62" s="468"/>
    </row>
    <row r="63" spans="1:17" ht="15.75">
      <c r="A63" s="15"/>
      <c r="B63" s="448" t="s">
        <v>232</v>
      </c>
      <c r="C63" s="474">
        <f>I62</f>
        <v>39732</v>
      </c>
      <c r="D63" s="413">
        <f>J62</f>
        <v>2008</v>
      </c>
      <c r="E63" s="413">
        <f>K62</f>
        <v>285</v>
      </c>
      <c r="F63" s="414">
        <f>L62</f>
        <v>0.8576388888888888</v>
      </c>
      <c r="G63" s="418">
        <f>IF((L63-F63)&gt;0,K63-E63,IF((L63-F63)=0,0,K63-E63-$G$78))</f>
        <v>0</v>
      </c>
      <c r="H63" s="415">
        <f>IF((L63-F63)&gt;0,L63-F63,IF((L63-F63)=0,0,$H$78+L63-F63))</f>
        <v>0.927777777777778</v>
      </c>
      <c r="I63" s="410">
        <f>C64</f>
        <v>39733</v>
      </c>
      <c r="J63" s="413">
        <f>D64</f>
        <v>2008</v>
      </c>
      <c r="K63" s="413">
        <f>E64</f>
        <v>286</v>
      </c>
      <c r="L63" s="415">
        <f>F64</f>
        <v>0.7854166666666668</v>
      </c>
      <c r="M63" s="352"/>
      <c r="N63" s="347"/>
      <c r="O63" s="586" t="str">
        <f t="shared" si="3"/>
        <v> </v>
      </c>
      <c r="P63" s="340"/>
      <c r="Q63" s="468"/>
    </row>
    <row r="64" spans="1:17" ht="15">
      <c r="A64" s="374">
        <v>100</v>
      </c>
      <c r="B64" s="351" t="s">
        <v>442</v>
      </c>
      <c r="C64" s="410">
        <v>39733</v>
      </c>
      <c r="D64" s="380">
        <v>2008</v>
      </c>
      <c r="E64" s="380">
        <v>286</v>
      </c>
      <c r="F64" s="548">
        <v>0.7854166666666668</v>
      </c>
      <c r="G64" s="565">
        <v>0</v>
      </c>
      <c r="H64" s="548">
        <v>0.3333333333333333</v>
      </c>
      <c r="I64" s="410">
        <v>39734</v>
      </c>
      <c r="J64" s="380">
        <v>2008</v>
      </c>
      <c r="K64" s="380">
        <v>287</v>
      </c>
      <c r="L64" s="548">
        <v>0.11875</v>
      </c>
      <c r="M64" s="220">
        <v>3000</v>
      </c>
      <c r="N64" s="388">
        <v>86.4</v>
      </c>
      <c r="O64" s="586">
        <f t="shared" si="3"/>
        <v>599</v>
      </c>
      <c r="P64" s="340"/>
      <c r="Q64" s="468"/>
    </row>
    <row r="65" spans="1:17" ht="15.75">
      <c r="A65" s="15"/>
      <c r="B65" s="448" t="s">
        <v>232</v>
      </c>
      <c r="C65" s="474">
        <f>I64</f>
        <v>39734</v>
      </c>
      <c r="D65" s="413">
        <f>J64</f>
        <v>2008</v>
      </c>
      <c r="E65" s="413">
        <f>K64</f>
        <v>287</v>
      </c>
      <c r="F65" s="414">
        <f>L64</f>
        <v>0.11875</v>
      </c>
      <c r="G65" s="418">
        <f>IF((L65-F65)&gt;0,K65-E65,IF((L65-F65)=0,0,K65-E65-$G$78))</f>
        <v>0</v>
      </c>
      <c r="H65" s="415">
        <f>IF((L65-F65)&gt;0,L65-F65,IF((L65-F65)=0,0,$H$78+L65-F65))</f>
        <v>0.40625</v>
      </c>
      <c r="I65" s="410">
        <f>C66</f>
        <v>39734</v>
      </c>
      <c r="J65" s="413">
        <f>D66</f>
        <v>2008</v>
      </c>
      <c r="K65" s="413">
        <f>E66</f>
        <v>287</v>
      </c>
      <c r="L65" s="415">
        <f>F66</f>
        <v>0.525</v>
      </c>
      <c r="M65" s="352"/>
      <c r="N65" s="347"/>
      <c r="O65" s="586" t="str">
        <f t="shared" si="3"/>
        <v> </v>
      </c>
      <c r="P65" s="340"/>
      <c r="Q65" s="468"/>
    </row>
    <row r="66" spans="1:17" ht="15">
      <c r="A66" s="374">
        <v>102</v>
      </c>
      <c r="B66" s="351" t="s">
        <v>444</v>
      </c>
      <c r="C66" s="410">
        <v>39734</v>
      </c>
      <c r="D66" s="380">
        <v>2008</v>
      </c>
      <c r="E66" s="380">
        <v>287</v>
      </c>
      <c r="F66" s="548">
        <v>0.525</v>
      </c>
      <c r="G66" s="565">
        <v>0</v>
      </c>
      <c r="H66" s="548">
        <v>0.3333333333333333</v>
      </c>
      <c r="I66" s="410">
        <v>39734</v>
      </c>
      <c r="J66" s="380">
        <v>2008</v>
      </c>
      <c r="K66" s="380">
        <v>287</v>
      </c>
      <c r="L66" s="548">
        <v>0.8583333333333334</v>
      </c>
      <c r="M66" s="220">
        <v>3000</v>
      </c>
      <c r="N66" s="388">
        <v>86.4</v>
      </c>
      <c r="O66" s="586">
        <f t="shared" si="3"/>
        <v>601</v>
      </c>
      <c r="P66" s="340"/>
      <c r="Q66" s="468"/>
    </row>
    <row r="67" spans="1:17" ht="15.75">
      <c r="A67" s="15"/>
      <c r="B67" s="448" t="s">
        <v>232</v>
      </c>
      <c r="C67" s="474">
        <f>I66</f>
        <v>39734</v>
      </c>
      <c r="D67" s="413">
        <f>J66</f>
        <v>2008</v>
      </c>
      <c r="E67" s="413">
        <f>K66</f>
        <v>287</v>
      </c>
      <c r="F67" s="414">
        <f>L66</f>
        <v>0.8583333333333334</v>
      </c>
      <c r="G67" s="418">
        <f>IF((L67-F67)&gt;0,K67-E67,IF((L67-F67)=0,0,K67-E67-$G$78))</f>
        <v>0</v>
      </c>
      <c r="H67" s="415">
        <f>IF((L67-F67)&gt;0,L67-F67,IF((L67-F67)=0,0,$H$78+L67-F67))</f>
        <v>0.6666666666666665</v>
      </c>
      <c r="I67" s="410">
        <f>C68</f>
        <v>39735</v>
      </c>
      <c r="J67" s="413">
        <f>D68</f>
        <v>2008</v>
      </c>
      <c r="K67" s="413">
        <f>E68</f>
        <v>288</v>
      </c>
      <c r="L67" s="415">
        <f>F68</f>
        <v>0.525</v>
      </c>
      <c r="M67" s="352"/>
      <c r="N67" s="347"/>
      <c r="O67" s="586" t="str">
        <f t="shared" si="3"/>
        <v> </v>
      </c>
      <c r="P67" s="340"/>
      <c r="Q67" s="468"/>
    </row>
    <row r="68" spans="1:17" ht="15">
      <c r="A68" s="374">
        <v>104</v>
      </c>
      <c r="B68" s="351" t="s">
        <v>447</v>
      </c>
      <c r="C68" s="410">
        <v>39735</v>
      </c>
      <c r="D68" s="380">
        <v>2008</v>
      </c>
      <c r="E68" s="380">
        <v>288</v>
      </c>
      <c r="F68" s="548">
        <v>0.525</v>
      </c>
      <c r="G68" s="565">
        <v>0</v>
      </c>
      <c r="H68" s="548">
        <v>0.3333333333333333</v>
      </c>
      <c r="I68" s="410">
        <v>39735</v>
      </c>
      <c r="J68" s="380">
        <v>2008</v>
      </c>
      <c r="K68" s="380">
        <v>288</v>
      </c>
      <c r="L68" s="548">
        <v>0.8583333333333334</v>
      </c>
      <c r="M68" s="220">
        <v>3000</v>
      </c>
      <c r="N68" s="388">
        <v>86.4</v>
      </c>
      <c r="O68" s="586">
        <f t="shared" si="3"/>
        <v>603</v>
      </c>
      <c r="P68" s="340"/>
      <c r="Q68" s="468"/>
    </row>
    <row r="69" spans="1:17" ht="15.75">
      <c r="A69" s="15"/>
      <c r="B69" s="448" t="s">
        <v>232</v>
      </c>
      <c r="C69" s="474">
        <f>I68</f>
        <v>39735</v>
      </c>
      <c r="D69" s="413">
        <f>J68</f>
        <v>2008</v>
      </c>
      <c r="E69" s="413">
        <f>K68</f>
        <v>288</v>
      </c>
      <c r="F69" s="414">
        <f>L68</f>
        <v>0.8583333333333334</v>
      </c>
      <c r="G69" s="418">
        <f>IF((L69-F69)&gt;0,K69-E69,IF((L69-F69)=0,0,K69-E69-$G$78))</f>
        <v>0</v>
      </c>
      <c r="H69" s="415">
        <f>IF((L69-F69)&gt;0,L69-F69,IF((L69-F69)=0,0,$H$78+L69-F69))</f>
        <v>0.65625</v>
      </c>
      <c r="I69" s="410">
        <f>C70</f>
        <v>39736</v>
      </c>
      <c r="J69" s="413">
        <f>D70</f>
        <v>2008</v>
      </c>
      <c r="K69" s="413">
        <f>E70</f>
        <v>289</v>
      </c>
      <c r="L69" s="415">
        <f>F70</f>
        <v>0.5145833333333333</v>
      </c>
      <c r="M69" s="352"/>
      <c r="N69" s="347"/>
      <c r="O69" s="586" t="str">
        <f t="shared" si="3"/>
        <v> </v>
      </c>
      <c r="P69" s="340"/>
      <c r="Q69" s="468"/>
    </row>
    <row r="70" spans="1:17" ht="15">
      <c r="A70" s="374">
        <v>107</v>
      </c>
      <c r="B70" s="351" t="s">
        <v>450</v>
      </c>
      <c r="C70" s="410">
        <v>39736</v>
      </c>
      <c r="D70" s="380">
        <v>2008</v>
      </c>
      <c r="E70" s="380">
        <v>289</v>
      </c>
      <c r="F70" s="548">
        <v>0.5145833333333333</v>
      </c>
      <c r="G70" s="565">
        <v>0</v>
      </c>
      <c r="H70" s="548">
        <v>0.3333333333333333</v>
      </c>
      <c r="I70" s="410">
        <v>39736</v>
      </c>
      <c r="J70" s="380">
        <v>2008</v>
      </c>
      <c r="K70" s="380">
        <v>289</v>
      </c>
      <c r="L70" s="548">
        <v>0.8479166666666668</v>
      </c>
      <c r="M70" s="220">
        <v>3000</v>
      </c>
      <c r="N70" s="388">
        <v>86.4</v>
      </c>
      <c r="O70" s="586">
        <f t="shared" si="3"/>
        <v>606</v>
      </c>
      <c r="P70" s="340"/>
      <c r="Q70" s="468"/>
    </row>
    <row r="71" spans="1:17" ht="15.75">
      <c r="A71" s="15"/>
      <c r="B71" s="448" t="s">
        <v>232</v>
      </c>
      <c r="C71" s="474">
        <f>I70</f>
        <v>39736</v>
      </c>
      <c r="D71" s="413">
        <f>J70</f>
        <v>2008</v>
      </c>
      <c r="E71" s="413">
        <f>K70</f>
        <v>289</v>
      </c>
      <c r="F71" s="414">
        <f>L70</f>
        <v>0.8479166666666668</v>
      </c>
      <c r="G71" s="418">
        <f>IF((L71-F71)&gt;0,K71-E71,IF((L71-F71)=0,0,K71-E71-$G$78))</f>
        <v>1</v>
      </c>
      <c r="H71" s="415">
        <f>IF((L71-F71)&gt;0,L71-F71,IF((L71-F71)=0,0,$H$78+L71-F71))</f>
        <v>0.3256944444444444</v>
      </c>
      <c r="I71" s="410">
        <f>C72</f>
        <v>39738</v>
      </c>
      <c r="J71" s="413">
        <f>D72</f>
        <v>2008</v>
      </c>
      <c r="K71" s="413">
        <f>E72</f>
        <v>291</v>
      </c>
      <c r="L71" s="415">
        <f>F72</f>
        <v>0.17361111111111113</v>
      </c>
      <c r="M71" s="352"/>
      <c r="N71" s="347"/>
      <c r="O71" s="586" t="str">
        <f t="shared" si="3"/>
        <v> </v>
      </c>
      <c r="P71" s="340"/>
      <c r="Q71" s="468"/>
    </row>
    <row r="72" spans="1:17" ht="15">
      <c r="A72" s="374">
        <v>113</v>
      </c>
      <c r="B72" s="351" t="s">
        <v>458</v>
      </c>
      <c r="C72" s="410">
        <v>39738</v>
      </c>
      <c r="D72" s="380">
        <v>2008</v>
      </c>
      <c r="E72" s="380">
        <v>291</v>
      </c>
      <c r="F72" s="548">
        <v>0.17361111111111113</v>
      </c>
      <c r="G72" s="565">
        <v>0</v>
      </c>
      <c r="H72" s="548">
        <v>0.2916666666666667</v>
      </c>
      <c r="I72" s="410">
        <v>39738</v>
      </c>
      <c r="J72" s="380">
        <v>2008</v>
      </c>
      <c r="K72" s="380">
        <v>291</v>
      </c>
      <c r="L72" s="548">
        <v>0.46527777777777773</v>
      </c>
      <c r="M72" s="220">
        <v>4000</v>
      </c>
      <c r="N72" s="388">
        <v>100.8</v>
      </c>
      <c r="O72" s="586">
        <f t="shared" si="3"/>
        <v>612</v>
      </c>
      <c r="P72" s="340"/>
      <c r="Q72" s="468"/>
    </row>
    <row r="73" spans="1:17" ht="15.75">
      <c r="A73" s="15"/>
      <c r="B73" s="448" t="s">
        <v>232</v>
      </c>
      <c r="C73" s="474">
        <f>I72</f>
        <v>39738</v>
      </c>
      <c r="D73" s="413">
        <f>J72</f>
        <v>2008</v>
      </c>
      <c r="E73" s="413">
        <f>K72</f>
        <v>291</v>
      </c>
      <c r="F73" s="414">
        <f>L72</f>
        <v>0.46527777777777773</v>
      </c>
      <c r="G73" s="418">
        <f>IF((L73-F73)&gt;0,K73-E73,IF((L73-F73)=0,0,K73-E73-$G$78))</f>
        <v>1</v>
      </c>
      <c r="H73" s="415">
        <f>IF((L73-F73)&gt;0,L73-F73,IF((L73-F73)=0,0,$H$78+L73-F73))</f>
        <v>0.04930555555555555</v>
      </c>
      <c r="I73" s="410">
        <f>C74</f>
        <v>39739</v>
      </c>
      <c r="J73" s="413">
        <f>D74</f>
        <v>2008</v>
      </c>
      <c r="K73" s="413">
        <f>E74</f>
        <v>292</v>
      </c>
      <c r="L73" s="415">
        <f>F74</f>
        <v>0.5145833333333333</v>
      </c>
      <c r="M73" s="352"/>
      <c r="N73" s="347"/>
      <c r="O73" s="586" t="str">
        <f t="shared" si="3"/>
        <v> </v>
      </c>
      <c r="P73" s="340"/>
      <c r="Q73" s="468"/>
    </row>
    <row r="74" spans="1:17" ht="15">
      <c r="A74" s="374">
        <v>116</v>
      </c>
      <c r="B74" s="351" t="s">
        <v>463</v>
      </c>
      <c r="C74" s="410">
        <v>39739</v>
      </c>
      <c r="D74" s="380">
        <v>2008</v>
      </c>
      <c r="E74" s="380">
        <v>292</v>
      </c>
      <c r="F74" s="548">
        <v>0.5145833333333333</v>
      </c>
      <c r="G74" s="591">
        <v>0</v>
      </c>
      <c r="H74" s="592">
        <v>0.3333333333333333</v>
      </c>
      <c r="I74" s="593">
        <v>39739</v>
      </c>
      <c r="J74" s="594">
        <v>2008</v>
      </c>
      <c r="K74" s="594">
        <v>292</v>
      </c>
      <c r="L74" s="592">
        <v>0.8479166666666668</v>
      </c>
      <c r="M74" s="595">
        <v>3000</v>
      </c>
      <c r="N74" s="596">
        <v>86.4</v>
      </c>
      <c r="O74" s="586">
        <f t="shared" si="3"/>
        <v>615</v>
      </c>
      <c r="P74" s="340"/>
      <c r="Q74" s="468"/>
    </row>
    <row r="75" spans="1:17" ht="16.5" thickBot="1">
      <c r="A75" s="15"/>
      <c r="B75" s="448" t="s">
        <v>232</v>
      </c>
      <c r="C75" s="474">
        <f>I74</f>
        <v>39739</v>
      </c>
      <c r="D75" s="413">
        <f>J74</f>
        <v>2008</v>
      </c>
      <c r="E75" s="413">
        <f>K74</f>
        <v>292</v>
      </c>
      <c r="F75" s="414">
        <f>L74</f>
        <v>0.8479166666666668</v>
      </c>
      <c r="G75" s="472">
        <f>IF((L75-F75)&gt;0,K75-E75,IF((L75-F75)=0,0,K75-E75-$G$78))</f>
        <v>0</v>
      </c>
      <c r="H75" s="419">
        <f>IF((L75-F75)&gt;0,L75-F75,IF((L75-F75)=0,0,$H$78+L75-F75))</f>
        <v>0</v>
      </c>
      <c r="I75" s="477">
        <f>C76</f>
        <v>39739</v>
      </c>
      <c r="J75" s="420">
        <f>D76</f>
        <v>2008</v>
      </c>
      <c r="K75" s="420">
        <f>E76</f>
        <v>292</v>
      </c>
      <c r="L75" s="419">
        <f>F76</f>
        <v>0.8479166666666668</v>
      </c>
      <c r="M75" s="473"/>
      <c r="N75" s="421"/>
      <c r="O75" s="597" t="str">
        <f t="shared" si="3"/>
        <v> </v>
      </c>
      <c r="P75" s="340"/>
      <c r="Q75" s="468"/>
    </row>
    <row r="76" spans="2:17" ht="15.75" thickBot="1">
      <c r="B76" s="443" t="s">
        <v>466</v>
      </c>
      <c r="C76" s="411">
        <v>39739</v>
      </c>
      <c r="D76" s="384">
        <v>2008</v>
      </c>
      <c r="E76" s="384">
        <v>292</v>
      </c>
      <c r="F76" s="385">
        <v>0.8479166666666668</v>
      </c>
      <c r="G76" s="266"/>
      <c r="H76" s="120"/>
      <c r="I76" s="121"/>
      <c r="J76" s="122"/>
      <c r="K76" s="122"/>
      <c r="L76" s="120"/>
      <c r="M76" s="123"/>
      <c r="N76" s="122"/>
      <c r="O76" s="124" t="str">
        <f>IF(MID(B76,6,7)="NO_DATA",50,IF(A76=""," ",$O$2+A76-1))</f>
        <v> </v>
      </c>
      <c r="P76" s="87"/>
      <c r="Q76" s="468"/>
    </row>
    <row r="77" spans="1:17" ht="15">
      <c r="A77" s="87"/>
      <c r="B77" s="125"/>
      <c r="C77" s="125"/>
      <c r="D77" s="122"/>
      <c r="E77" s="122"/>
      <c r="F77" s="120"/>
      <c r="G77" s="87"/>
      <c r="H77" s="100"/>
      <c r="I77" s="100"/>
      <c r="J77" s="95"/>
      <c r="K77" s="95"/>
      <c r="L77" s="126"/>
      <c r="M77" s="95"/>
      <c r="N77" s="127"/>
      <c r="O77" s="87"/>
      <c r="P77" s="87"/>
      <c r="Q77" s="468"/>
    </row>
    <row r="78" spans="1:17" ht="15">
      <c r="A78" s="87">
        <f>COUNTA(A8:A76)</f>
        <v>33</v>
      </c>
      <c r="B78" s="87" t="s">
        <v>96</v>
      </c>
      <c r="C78" s="87"/>
      <c r="D78" s="87"/>
      <c r="E78" s="87"/>
      <c r="F78" s="126" t="s">
        <v>97</v>
      </c>
      <c r="G78" s="87">
        <v>1</v>
      </c>
      <c r="H78" s="102">
        <v>1</v>
      </c>
      <c r="I78" s="87" t="s">
        <v>98</v>
      </c>
      <c r="J78" s="87"/>
      <c r="K78" s="87"/>
      <c r="L78" s="126" t="s">
        <v>99</v>
      </c>
      <c r="M78" s="95">
        <f>SUM(N8:N75)</f>
        <v>2466.4200000000014</v>
      </c>
      <c r="N78" s="103" t="s">
        <v>100</v>
      </c>
      <c r="O78" s="95"/>
      <c r="P78" s="87">
        <f>SUM(P9:P75)</f>
        <v>0</v>
      </c>
      <c r="Q78" s="87">
        <f>SUM(Q9:Q75)</f>
        <v>0</v>
      </c>
    </row>
    <row r="79" spans="1:16" ht="15">
      <c r="A79" s="87"/>
      <c r="B79" s="87"/>
      <c r="C79" s="87"/>
      <c r="D79" s="87"/>
      <c r="E79" s="87"/>
      <c r="F79" s="126"/>
      <c r="G79" s="87"/>
      <c r="H79" s="102"/>
      <c r="I79" s="102"/>
      <c r="J79" s="87"/>
      <c r="K79" s="87"/>
      <c r="L79" s="126"/>
      <c r="M79" s="95"/>
      <c r="N79" s="103"/>
      <c r="O79" s="95"/>
      <c r="P79" s="87"/>
    </row>
    <row r="80" spans="1:16" ht="15">
      <c r="A80" s="87"/>
      <c r="B80" s="87"/>
      <c r="C80" s="87"/>
      <c r="D80" s="87"/>
      <c r="E80" s="87"/>
      <c r="F80" s="87"/>
      <c r="G80" s="87"/>
      <c r="H80" s="100"/>
      <c r="I80" s="100"/>
      <c r="J80" s="87"/>
      <c r="K80" s="87"/>
      <c r="L80" s="100"/>
      <c r="M80" s="87"/>
      <c r="N80" s="103"/>
      <c r="O80" s="95"/>
      <c r="P80" s="87"/>
    </row>
    <row r="81" spans="1:16" ht="15">
      <c r="A81" s="87"/>
      <c r="B81" s="87"/>
      <c r="C81" s="87"/>
      <c r="D81" s="87"/>
      <c r="E81" s="87" t="s">
        <v>95</v>
      </c>
      <c r="F81" s="94" t="s">
        <v>101</v>
      </c>
      <c r="G81" s="87"/>
      <c r="H81" s="100"/>
      <c r="I81" s="128"/>
      <c r="J81" s="129"/>
      <c r="K81" s="87"/>
      <c r="L81" s="100"/>
      <c r="M81" s="87"/>
      <c r="N81" s="103"/>
      <c r="O81" s="87"/>
      <c r="P81" s="87"/>
    </row>
    <row r="82" spans="1:16" ht="15">
      <c r="A82" s="87"/>
      <c r="B82" s="87"/>
      <c r="C82" s="87"/>
      <c r="D82" s="87"/>
      <c r="E82" s="87"/>
      <c r="F82" s="94"/>
      <c r="G82" s="87"/>
      <c r="H82" s="100"/>
      <c r="I82" s="100"/>
      <c r="J82" s="87"/>
      <c r="K82" s="87"/>
      <c r="L82" s="100"/>
      <c r="M82" s="87"/>
      <c r="N82" s="103"/>
      <c r="O82" s="87"/>
      <c r="P82" s="87"/>
    </row>
    <row r="83" spans="1:16" ht="15">
      <c r="A83" s="87"/>
      <c r="B83" s="95" t="s">
        <v>102</v>
      </c>
      <c r="C83" s="95"/>
      <c r="D83" s="87"/>
      <c r="E83" s="128">
        <f>MAX(G10:G75)</f>
        <v>1</v>
      </c>
      <c r="F83" s="100">
        <f>H59</f>
        <v>0.6666666666666669</v>
      </c>
      <c r="G83" s="87"/>
      <c r="H83" s="100"/>
      <c r="I83" s="87"/>
      <c r="J83" s="87"/>
      <c r="K83" s="87"/>
      <c r="L83" s="100"/>
      <c r="M83" s="87"/>
      <c r="N83" s="103"/>
      <c r="O83" s="87"/>
      <c r="P83" s="87"/>
    </row>
    <row r="84" spans="1:16" ht="15">
      <c r="A84" s="87"/>
      <c r="B84" s="87"/>
      <c r="C84" s="87"/>
      <c r="D84" s="87"/>
      <c r="E84" s="87"/>
      <c r="F84" s="100"/>
      <c r="G84" s="87"/>
      <c r="H84" s="100"/>
      <c r="I84" s="100"/>
      <c r="J84" s="87"/>
      <c r="K84" s="87"/>
      <c r="L84" s="100"/>
      <c r="M84" s="87"/>
      <c r="N84" s="103"/>
      <c r="O84" s="87"/>
      <c r="P84" s="87"/>
    </row>
    <row r="85" spans="1:16" ht="15">
      <c r="A85" s="87"/>
      <c r="B85" s="87"/>
      <c r="C85" s="87"/>
      <c r="D85" s="87"/>
      <c r="E85" s="87">
        <f>DAY(F85)</f>
        <v>9</v>
      </c>
      <c r="F85" s="100">
        <f>H10+H12+H14+H16+H18+H20+H22+H24+H26+H28+H30+H32+H34+H36+H38+H40+H42+H44+H46+H48+H50+H52+H54+H56+H58+H60+H62+H64+H66+H68+H70+H72</f>
        <v>9.231249999999998</v>
      </c>
      <c r="G85" s="87"/>
      <c r="H85" s="100"/>
      <c r="I85" s="100"/>
      <c r="J85" s="87"/>
      <c r="K85" s="87"/>
      <c r="L85" s="100"/>
      <c r="M85" s="87"/>
      <c r="N85" s="103"/>
      <c r="O85" s="87"/>
      <c r="P85" s="87"/>
    </row>
    <row r="86" spans="1:16" ht="15">
      <c r="A86" s="87"/>
      <c r="B86" s="87"/>
      <c r="C86" s="87"/>
      <c r="D86" s="87"/>
      <c r="E86" s="87"/>
      <c r="F86" s="100"/>
      <c r="G86" s="87"/>
      <c r="H86" s="100"/>
      <c r="I86" s="100"/>
      <c r="J86" s="87"/>
      <c r="K86" s="87"/>
      <c r="L86" s="100"/>
      <c r="M86" s="87"/>
      <c r="N86" s="103"/>
      <c r="O86" s="87"/>
      <c r="P86" s="87"/>
    </row>
    <row r="87" spans="1:16" ht="15">
      <c r="A87" s="87"/>
      <c r="B87" s="87"/>
      <c r="C87" s="87"/>
      <c r="D87" s="87"/>
      <c r="E87" s="87">
        <f>DAY(F87)</f>
        <v>0</v>
      </c>
      <c r="F87" s="100">
        <f>H74</f>
        <v>0.3333333333333333</v>
      </c>
      <c r="G87" s="87"/>
      <c r="H87" s="100"/>
      <c r="I87" s="100"/>
      <c r="J87" s="87"/>
      <c r="K87" s="87"/>
      <c r="L87" s="100"/>
      <c r="M87" s="87"/>
      <c r="N87" s="103"/>
      <c r="O87" s="87"/>
      <c r="P87" s="87"/>
    </row>
    <row r="88" spans="1:16" ht="15">
      <c r="A88" s="87"/>
      <c r="B88" s="87"/>
      <c r="C88" s="87"/>
      <c r="D88" s="87"/>
      <c r="E88" s="87"/>
      <c r="F88" s="100"/>
      <c r="G88" s="87"/>
      <c r="H88" s="100"/>
      <c r="I88" s="100"/>
      <c r="J88" s="87"/>
      <c r="K88" s="87"/>
      <c r="L88" s="100"/>
      <c r="M88" s="87"/>
      <c r="N88" s="103"/>
      <c r="O88" s="87"/>
      <c r="P88" s="87"/>
    </row>
    <row r="89" spans="1:16" ht="15">
      <c r="A89" s="87"/>
      <c r="B89" s="95" t="s">
        <v>103</v>
      </c>
      <c r="C89" s="95"/>
      <c r="D89" s="87"/>
      <c r="E89" s="87">
        <f>DAY(F89)</f>
        <v>9</v>
      </c>
      <c r="F89" s="100">
        <f>F85+F87</f>
        <v>9.564583333333331</v>
      </c>
      <c r="G89" s="87"/>
      <c r="H89" s="100"/>
      <c r="I89" s="102">
        <f>F89</f>
        <v>9.564583333333331</v>
      </c>
      <c r="J89" s="87"/>
      <c r="K89" s="87"/>
      <c r="L89" s="100"/>
      <c r="M89" s="87"/>
      <c r="N89" s="103"/>
      <c r="O89" s="87"/>
      <c r="P89" s="87"/>
    </row>
    <row r="90" spans="1:16" ht="15">
      <c r="A90" s="87"/>
      <c r="B90" s="95" t="s">
        <v>104</v>
      </c>
      <c r="C90" s="87"/>
      <c r="D90" s="87"/>
      <c r="E90" s="87"/>
      <c r="F90" s="100"/>
      <c r="G90" s="87"/>
      <c r="H90" s="100"/>
      <c r="I90" s="100"/>
      <c r="J90" s="87"/>
      <c r="K90" s="87"/>
      <c r="L90" s="100"/>
      <c r="M90" s="87"/>
      <c r="N90" s="103"/>
      <c r="O90" s="87"/>
      <c r="P90" s="87"/>
    </row>
    <row r="91" spans="1:16" ht="15">
      <c r="A91" s="87"/>
      <c r="B91" s="95"/>
      <c r="C91" s="87"/>
      <c r="D91" s="87"/>
      <c r="E91" s="87"/>
      <c r="F91" s="100"/>
      <c r="G91" s="87"/>
      <c r="H91" s="100"/>
      <c r="I91" s="100"/>
      <c r="J91" s="87"/>
      <c r="K91" s="87"/>
      <c r="L91" s="100"/>
      <c r="M91" s="87"/>
      <c r="N91" s="103"/>
      <c r="O91" s="87"/>
      <c r="P91" s="87"/>
    </row>
    <row r="92" spans="1:16" ht="15">
      <c r="A92" s="87"/>
      <c r="B92" s="95" t="s">
        <v>103</v>
      </c>
      <c r="C92" s="87"/>
      <c r="D92" s="87"/>
      <c r="E92" s="87">
        <f>DAY(F92)</f>
        <v>9</v>
      </c>
      <c r="F92" s="100">
        <f>F89</f>
        <v>9.564583333333331</v>
      </c>
      <c r="G92" s="87"/>
      <c r="H92" s="100"/>
      <c r="I92" s="102">
        <f>F92</f>
        <v>9.564583333333331</v>
      </c>
      <c r="J92" s="87"/>
      <c r="K92" s="87"/>
      <c r="L92" s="100"/>
      <c r="M92" s="87"/>
      <c r="N92" s="103"/>
      <c r="O92" s="87"/>
      <c r="P92" s="87"/>
    </row>
    <row r="93" spans="1:16" ht="15">
      <c r="A93" s="87"/>
      <c r="B93" s="95" t="s">
        <v>105</v>
      </c>
      <c r="C93" s="87"/>
      <c r="D93" s="87"/>
      <c r="E93" s="87"/>
      <c r="F93" s="100"/>
      <c r="G93" s="87"/>
      <c r="H93" s="100"/>
      <c r="I93" s="100"/>
      <c r="J93" s="87"/>
      <c r="K93" s="87"/>
      <c r="L93" s="100"/>
      <c r="M93" s="87"/>
      <c r="N93" s="103"/>
      <c r="O93" s="87"/>
      <c r="P93" s="87"/>
    </row>
    <row r="94" spans="1:16" ht="15">
      <c r="A94" s="87"/>
      <c r="B94" s="95"/>
      <c r="C94" s="87"/>
      <c r="D94" s="87"/>
      <c r="E94" s="87"/>
      <c r="F94" s="100"/>
      <c r="G94" s="87"/>
      <c r="H94" s="100"/>
      <c r="I94" s="100"/>
      <c r="J94" s="87"/>
      <c r="K94" s="87"/>
      <c r="L94" s="100"/>
      <c r="M94" s="87"/>
      <c r="N94" s="103"/>
      <c r="O94" s="87"/>
      <c r="P94" s="87"/>
    </row>
    <row r="95" spans="1:16" ht="15">
      <c r="A95" s="87"/>
      <c r="B95" s="95" t="s">
        <v>106</v>
      </c>
      <c r="C95" s="95"/>
      <c r="D95" s="87"/>
      <c r="E95" s="103">
        <f>M78</f>
        <v>2466.4200000000014</v>
      </c>
      <c r="F95" s="100"/>
      <c r="G95" s="87"/>
      <c r="H95" s="100"/>
      <c r="I95" s="87"/>
      <c r="J95" s="87"/>
      <c r="K95" s="87"/>
      <c r="L95" s="100"/>
      <c r="M95" s="87"/>
      <c r="N95" s="103"/>
      <c r="O95" s="87"/>
      <c r="P95" s="87"/>
    </row>
    <row r="97" spans="7:8" ht="15">
      <c r="G97" s="62"/>
      <c r="H97" s="26"/>
    </row>
    <row r="98" spans="3:12" ht="15">
      <c r="C98" s="53"/>
      <c r="D98" s="53"/>
      <c r="E98" s="53"/>
      <c r="F98" s="53"/>
      <c r="G98" s="64"/>
      <c r="H98" s="51"/>
      <c r="I98" s="53"/>
      <c r="J98" s="53"/>
      <c r="K98" s="53"/>
      <c r="L98" s="53"/>
    </row>
    <row r="99" spans="3:12" ht="15">
      <c r="C99" s="53"/>
      <c r="D99" s="53"/>
      <c r="E99" s="53"/>
      <c r="F99" s="53"/>
      <c r="G99" s="64"/>
      <c r="H99" s="51"/>
      <c r="I99" s="53"/>
      <c r="J99" s="53"/>
      <c r="K99" s="53"/>
      <c r="L99" s="53"/>
    </row>
    <row r="100" spans="3:12" ht="15">
      <c r="C100" s="210"/>
      <c r="D100" s="211"/>
      <c r="E100" s="211"/>
      <c r="F100" s="212"/>
      <c r="G100" s="64"/>
      <c r="H100" s="51"/>
      <c r="I100" s="213"/>
      <c r="J100" s="211"/>
      <c r="K100" s="211"/>
      <c r="L100" s="212"/>
    </row>
    <row r="101" spans="3:12" ht="15">
      <c r="C101" s="214"/>
      <c r="D101" s="215"/>
      <c r="E101" s="215"/>
      <c r="F101" s="216"/>
      <c r="G101" s="64"/>
      <c r="H101" s="51"/>
      <c r="I101" s="217"/>
      <c r="J101" s="218"/>
      <c r="K101" s="218"/>
      <c r="L101" s="219"/>
    </row>
    <row r="102" spans="3:12" ht="15">
      <c r="C102" s="210"/>
      <c r="D102" s="211"/>
      <c r="E102" s="211"/>
      <c r="F102" s="212"/>
      <c r="G102" s="64"/>
      <c r="H102" s="51"/>
      <c r="I102" s="213"/>
      <c r="J102" s="211"/>
      <c r="K102" s="211"/>
      <c r="L102" s="212"/>
    </row>
    <row r="103" spans="3:12" ht="15">
      <c r="C103" s="53"/>
      <c r="D103" s="53"/>
      <c r="E103" s="53"/>
      <c r="F103" s="53"/>
      <c r="G103" s="64"/>
      <c r="H103" s="51"/>
      <c r="I103" s="53"/>
      <c r="J103" s="53"/>
      <c r="K103" s="53"/>
      <c r="L103" s="53"/>
    </row>
    <row r="104" spans="3:12" ht="15">
      <c r="C104" s="53"/>
      <c r="D104" s="53"/>
      <c r="E104" s="53"/>
      <c r="F104" s="53"/>
      <c r="G104" s="64"/>
      <c r="H104" s="51"/>
      <c r="I104" s="53"/>
      <c r="J104" s="53"/>
      <c r="K104" s="53"/>
      <c r="L104" s="53"/>
    </row>
    <row r="106" spans="7:8" ht="15">
      <c r="G106" s="64"/>
      <c r="H106" s="26"/>
    </row>
  </sheetData>
  <mergeCells count="7">
    <mergeCell ref="B5:B6"/>
    <mergeCell ref="M5:M6"/>
    <mergeCell ref="N5:N6"/>
    <mergeCell ref="O5:O6"/>
    <mergeCell ref="C5:F5"/>
    <mergeCell ref="I5:L5"/>
    <mergeCell ref="G5:H5"/>
  </mergeCells>
  <conditionalFormatting sqref="H10 G9:G75">
    <cfRule type="cellIs" priority="1" dxfId="0" operator="lessThan" stopIfTrue="1">
      <formula>0</formula>
    </cfRule>
  </conditionalFormatting>
  <printOptions gridLines="1"/>
  <pageMargins left="0.75" right="0.75" top="1" bottom="1" header="0.511811023" footer="0.511811023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562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0.18335503472222223</v>
      </c>
      <c r="D10" s="813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3">
        <v>0.1840350115740741</v>
      </c>
      <c r="E11" s="66">
        <v>126735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0.18335503472222225</v>
      </c>
      <c r="D12" s="813">
        <v>0.18471498842592593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0.0006799768518518379</v>
      </c>
      <c r="D13" s="813">
        <v>0.3680700231481482</v>
      </c>
      <c r="E13" s="66">
        <v>126735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3">
        <f>D20</f>
        <v>0.36875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0.36875</v>
      </c>
    </row>
    <row r="18" spans="4:5" ht="15">
      <c r="D18" s="812">
        <f>Rings!J107</f>
        <v>0.36944444444444446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0.36875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563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0.0937789351851852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2">
        <v>0.09445891203703705</v>
      </c>
      <c r="E11" s="66">
        <v>64820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0.09513888888888888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0.09513888888888888</v>
      </c>
    </row>
    <row r="16" spans="4:5" ht="15">
      <c r="D16" s="812">
        <f>Rings!J108</f>
        <v>0.09583333333333333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0.09513888888888888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566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0.1646122685185185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2">
        <v>0.16529224537037038</v>
      </c>
      <c r="E11" s="66">
        <v>113780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0.16597222222222222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0.16597222222222222</v>
      </c>
    </row>
    <row r="16" spans="4:5" ht="15">
      <c r="D16" s="812">
        <f>Rings!J110</f>
        <v>0.16666666666666666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0.16597222222222222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567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0.12086226851851853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0.0006799768518518517</v>
      </c>
      <c r="D11" s="812">
        <v>0.12154224537037038</v>
      </c>
      <c r="E11" s="66">
        <v>83540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0.12222222222222223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0.12222222222222223</v>
      </c>
    </row>
    <row r="16" spans="4:5" ht="15">
      <c r="D16" s="812">
        <f>Rings!J111</f>
        <v>0.12291666666666667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0.12222222222222223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7" width="8.7109375" style="0" bestFit="1" customWidth="1"/>
    <col min="8" max="8" width="2.57421875" style="0" bestFit="1" customWidth="1"/>
    <col min="9" max="9" width="5.140625" style="0" bestFit="1" customWidth="1"/>
    <col min="10" max="10" width="9.57421875" style="0" bestFit="1" customWidth="1"/>
    <col min="11" max="13" width="10.140625" style="0" bestFit="1" customWidth="1"/>
    <col min="14" max="15" width="10.42187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66"/>
      <c r="B2" s="66" t="s">
        <v>484</v>
      </c>
      <c r="C2" s="66">
        <v>569</v>
      </c>
    </row>
    <row r="7" spans="1:6" ht="15">
      <c r="A7" s="66"/>
      <c r="B7" s="66"/>
      <c r="C7" s="66"/>
      <c r="D7" s="66" t="s">
        <v>485</v>
      </c>
      <c r="E7" s="66" t="s">
        <v>486</v>
      </c>
      <c r="F7" s="66" t="s">
        <v>487</v>
      </c>
    </row>
    <row r="9" spans="1:18" ht="15">
      <c r="A9" s="66"/>
      <c r="B9" s="66"/>
      <c r="C9" s="66"/>
      <c r="D9" s="66" t="s">
        <v>757</v>
      </c>
      <c r="E9" s="66">
        <v>1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/>
      <c r="B10" s="66"/>
      <c r="C10" s="66"/>
      <c r="D10" s="66" t="s">
        <v>758</v>
      </c>
      <c r="E10" s="66">
        <v>1152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/>
      <c r="B11" s="66"/>
      <c r="C11" s="66"/>
      <c r="D11" s="66" t="s">
        <v>759</v>
      </c>
      <c r="E11" s="66">
        <v>18048</v>
      </c>
      <c r="F11" s="66" t="s">
        <v>488</v>
      </c>
      <c r="G11" s="66" t="s">
        <v>489</v>
      </c>
      <c r="H11" s="66">
        <v>0</v>
      </c>
      <c r="I11" s="66">
        <v>401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505</v>
      </c>
      <c r="O11" s="66" t="s">
        <v>506</v>
      </c>
      <c r="P11" s="66" t="s">
        <v>496</v>
      </c>
      <c r="Q11" s="66" t="s">
        <v>497</v>
      </c>
      <c r="R11" s="66">
        <v>80</v>
      </c>
    </row>
    <row r="12" spans="1:18" ht="15">
      <c r="A12" s="66"/>
      <c r="B12" s="66"/>
      <c r="C12" s="66"/>
      <c r="D12" s="66" t="s">
        <v>785</v>
      </c>
      <c r="E12" s="66">
        <v>8352</v>
      </c>
      <c r="F12" s="66" t="s">
        <v>488</v>
      </c>
      <c r="G12" s="66" t="s">
        <v>489</v>
      </c>
      <c r="H12" s="66">
        <v>0</v>
      </c>
      <c r="I12" s="66">
        <v>401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505</v>
      </c>
      <c r="O12" s="66" t="s">
        <v>506</v>
      </c>
      <c r="P12" s="66" t="s">
        <v>498</v>
      </c>
      <c r="Q12" s="66" t="s">
        <v>497</v>
      </c>
      <c r="R12" s="66">
        <v>80</v>
      </c>
    </row>
    <row r="13" spans="1:6" ht="15">
      <c r="A13" s="66"/>
      <c r="B13" s="66"/>
      <c r="C13" s="66"/>
      <c r="D13" s="66" t="s">
        <v>785</v>
      </c>
      <c r="E13" s="66">
        <v>0</v>
      </c>
      <c r="F13" s="66" t="s">
        <v>499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570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0.19307725694444441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0.0006799768518518656</v>
      </c>
      <c r="D11" s="812">
        <v>0.19375723379629628</v>
      </c>
      <c r="E11" s="66">
        <v>133455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0.19307725694444441</v>
      </c>
      <c r="D12" s="812">
        <v>0.19443721064814815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0.0006799768518518934</v>
      </c>
      <c r="D13" s="812">
        <v>0.38751446759259256</v>
      </c>
      <c r="E13" s="66">
        <v>133455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2">
        <f>D20</f>
        <v>0.38819444444444445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0.38819444444444445</v>
      </c>
    </row>
    <row r="18" spans="4:5" ht="15">
      <c r="D18" s="812">
        <f>Rings!J112</f>
        <v>0.3888888888888889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0.38819444444444445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E2" sqref="E2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4.71093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5" ht="18">
      <c r="B2" s="66" t="s">
        <v>484</v>
      </c>
      <c r="C2" s="66">
        <v>571</v>
      </c>
      <c r="E2" s="946"/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0.0033709490740740744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225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 aca="true" t="shared" si="0" ref="C10:C15">D11-D10</f>
        <v>0.1202734375</v>
      </c>
      <c r="D10" s="812">
        <v>0.0033709490740740744</v>
      </c>
      <c r="E10" s="66">
        <v>2330</v>
      </c>
      <c r="F10" s="66" t="s">
        <v>488</v>
      </c>
      <c r="G10" s="66" t="s">
        <v>489</v>
      </c>
      <c r="H10" s="66">
        <v>0</v>
      </c>
      <c r="I10" s="66">
        <v>225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 t="shared" si="0"/>
        <v>0.0033709490740740783</v>
      </c>
      <c r="D11" s="812">
        <v>0.12364438657407407</v>
      </c>
      <c r="E11" s="66">
        <v>83133</v>
      </c>
      <c r="F11" s="66" t="s">
        <v>488</v>
      </c>
      <c r="G11" s="66" t="s">
        <v>489</v>
      </c>
      <c r="H11" s="66">
        <v>0</v>
      </c>
      <c r="I11" s="66">
        <v>225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 t="shared" si="0"/>
        <v>0.1202734375</v>
      </c>
      <c r="D12" s="812">
        <v>0.12701533564814815</v>
      </c>
      <c r="E12" s="66">
        <v>2330</v>
      </c>
      <c r="F12" s="66" t="s">
        <v>488</v>
      </c>
      <c r="G12" s="66" t="s">
        <v>489</v>
      </c>
      <c r="H12" s="66">
        <v>0</v>
      </c>
      <c r="I12" s="66">
        <v>225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 t="shared" si="0"/>
        <v>0.0033709490740740644</v>
      </c>
      <c r="D13" s="812">
        <v>0.24728877314814815</v>
      </c>
      <c r="E13" s="66">
        <v>83133</v>
      </c>
      <c r="F13" s="66" t="s">
        <v>488</v>
      </c>
      <c r="G13" s="66" t="s">
        <v>489</v>
      </c>
      <c r="H13" s="66">
        <v>0</v>
      </c>
      <c r="I13" s="66">
        <v>225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18" ht="15">
      <c r="A14" s="66">
        <v>7</v>
      </c>
      <c r="C14" s="813">
        <f t="shared" si="0"/>
        <v>0.12027343750000002</v>
      </c>
      <c r="D14" s="812">
        <v>0.2506597222222222</v>
      </c>
      <c r="E14" s="66">
        <v>2330</v>
      </c>
      <c r="F14" s="66" t="s">
        <v>488</v>
      </c>
      <c r="G14" s="66" t="s">
        <v>489</v>
      </c>
      <c r="H14" s="66">
        <v>0</v>
      </c>
      <c r="I14" s="66">
        <v>225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6" t="s">
        <v>543</v>
      </c>
      <c r="O14" s="66" t="s">
        <v>544</v>
      </c>
      <c r="P14" s="66" t="s">
        <v>498</v>
      </c>
      <c r="Q14" s="66" t="s">
        <v>497</v>
      </c>
      <c r="R14" s="66">
        <v>80</v>
      </c>
    </row>
    <row r="15" spans="1:18" ht="15">
      <c r="A15" s="66">
        <v>7</v>
      </c>
      <c r="C15" s="813">
        <f t="shared" si="0"/>
        <v>0</v>
      </c>
      <c r="D15" s="812">
        <v>0.37093315972222224</v>
      </c>
      <c r="E15" s="66">
        <v>83133</v>
      </c>
      <c r="F15" s="66" t="s">
        <v>488</v>
      </c>
      <c r="G15" s="66" t="s">
        <v>489</v>
      </c>
      <c r="H15" s="66">
        <v>0</v>
      </c>
      <c r="I15" s="66">
        <v>225</v>
      </c>
      <c r="J15" s="66" t="s">
        <v>490</v>
      </c>
      <c r="K15" s="66" t="s">
        <v>491</v>
      </c>
      <c r="L15" s="66" t="s">
        <v>492</v>
      </c>
      <c r="M15" s="66" t="s">
        <v>493</v>
      </c>
      <c r="N15" s="66" t="s">
        <v>543</v>
      </c>
      <c r="O15" s="66" t="s">
        <v>544</v>
      </c>
      <c r="P15" s="66" t="s">
        <v>496</v>
      </c>
      <c r="Q15" s="66" t="s">
        <v>497</v>
      </c>
      <c r="R15" s="66">
        <v>80</v>
      </c>
    </row>
    <row r="16" spans="1:6" ht="15">
      <c r="A16" s="66">
        <v>4</v>
      </c>
      <c r="D16" s="812">
        <v>0.37093315972222224</v>
      </c>
      <c r="E16" s="66">
        <v>0</v>
      </c>
      <c r="F16" s="66" t="s">
        <v>499</v>
      </c>
    </row>
    <row r="17" ht="15">
      <c r="C17" s="813"/>
    </row>
    <row r="18" spans="1:3" ht="15">
      <c r="A18" s="814">
        <f>CEILING(SUM(A9:A16)/88,1)</f>
        <v>1</v>
      </c>
      <c r="B18" s="815" t="s">
        <v>10</v>
      </c>
      <c r="C18" s="816">
        <f>SUM(C9:C16)</f>
        <v>0.37093315972222224</v>
      </c>
    </row>
    <row r="20" spans="4:5" ht="15">
      <c r="D20" s="812">
        <f>Rings!J113</f>
        <v>0.375</v>
      </c>
      <c r="E20" s="66" t="s">
        <v>501</v>
      </c>
    </row>
    <row r="21" spans="4:5" ht="15">
      <c r="D21" s="812">
        <v>0.0006944444444444445</v>
      </c>
      <c r="E21" s="66" t="s">
        <v>502</v>
      </c>
    </row>
    <row r="22" spans="4:5" ht="15">
      <c r="D22" s="812">
        <f>D20-D21</f>
        <v>0.37430555555555556</v>
      </c>
      <c r="E22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R24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8" width="8.7109375" style="0" bestFit="1" customWidth="1"/>
    <col min="9" max="9" width="5.7109375" style="0" bestFit="1" customWidth="1"/>
    <col min="10" max="10" width="9.57421875" style="0" bestFit="1" customWidth="1"/>
    <col min="11" max="11" width="21.421875" style="0" bestFit="1" customWidth="1"/>
    <col min="12" max="13" width="10.140625" style="0" bestFit="1" customWidth="1"/>
    <col min="14" max="15" width="10.42187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66"/>
      <c r="B2" s="66" t="s">
        <v>484</v>
      </c>
      <c r="C2" s="66">
        <v>572</v>
      </c>
    </row>
    <row r="7" spans="1:6" ht="15">
      <c r="A7" s="66"/>
      <c r="B7" s="66"/>
      <c r="C7" s="66"/>
      <c r="D7" s="66" t="s">
        <v>485</v>
      </c>
      <c r="E7" s="66" t="s">
        <v>486</v>
      </c>
      <c r="F7" s="66" t="s">
        <v>487</v>
      </c>
    </row>
    <row r="9" spans="1:18" ht="15">
      <c r="A9" s="66"/>
      <c r="B9" s="66"/>
      <c r="C9" s="66"/>
      <c r="D9" s="66" t="s">
        <v>757</v>
      </c>
      <c r="E9" s="66">
        <v>1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505</v>
      </c>
      <c r="O9" s="66" t="s">
        <v>506</v>
      </c>
      <c r="P9" s="66" t="s">
        <v>496</v>
      </c>
      <c r="Q9" s="66" t="s">
        <v>497</v>
      </c>
      <c r="R9" s="66">
        <v>80</v>
      </c>
    </row>
    <row r="10" spans="1:18" ht="15">
      <c r="A10" s="66"/>
      <c r="B10" s="66"/>
      <c r="C10" s="66"/>
      <c r="D10" s="66" t="s">
        <v>758</v>
      </c>
      <c r="E10" s="66">
        <v>1152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505</v>
      </c>
      <c r="O10" s="66" t="s">
        <v>506</v>
      </c>
      <c r="P10" s="66" t="s">
        <v>498</v>
      </c>
      <c r="Q10" s="66" t="s">
        <v>497</v>
      </c>
      <c r="R10" s="66">
        <v>80</v>
      </c>
    </row>
    <row r="11" spans="1:18" ht="15">
      <c r="A11" s="66"/>
      <c r="B11" s="66"/>
      <c r="C11" s="66"/>
      <c r="D11" s="66" t="s">
        <v>759</v>
      </c>
      <c r="E11" s="66">
        <v>18048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/>
      <c r="B12" s="66"/>
      <c r="C12" s="66"/>
      <c r="D12" s="66" t="s">
        <v>760</v>
      </c>
      <c r="E12" s="66">
        <v>864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/>
      <c r="B13" s="66"/>
      <c r="C13" s="66"/>
      <c r="D13" s="66" t="s">
        <v>761</v>
      </c>
      <c r="E13" s="66">
        <v>13536</v>
      </c>
      <c r="F13" s="66" t="s">
        <v>488</v>
      </c>
      <c r="G13" s="66" t="s">
        <v>489</v>
      </c>
      <c r="H13" s="66">
        <v>0</v>
      </c>
      <c r="I13" s="66">
        <v>97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18" ht="15">
      <c r="A14" s="66"/>
      <c r="B14" s="66"/>
      <c r="C14" s="66"/>
      <c r="D14" s="66" t="s">
        <v>762</v>
      </c>
      <c r="E14" s="66">
        <v>1440</v>
      </c>
      <c r="F14" s="66" t="s">
        <v>488</v>
      </c>
      <c r="G14" s="66" t="s">
        <v>489</v>
      </c>
      <c r="H14" s="66">
        <v>0</v>
      </c>
      <c r="I14" s="66">
        <v>97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6" t="s">
        <v>543</v>
      </c>
      <c r="O14" s="66" t="s">
        <v>544</v>
      </c>
      <c r="P14" s="66" t="s">
        <v>498</v>
      </c>
      <c r="Q14" s="66" t="s">
        <v>497</v>
      </c>
      <c r="R14" s="66">
        <v>80</v>
      </c>
    </row>
    <row r="15" spans="1:18" ht="15">
      <c r="A15" s="66"/>
      <c r="B15" s="66"/>
      <c r="C15" s="66"/>
      <c r="D15" s="66" t="s">
        <v>763</v>
      </c>
      <c r="E15" s="66">
        <v>22560</v>
      </c>
      <c r="F15" s="66" t="s">
        <v>488</v>
      </c>
      <c r="G15" s="66" t="s">
        <v>489</v>
      </c>
      <c r="H15" s="66">
        <v>0</v>
      </c>
      <c r="I15" s="66">
        <v>97</v>
      </c>
      <c r="J15" s="66" t="s">
        <v>490</v>
      </c>
      <c r="K15" s="66" t="s">
        <v>491</v>
      </c>
      <c r="L15" s="66" t="s">
        <v>492</v>
      </c>
      <c r="M15" s="66" t="s">
        <v>493</v>
      </c>
      <c r="N15" s="66" t="s">
        <v>494</v>
      </c>
      <c r="O15" s="66" t="s">
        <v>495</v>
      </c>
      <c r="P15" s="66" t="s">
        <v>496</v>
      </c>
      <c r="Q15" s="66" t="s">
        <v>497</v>
      </c>
      <c r="R15" s="66">
        <v>80</v>
      </c>
    </row>
    <row r="16" spans="1:18" ht="15">
      <c r="A16" s="66"/>
      <c r="B16" s="66"/>
      <c r="C16" s="66"/>
      <c r="D16" s="66" t="s">
        <v>764</v>
      </c>
      <c r="E16" s="66">
        <v>1440</v>
      </c>
      <c r="F16" s="66" t="s">
        <v>488</v>
      </c>
      <c r="G16" s="66" t="s">
        <v>489</v>
      </c>
      <c r="H16" s="66">
        <v>0</v>
      </c>
      <c r="I16" s="66">
        <v>97</v>
      </c>
      <c r="J16" s="66" t="s">
        <v>490</v>
      </c>
      <c r="K16" s="66" t="s">
        <v>491</v>
      </c>
      <c r="L16" s="66" t="s">
        <v>492</v>
      </c>
      <c r="M16" s="66" t="s">
        <v>493</v>
      </c>
      <c r="N16" s="66" t="s">
        <v>494</v>
      </c>
      <c r="O16" s="66" t="s">
        <v>495</v>
      </c>
      <c r="P16" s="66" t="s">
        <v>498</v>
      </c>
      <c r="Q16" s="66" t="s">
        <v>497</v>
      </c>
      <c r="R16" s="66">
        <v>80</v>
      </c>
    </row>
    <row r="17" spans="1:13" ht="15">
      <c r="A17" s="66"/>
      <c r="B17" s="66"/>
      <c r="C17" s="66"/>
      <c r="D17" s="66" t="s">
        <v>765</v>
      </c>
      <c r="E17" s="66">
        <v>22560</v>
      </c>
      <c r="F17" s="66" t="s">
        <v>766</v>
      </c>
      <c r="G17" s="66">
        <v>0</v>
      </c>
      <c r="H17" s="66" t="s">
        <v>489</v>
      </c>
      <c r="I17" s="66" t="s">
        <v>767</v>
      </c>
      <c r="J17" s="66">
        <v>0</v>
      </c>
      <c r="K17" s="66" t="s">
        <v>768</v>
      </c>
      <c r="L17" s="66">
        <v>45</v>
      </c>
      <c r="M17" s="66">
        <v>1</v>
      </c>
    </row>
    <row r="18" spans="1:18" ht="15">
      <c r="A18" s="66"/>
      <c r="B18" s="66"/>
      <c r="C18" s="66"/>
      <c r="D18" s="66" t="s">
        <v>769</v>
      </c>
      <c r="E18" s="66">
        <v>0</v>
      </c>
      <c r="F18" s="66" t="s">
        <v>488</v>
      </c>
      <c r="G18" s="66" t="s">
        <v>489</v>
      </c>
      <c r="H18" s="66">
        <v>0</v>
      </c>
      <c r="I18" s="66">
        <v>225</v>
      </c>
      <c r="J18" s="66" t="s">
        <v>490</v>
      </c>
      <c r="K18" s="66" t="s">
        <v>491</v>
      </c>
      <c r="L18" s="66" t="s">
        <v>492</v>
      </c>
      <c r="M18" s="66" t="s">
        <v>493</v>
      </c>
      <c r="N18" s="66" t="s">
        <v>543</v>
      </c>
      <c r="O18" s="66" t="s">
        <v>544</v>
      </c>
      <c r="P18" s="66" t="s">
        <v>496</v>
      </c>
      <c r="Q18" s="66" t="s">
        <v>497</v>
      </c>
      <c r="R18" s="66">
        <v>80</v>
      </c>
    </row>
    <row r="19" spans="1:18" ht="15">
      <c r="A19" s="66"/>
      <c r="B19" s="66"/>
      <c r="C19" s="66"/>
      <c r="D19" s="66" t="s">
        <v>786</v>
      </c>
      <c r="E19" s="66">
        <v>2104</v>
      </c>
      <c r="F19" s="66" t="s">
        <v>488</v>
      </c>
      <c r="G19" s="66" t="s">
        <v>489</v>
      </c>
      <c r="H19" s="66">
        <v>0</v>
      </c>
      <c r="I19" s="66">
        <v>225</v>
      </c>
      <c r="J19" s="66" t="s">
        <v>490</v>
      </c>
      <c r="K19" s="66" t="s">
        <v>491</v>
      </c>
      <c r="L19" s="66" t="s">
        <v>492</v>
      </c>
      <c r="M19" s="66" t="s">
        <v>493</v>
      </c>
      <c r="N19" s="66" t="s">
        <v>543</v>
      </c>
      <c r="O19" s="66" t="s">
        <v>544</v>
      </c>
      <c r="P19" s="66" t="s">
        <v>498</v>
      </c>
      <c r="Q19" s="66" t="s">
        <v>497</v>
      </c>
      <c r="R19" s="66">
        <v>80</v>
      </c>
    </row>
    <row r="20" spans="1:18" ht="15">
      <c r="A20" s="66"/>
      <c r="B20" s="66"/>
      <c r="C20" s="66"/>
      <c r="D20" s="66" t="s">
        <v>787</v>
      </c>
      <c r="E20" s="66">
        <v>32936</v>
      </c>
      <c r="F20" s="66" t="s">
        <v>488</v>
      </c>
      <c r="G20" s="66" t="s">
        <v>489</v>
      </c>
      <c r="H20" s="66">
        <v>0</v>
      </c>
      <c r="I20" s="66">
        <v>401</v>
      </c>
      <c r="J20" s="66" t="s">
        <v>490</v>
      </c>
      <c r="K20" s="66" t="s">
        <v>491</v>
      </c>
      <c r="L20" s="66" t="s">
        <v>492</v>
      </c>
      <c r="M20" s="66" t="s">
        <v>493</v>
      </c>
      <c r="N20" s="66" t="s">
        <v>505</v>
      </c>
      <c r="O20" s="66" t="s">
        <v>506</v>
      </c>
      <c r="P20" s="66" t="s">
        <v>496</v>
      </c>
      <c r="Q20" s="66" t="s">
        <v>497</v>
      </c>
      <c r="R20" s="66">
        <v>80</v>
      </c>
    </row>
    <row r="21" spans="1:18" ht="15">
      <c r="A21" s="66"/>
      <c r="B21" s="66"/>
      <c r="C21" s="66"/>
      <c r="D21" s="66" t="s">
        <v>788</v>
      </c>
      <c r="E21" s="66">
        <v>3744</v>
      </c>
      <c r="F21" s="66" t="s">
        <v>488</v>
      </c>
      <c r="G21" s="66" t="s">
        <v>489</v>
      </c>
      <c r="H21" s="66">
        <v>0</v>
      </c>
      <c r="I21" s="66">
        <v>401</v>
      </c>
      <c r="J21" s="66" t="s">
        <v>490</v>
      </c>
      <c r="K21" s="66" t="s">
        <v>491</v>
      </c>
      <c r="L21" s="66" t="s">
        <v>492</v>
      </c>
      <c r="M21" s="66" t="s">
        <v>493</v>
      </c>
      <c r="N21" s="66" t="s">
        <v>505</v>
      </c>
      <c r="O21" s="66" t="s">
        <v>506</v>
      </c>
      <c r="P21" s="66" t="s">
        <v>498</v>
      </c>
      <c r="Q21" s="66" t="s">
        <v>497</v>
      </c>
      <c r="R21" s="66">
        <v>80</v>
      </c>
    </row>
    <row r="22" spans="1:18" ht="15">
      <c r="A22" s="66"/>
      <c r="B22" s="66"/>
      <c r="C22" s="66"/>
      <c r="D22" s="66" t="s">
        <v>789</v>
      </c>
      <c r="E22" s="66">
        <v>58656</v>
      </c>
      <c r="F22" s="66" t="s">
        <v>488</v>
      </c>
      <c r="G22" s="66" t="s">
        <v>489</v>
      </c>
      <c r="H22" s="66">
        <v>0</v>
      </c>
      <c r="I22" s="66">
        <v>401</v>
      </c>
      <c r="J22" s="66" t="s">
        <v>490</v>
      </c>
      <c r="K22" s="66" t="s">
        <v>491</v>
      </c>
      <c r="L22" s="66" t="s">
        <v>492</v>
      </c>
      <c r="M22" s="66" t="s">
        <v>493</v>
      </c>
      <c r="N22" s="66" t="s">
        <v>494</v>
      </c>
      <c r="O22" s="66" t="s">
        <v>495</v>
      </c>
      <c r="P22" s="66" t="s">
        <v>496</v>
      </c>
      <c r="Q22" s="66" t="s">
        <v>497</v>
      </c>
      <c r="R22" s="66">
        <v>80</v>
      </c>
    </row>
    <row r="23" spans="1:18" ht="15">
      <c r="A23" s="66"/>
      <c r="B23" s="66"/>
      <c r="C23" s="66"/>
      <c r="D23" s="66" t="s">
        <v>790</v>
      </c>
      <c r="E23" s="66">
        <v>2912</v>
      </c>
      <c r="F23" s="66" t="s">
        <v>488</v>
      </c>
      <c r="G23" s="66" t="s">
        <v>489</v>
      </c>
      <c r="H23" s="66">
        <v>0</v>
      </c>
      <c r="I23" s="66">
        <v>401</v>
      </c>
      <c r="J23" s="66" t="s">
        <v>490</v>
      </c>
      <c r="K23" s="66" t="s">
        <v>491</v>
      </c>
      <c r="L23" s="66" t="s">
        <v>492</v>
      </c>
      <c r="M23" s="66" t="s">
        <v>493</v>
      </c>
      <c r="N23" s="66" t="s">
        <v>494</v>
      </c>
      <c r="O23" s="66" t="s">
        <v>495</v>
      </c>
      <c r="P23" s="66" t="s">
        <v>498</v>
      </c>
      <c r="Q23" s="66" t="s">
        <v>497</v>
      </c>
      <c r="R23" s="66">
        <v>80</v>
      </c>
    </row>
    <row r="24" spans="1:6" ht="15">
      <c r="A24" s="66"/>
      <c r="B24" s="66"/>
      <c r="C24" s="66"/>
      <c r="D24" s="66" t="s">
        <v>790</v>
      </c>
      <c r="E24" s="66">
        <v>0</v>
      </c>
      <c r="F24" s="66" t="s">
        <v>499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573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0.19654947916666665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2">
        <v>0.19722945601851852</v>
      </c>
      <c r="E11" s="66">
        <v>135855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0.19654947916666668</v>
      </c>
      <c r="D12" s="812">
        <v>0.19790943287037036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0.0006799768518518379</v>
      </c>
      <c r="D13" s="812">
        <v>0.39445891203703703</v>
      </c>
      <c r="E13" s="66">
        <v>135855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2">
        <f>D20</f>
        <v>0.3951388888888889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0.3951388888888889</v>
      </c>
    </row>
    <row r="18" spans="4:5" ht="15">
      <c r="D18" s="812">
        <f>Rings!J114</f>
        <v>0.3958333333333333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0.3951388888888889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574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0.16808449074074072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2">
        <v>0.1687644675925926</v>
      </c>
      <c r="E11" s="66">
        <v>116180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0.16944444444444443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0.16944444444444443</v>
      </c>
    </row>
    <row r="16" spans="4:5" ht="15">
      <c r="D16" s="812">
        <f>Rings!J115</f>
        <v>0.17013888888888887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0.16944444444444443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44"/>
  <sheetViews>
    <sheetView zoomScale="75" zoomScaleNormal="75" workbookViewId="0" topLeftCell="A1">
      <selection activeCell="T81" sqref="B81:T81"/>
    </sheetView>
  </sheetViews>
  <sheetFormatPr defaultColWidth="9.140625" defaultRowHeight="12.75"/>
  <cols>
    <col min="1" max="1" width="5.8515625" style="25" customWidth="1"/>
    <col min="2" max="2" width="7.00390625" style="25" customWidth="1"/>
    <col min="3" max="3" width="42.8515625" style="25" customWidth="1"/>
    <col min="4" max="4" width="14.7109375" style="25" bestFit="1" customWidth="1"/>
    <col min="5" max="5" width="8.28125" style="25" customWidth="1"/>
    <col min="6" max="6" width="6.8515625" style="25" customWidth="1"/>
    <col min="7" max="7" width="12.00390625" style="25" customWidth="1"/>
    <col min="8" max="8" width="12.7109375" style="25" bestFit="1" customWidth="1"/>
    <col min="9" max="9" width="12.00390625" style="25" bestFit="1" customWidth="1"/>
    <col min="10" max="10" width="14.7109375" style="25" bestFit="1" customWidth="1"/>
    <col min="11" max="11" width="8.00390625" style="25" customWidth="1"/>
    <col min="12" max="12" width="6.57421875" style="25" customWidth="1"/>
    <col min="13" max="13" width="12.00390625" style="25" customWidth="1"/>
    <col min="14" max="14" width="13.28125" style="25" bestFit="1" customWidth="1"/>
    <col min="15" max="15" width="13.00390625" style="25" customWidth="1"/>
    <col min="16" max="16" width="13.7109375" style="25" customWidth="1"/>
    <col min="17" max="17" width="14.00390625" style="25" customWidth="1"/>
    <col min="18" max="18" width="9.140625" style="25" customWidth="1"/>
    <col min="19" max="20" width="13.140625" style="25" customWidth="1"/>
    <col min="21" max="16384" width="11.421875" style="25" customWidth="1"/>
  </cols>
  <sheetData>
    <row r="1" spans="2:20" ht="15">
      <c r="B1" s="87"/>
      <c r="C1" s="87"/>
      <c r="D1" s="87"/>
      <c r="E1" s="87"/>
      <c r="F1" s="87"/>
      <c r="G1" s="87"/>
      <c r="H1" s="87"/>
      <c r="I1" s="87"/>
      <c r="J1" s="296"/>
      <c r="K1" s="296"/>
      <c r="L1" s="87"/>
      <c r="M1" s="87"/>
      <c r="N1" s="87"/>
      <c r="O1" s="87"/>
      <c r="P1" s="94"/>
      <c r="Q1" s="87"/>
      <c r="R1" s="87"/>
      <c r="S1" s="87"/>
      <c r="T1" s="87"/>
    </row>
    <row r="2" spans="2:20" ht="15">
      <c r="B2" s="87"/>
      <c r="C2" s="87"/>
      <c r="D2" s="236"/>
      <c r="E2" s="87"/>
      <c r="F2" s="87"/>
      <c r="G2" s="328"/>
      <c r="H2" s="328"/>
      <c r="I2" s="328"/>
      <c r="J2" s="54"/>
      <c r="K2" s="327"/>
      <c r="L2" s="236"/>
      <c r="M2" s="129"/>
      <c r="N2" s="129"/>
      <c r="O2" s="87"/>
      <c r="P2" s="94"/>
      <c r="Q2" s="95" t="s">
        <v>84</v>
      </c>
      <c r="R2" s="87">
        <v>500</v>
      </c>
      <c r="S2" s="87"/>
      <c r="T2" s="87"/>
    </row>
    <row r="3" spans="2:20" ht="15">
      <c r="B3" s="87"/>
      <c r="C3" s="87"/>
      <c r="D3" s="87"/>
      <c r="E3" s="87"/>
      <c r="F3" s="87"/>
      <c r="G3" s="87"/>
      <c r="H3" s="87"/>
      <c r="I3" s="87"/>
      <c r="J3" s="296"/>
      <c r="K3" s="296"/>
      <c r="L3" s="87"/>
      <c r="M3" s="87"/>
      <c r="N3" s="87"/>
      <c r="O3" s="87"/>
      <c r="P3" s="94"/>
      <c r="Q3" s="87"/>
      <c r="R3" s="87"/>
      <c r="S3" s="87"/>
      <c r="T3" s="87"/>
    </row>
    <row r="4" spans="2:20" ht="15.75" thickBo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4"/>
      <c r="Q4" s="87"/>
      <c r="R4" s="87"/>
      <c r="S4" s="87"/>
      <c r="T4" s="87"/>
    </row>
    <row r="5" spans="2:20" ht="35.25" customHeight="1">
      <c r="B5" s="87"/>
      <c r="C5" s="971" t="s">
        <v>81</v>
      </c>
      <c r="D5" s="985" t="s">
        <v>85</v>
      </c>
      <c r="E5" s="982"/>
      <c r="F5" s="982"/>
      <c r="G5" s="945"/>
      <c r="H5" s="981" t="s">
        <v>86</v>
      </c>
      <c r="I5" s="984"/>
      <c r="J5" s="985" t="s">
        <v>87</v>
      </c>
      <c r="K5" s="982"/>
      <c r="L5" s="982"/>
      <c r="M5" s="945"/>
      <c r="N5" s="963" t="s">
        <v>127</v>
      </c>
      <c r="O5" s="972" t="s">
        <v>129</v>
      </c>
      <c r="P5" s="963" t="s">
        <v>107</v>
      </c>
      <c r="Q5" s="972" t="s">
        <v>108</v>
      </c>
      <c r="R5" s="972" t="s">
        <v>90</v>
      </c>
      <c r="S5" s="972" t="s">
        <v>467</v>
      </c>
      <c r="T5" s="972" t="s">
        <v>468</v>
      </c>
    </row>
    <row r="6" spans="2:20" ht="44.25" customHeight="1" thickBot="1">
      <c r="B6" s="87"/>
      <c r="C6" s="983"/>
      <c r="D6" s="186" t="s">
        <v>91</v>
      </c>
      <c r="E6" s="183" t="s">
        <v>92</v>
      </c>
      <c r="F6" s="184" t="s">
        <v>93</v>
      </c>
      <c r="G6" s="185" t="s">
        <v>94</v>
      </c>
      <c r="H6" s="187" t="s">
        <v>109</v>
      </c>
      <c r="I6" s="188" t="s">
        <v>80</v>
      </c>
      <c r="J6" s="186" t="s">
        <v>91</v>
      </c>
      <c r="K6" s="183" t="s">
        <v>92</v>
      </c>
      <c r="L6" s="184" t="s">
        <v>93</v>
      </c>
      <c r="M6" s="185" t="s">
        <v>94</v>
      </c>
      <c r="N6" s="964"/>
      <c r="O6" s="966"/>
      <c r="P6" s="964"/>
      <c r="Q6" s="966"/>
      <c r="R6" s="966"/>
      <c r="S6" s="966"/>
      <c r="T6" s="966"/>
    </row>
    <row r="7" spans="2:20" ht="15">
      <c r="B7" s="87"/>
      <c r="C7" s="282"/>
      <c r="D7" s="277"/>
      <c r="E7" s="278"/>
      <c r="F7" s="278"/>
      <c r="G7" s="341"/>
      <c r="H7" s="423"/>
      <c r="I7" s="424"/>
      <c r="J7" s="627"/>
      <c r="K7" s="278"/>
      <c r="L7" s="278"/>
      <c r="M7" s="279"/>
      <c r="N7" s="282"/>
      <c r="O7" s="339"/>
      <c r="P7" s="282"/>
      <c r="Q7" s="281"/>
      <c r="R7" s="281"/>
      <c r="S7" s="281"/>
      <c r="T7" s="281"/>
    </row>
    <row r="8" spans="2:20" ht="15">
      <c r="B8" s="374"/>
      <c r="C8" s="351" t="s">
        <v>465</v>
      </c>
      <c r="D8" s="410">
        <v>39704</v>
      </c>
      <c r="E8" s="380">
        <v>2008</v>
      </c>
      <c r="F8" s="380">
        <v>257</v>
      </c>
      <c r="G8" s="422">
        <v>0.9298611111111111</v>
      </c>
      <c r="H8" s="632"/>
      <c r="I8" s="633"/>
      <c r="J8" s="628"/>
      <c r="K8" s="47"/>
      <c r="L8" s="47"/>
      <c r="M8" s="48"/>
      <c r="N8" s="49"/>
      <c r="O8" s="50"/>
      <c r="P8" s="313"/>
      <c r="Q8" s="314" t="s">
        <v>755</v>
      </c>
      <c r="R8" s="314"/>
      <c r="S8" s="322"/>
      <c r="T8" s="322"/>
    </row>
    <row r="9" spans="1:23" ht="15">
      <c r="A9" s="374"/>
      <c r="B9" s="374"/>
      <c r="C9" s="351" t="s">
        <v>309</v>
      </c>
      <c r="D9" s="410">
        <v>39704</v>
      </c>
      <c r="E9" s="380">
        <v>2008</v>
      </c>
      <c r="F9" s="380">
        <v>257</v>
      </c>
      <c r="G9" s="625">
        <v>0.9333333333333332</v>
      </c>
      <c r="H9" s="634">
        <v>0.001388888888888889</v>
      </c>
      <c r="I9" s="635"/>
      <c r="J9" s="629">
        <v>39704</v>
      </c>
      <c r="K9" s="380">
        <v>2008</v>
      </c>
      <c r="L9" s="380">
        <v>257</v>
      </c>
      <c r="M9" s="548">
        <v>0.9347222222222222</v>
      </c>
      <c r="N9" s="657"/>
      <c r="O9" s="531"/>
      <c r="P9" s="532"/>
      <c r="Q9" s="314" t="s">
        <v>755</v>
      </c>
      <c r="R9" s="445" t="str">
        <f aca="true" t="shared" si="0" ref="R9:R28">IF(MID(C9,6,7)="NO_DATA",50,IF(B9=""," ",$R$2+B9-1))</f>
        <v> </v>
      </c>
      <c r="S9" s="519">
        <v>100</v>
      </c>
      <c r="T9" s="902">
        <v>1079.979126</v>
      </c>
      <c r="V9" s="26"/>
      <c r="W9" s="26"/>
    </row>
    <row r="10" spans="1:23" ht="15">
      <c r="A10" s="602">
        <v>1</v>
      </c>
      <c r="B10" s="602">
        <v>1</v>
      </c>
      <c r="C10" s="603" t="s">
        <v>311</v>
      </c>
      <c r="D10" s="604">
        <v>39705</v>
      </c>
      <c r="E10" s="605">
        <v>2008</v>
      </c>
      <c r="F10" s="605">
        <v>258</v>
      </c>
      <c r="G10" s="626">
        <v>0.5861111111111111</v>
      </c>
      <c r="H10" s="636">
        <v>0.25</v>
      </c>
      <c r="I10" s="637">
        <v>0.08333333333333331</v>
      </c>
      <c r="J10" s="630">
        <v>39705</v>
      </c>
      <c r="K10" s="605">
        <v>2008</v>
      </c>
      <c r="L10" s="605">
        <v>258</v>
      </c>
      <c r="M10" s="606">
        <v>0.9194444444444444</v>
      </c>
      <c r="N10" s="658"/>
      <c r="O10" s="608"/>
      <c r="P10" s="609"/>
      <c r="Q10" s="908" t="s">
        <v>755</v>
      </c>
      <c r="R10" s="610">
        <f t="shared" si="0"/>
        <v>500</v>
      </c>
      <c r="S10" s="903">
        <v>93.091422</v>
      </c>
      <c r="T10" s="696">
        <v>1516.694946</v>
      </c>
      <c r="V10" s="26"/>
      <c r="W10" s="26"/>
    </row>
    <row r="11" spans="1:23" ht="15">
      <c r="A11" s="374"/>
      <c r="B11" s="374">
        <v>2</v>
      </c>
      <c r="C11" s="351" t="s">
        <v>314</v>
      </c>
      <c r="D11" s="410">
        <v>39705</v>
      </c>
      <c r="E11" s="380">
        <v>2008</v>
      </c>
      <c r="F11" s="380">
        <v>258</v>
      </c>
      <c r="G11" s="625">
        <v>0.9541666666666666</v>
      </c>
      <c r="H11" s="634">
        <v>0.13541666666666666</v>
      </c>
      <c r="I11" s="635"/>
      <c r="J11" s="629">
        <v>39706</v>
      </c>
      <c r="K11" s="380">
        <v>2008</v>
      </c>
      <c r="L11" s="380">
        <v>259</v>
      </c>
      <c r="M11" s="548">
        <v>0.08958333333333333</v>
      </c>
      <c r="N11" s="657" t="s">
        <v>469</v>
      </c>
      <c r="O11" s="531">
        <v>15.5</v>
      </c>
      <c r="P11" s="532" t="s">
        <v>471</v>
      </c>
      <c r="Q11" s="314" t="s">
        <v>755</v>
      </c>
      <c r="R11" s="445">
        <f t="shared" si="0"/>
        <v>501</v>
      </c>
      <c r="S11" s="519">
        <v>86.898673</v>
      </c>
      <c r="T11" s="902">
        <v>1396.087158</v>
      </c>
      <c r="V11" s="26"/>
      <c r="W11" s="26"/>
    </row>
    <row r="12" spans="1:20" ht="15">
      <c r="A12" s="374"/>
      <c r="B12" s="374">
        <v>3</v>
      </c>
      <c r="C12" s="351" t="s">
        <v>318</v>
      </c>
      <c r="D12" s="410">
        <v>39706</v>
      </c>
      <c r="E12" s="380">
        <v>2008</v>
      </c>
      <c r="F12" s="380">
        <v>259</v>
      </c>
      <c r="G12" s="625">
        <v>0.08958333333333333</v>
      </c>
      <c r="H12" s="634">
        <v>0.3333333333333333</v>
      </c>
      <c r="I12" s="635"/>
      <c r="J12" s="629">
        <v>39706</v>
      </c>
      <c r="K12" s="380">
        <v>2008</v>
      </c>
      <c r="L12" s="380">
        <v>259</v>
      </c>
      <c r="M12" s="548">
        <v>0.42291666666666666</v>
      </c>
      <c r="N12" s="657" t="s">
        <v>469</v>
      </c>
      <c r="O12" s="531">
        <v>15.5</v>
      </c>
      <c r="P12" s="532" t="s">
        <v>471</v>
      </c>
      <c r="Q12" s="314" t="s">
        <v>755</v>
      </c>
      <c r="R12" s="445">
        <f t="shared" si="0"/>
        <v>502</v>
      </c>
      <c r="S12" s="519">
        <v>98.310459</v>
      </c>
      <c r="T12" s="902">
        <v>1358.692017</v>
      </c>
    </row>
    <row r="13" spans="1:23" ht="15">
      <c r="A13" s="602">
        <v>2</v>
      </c>
      <c r="B13" s="602">
        <v>4</v>
      </c>
      <c r="C13" s="603" t="s">
        <v>320</v>
      </c>
      <c r="D13" s="604">
        <v>39706</v>
      </c>
      <c r="E13" s="605">
        <v>2008</v>
      </c>
      <c r="F13" s="605">
        <v>259</v>
      </c>
      <c r="G13" s="626">
        <v>0.5861111111111111</v>
      </c>
      <c r="H13" s="636">
        <v>0.25</v>
      </c>
      <c r="I13" s="637">
        <v>0.08333333333333331</v>
      </c>
      <c r="J13" s="630">
        <v>39706</v>
      </c>
      <c r="K13" s="605">
        <v>2008</v>
      </c>
      <c r="L13" s="605">
        <v>259</v>
      </c>
      <c r="M13" s="606">
        <v>0.9194444444444444</v>
      </c>
      <c r="N13" s="658"/>
      <c r="O13" s="608"/>
      <c r="P13" s="609"/>
      <c r="Q13" s="908" t="s">
        <v>755</v>
      </c>
      <c r="R13" s="610">
        <f t="shared" si="0"/>
        <v>503</v>
      </c>
      <c r="S13" s="903">
        <v>100</v>
      </c>
      <c r="T13" s="696">
        <v>1084.538208</v>
      </c>
      <c r="V13" s="26"/>
      <c r="W13" s="26"/>
    </row>
    <row r="14" spans="1:23" ht="15">
      <c r="A14" s="374"/>
      <c r="B14" s="374">
        <v>5</v>
      </c>
      <c r="C14" s="351" t="s">
        <v>321</v>
      </c>
      <c r="D14" s="410">
        <v>39706</v>
      </c>
      <c r="E14" s="380">
        <v>2008</v>
      </c>
      <c r="F14" s="380">
        <v>259</v>
      </c>
      <c r="G14" s="625">
        <v>0.9541666666666666</v>
      </c>
      <c r="H14" s="634">
        <v>0.5381944444444444</v>
      </c>
      <c r="I14" s="635"/>
      <c r="J14" s="629">
        <v>39707</v>
      </c>
      <c r="K14" s="380">
        <v>2008</v>
      </c>
      <c r="L14" s="380">
        <v>260</v>
      </c>
      <c r="M14" s="548">
        <v>0.4923611111111111</v>
      </c>
      <c r="N14" s="657" t="s">
        <v>469</v>
      </c>
      <c r="O14" s="531">
        <v>15.5</v>
      </c>
      <c r="P14" s="532" t="s">
        <v>471</v>
      </c>
      <c r="Q14" s="314" t="s">
        <v>755</v>
      </c>
      <c r="R14" s="445">
        <f t="shared" si="0"/>
        <v>504</v>
      </c>
      <c r="S14" s="519">
        <v>99.858105</v>
      </c>
      <c r="T14" s="902">
        <v>1440.152954</v>
      </c>
      <c r="V14" s="26"/>
      <c r="W14" s="26"/>
    </row>
    <row r="15" spans="1:23" ht="15">
      <c r="A15" s="602">
        <v>3</v>
      </c>
      <c r="B15" s="602">
        <v>6</v>
      </c>
      <c r="C15" s="603" t="s">
        <v>322</v>
      </c>
      <c r="D15" s="604">
        <v>39707</v>
      </c>
      <c r="E15" s="605">
        <v>2008</v>
      </c>
      <c r="F15" s="605">
        <v>260</v>
      </c>
      <c r="G15" s="626">
        <v>0.5756944444444444</v>
      </c>
      <c r="H15" s="636">
        <v>0.2421875</v>
      </c>
      <c r="I15" s="637">
        <v>0.08072916666666669</v>
      </c>
      <c r="J15" s="630">
        <v>39707</v>
      </c>
      <c r="K15" s="605">
        <v>2008</v>
      </c>
      <c r="L15" s="605">
        <v>260</v>
      </c>
      <c r="M15" s="606">
        <v>0.8986111111111111</v>
      </c>
      <c r="N15" s="658"/>
      <c r="O15" s="608"/>
      <c r="P15" s="609"/>
      <c r="Q15" s="908" t="s">
        <v>755</v>
      </c>
      <c r="R15" s="610">
        <f t="shared" si="0"/>
        <v>505</v>
      </c>
      <c r="S15" s="903">
        <v>68.207228</v>
      </c>
      <c r="T15" s="696">
        <v>1505.59375</v>
      </c>
      <c r="V15" s="26"/>
      <c r="W15" s="26"/>
    </row>
    <row r="16" spans="1:20" ht="15">
      <c r="A16" s="374"/>
      <c r="B16" s="374">
        <v>7</v>
      </c>
      <c r="C16" s="351" t="s">
        <v>323</v>
      </c>
      <c r="D16" s="410">
        <v>39707</v>
      </c>
      <c r="E16" s="380">
        <v>2008</v>
      </c>
      <c r="F16" s="380">
        <v>260</v>
      </c>
      <c r="G16" s="625">
        <v>0.9201388888888888</v>
      </c>
      <c r="H16" s="634">
        <v>0.21180555555555555</v>
      </c>
      <c r="I16" s="635"/>
      <c r="J16" s="629">
        <v>39708</v>
      </c>
      <c r="K16" s="380">
        <v>2008</v>
      </c>
      <c r="L16" s="380">
        <v>261</v>
      </c>
      <c r="M16" s="548">
        <v>0.13194444444444445</v>
      </c>
      <c r="N16" s="657" t="s">
        <v>474</v>
      </c>
      <c r="O16" s="531">
        <v>15.5</v>
      </c>
      <c r="P16" s="532" t="s">
        <v>473</v>
      </c>
      <c r="Q16" s="314" t="s">
        <v>755</v>
      </c>
      <c r="R16" s="445">
        <f t="shared" si="0"/>
        <v>506</v>
      </c>
      <c r="S16" s="519">
        <v>99.926281</v>
      </c>
      <c r="T16" s="902">
        <v>1339.967285</v>
      </c>
    </row>
    <row r="17" spans="1:20" ht="15">
      <c r="A17" s="374"/>
      <c r="B17" s="374">
        <v>8</v>
      </c>
      <c r="C17" s="351" t="s">
        <v>324</v>
      </c>
      <c r="D17" s="410">
        <v>39708</v>
      </c>
      <c r="E17" s="380">
        <v>2008</v>
      </c>
      <c r="F17" s="380">
        <v>261</v>
      </c>
      <c r="G17" s="625">
        <v>0.13194444444444445</v>
      </c>
      <c r="H17" s="634">
        <v>0.20138888888888887</v>
      </c>
      <c r="I17" s="635"/>
      <c r="J17" s="629">
        <v>39708</v>
      </c>
      <c r="K17" s="380">
        <v>2008</v>
      </c>
      <c r="L17" s="380">
        <v>261</v>
      </c>
      <c r="M17" s="548">
        <v>0.3333333333333333</v>
      </c>
      <c r="N17" s="657" t="s">
        <v>474</v>
      </c>
      <c r="O17" s="531">
        <v>15.5</v>
      </c>
      <c r="P17" s="532" t="s">
        <v>473</v>
      </c>
      <c r="Q17" s="314" t="s">
        <v>755</v>
      </c>
      <c r="R17" s="445">
        <f t="shared" si="0"/>
        <v>507</v>
      </c>
      <c r="S17" s="519">
        <v>94.355649</v>
      </c>
      <c r="T17" s="902">
        <v>1599.182373</v>
      </c>
    </row>
    <row r="18" spans="1:22" ht="15">
      <c r="A18" s="374"/>
      <c r="B18" s="374">
        <v>9</v>
      </c>
      <c r="C18" s="351" t="s">
        <v>325</v>
      </c>
      <c r="D18" s="410">
        <v>39708</v>
      </c>
      <c r="E18" s="380">
        <v>2008</v>
      </c>
      <c r="F18" s="380">
        <v>261</v>
      </c>
      <c r="G18" s="625">
        <v>0.3333333333333333</v>
      </c>
      <c r="H18" s="634">
        <v>0.2638888888888889</v>
      </c>
      <c r="I18" s="635"/>
      <c r="J18" s="629">
        <v>39708</v>
      </c>
      <c r="K18" s="380">
        <v>2008</v>
      </c>
      <c r="L18" s="380">
        <v>261</v>
      </c>
      <c r="M18" s="548">
        <v>0.5972222222222222</v>
      </c>
      <c r="N18" s="657" t="s">
        <v>474</v>
      </c>
      <c r="O18" s="531">
        <v>15.5</v>
      </c>
      <c r="P18" s="532" t="s">
        <v>473</v>
      </c>
      <c r="Q18" s="314" t="s">
        <v>755</v>
      </c>
      <c r="R18" s="445">
        <f t="shared" si="0"/>
        <v>508</v>
      </c>
      <c r="S18" s="519">
        <v>52.472383</v>
      </c>
      <c r="T18" s="902">
        <v>1420.584595</v>
      </c>
      <c r="U18" s="26"/>
      <c r="V18" s="26"/>
    </row>
    <row r="19" spans="1:20" ht="15">
      <c r="A19" s="374"/>
      <c r="B19" s="374">
        <v>10</v>
      </c>
      <c r="C19" s="351" t="s">
        <v>326</v>
      </c>
      <c r="D19" s="410">
        <v>39708</v>
      </c>
      <c r="E19" s="380">
        <v>2008</v>
      </c>
      <c r="F19" s="380">
        <v>261</v>
      </c>
      <c r="G19" s="625">
        <v>0.5972222222222222</v>
      </c>
      <c r="H19" s="634">
        <v>0.06944444444444443</v>
      </c>
      <c r="I19" s="635"/>
      <c r="J19" s="629">
        <v>39708</v>
      </c>
      <c r="K19" s="380">
        <v>2008</v>
      </c>
      <c r="L19" s="380">
        <v>261</v>
      </c>
      <c r="M19" s="548">
        <v>0.6666666666666666</v>
      </c>
      <c r="N19" s="657" t="s">
        <v>474</v>
      </c>
      <c r="O19" s="358">
        <v>15.5</v>
      </c>
      <c r="P19" s="532" t="s">
        <v>473</v>
      </c>
      <c r="Q19" s="314" t="s">
        <v>755</v>
      </c>
      <c r="R19" s="445">
        <f t="shared" si="0"/>
        <v>509</v>
      </c>
      <c r="S19" s="519">
        <v>19.036928</v>
      </c>
      <c r="T19" s="902">
        <v>1786.521484</v>
      </c>
    </row>
    <row r="20" spans="1:20" ht="15">
      <c r="A20" s="374"/>
      <c r="B20" s="374">
        <v>11</v>
      </c>
      <c r="C20" s="351" t="s">
        <v>327</v>
      </c>
      <c r="D20" s="410">
        <v>39708</v>
      </c>
      <c r="E20" s="380">
        <v>2008</v>
      </c>
      <c r="F20" s="380">
        <v>261</v>
      </c>
      <c r="G20" s="625">
        <v>0.6666666666666666</v>
      </c>
      <c r="H20" s="634">
        <v>0.07291666666666667</v>
      </c>
      <c r="I20" s="635"/>
      <c r="J20" s="629">
        <v>39708</v>
      </c>
      <c r="K20" s="380">
        <v>2008</v>
      </c>
      <c r="L20" s="380">
        <v>261</v>
      </c>
      <c r="M20" s="548">
        <v>0.7395833333333334</v>
      </c>
      <c r="N20" s="657" t="s">
        <v>474</v>
      </c>
      <c r="O20" s="531">
        <v>15.5</v>
      </c>
      <c r="P20" s="532" t="s">
        <v>473</v>
      </c>
      <c r="Q20" s="314" t="s">
        <v>755</v>
      </c>
      <c r="R20" s="445">
        <f t="shared" si="0"/>
        <v>510</v>
      </c>
      <c r="S20" s="519">
        <v>31.279731</v>
      </c>
      <c r="T20" s="902">
        <v>1874.066284</v>
      </c>
    </row>
    <row r="21" spans="1:22" ht="15">
      <c r="A21" s="374"/>
      <c r="B21" s="374">
        <v>12</v>
      </c>
      <c r="C21" s="351" t="s">
        <v>328</v>
      </c>
      <c r="D21" s="410">
        <v>39708</v>
      </c>
      <c r="E21" s="380">
        <v>2008</v>
      </c>
      <c r="F21" s="380">
        <v>261</v>
      </c>
      <c r="G21" s="625">
        <v>0.7395833333333334</v>
      </c>
      <c r="H21" s="634">
        <v>0.12152777777777778</v>
      </c>
      <c r="I21" s="635"/>
      <c r="J21" s="629">
        <v>39708</v>
      </c>
      <c r="K21" s="380">
        <v>2008</v>
      </c>
      <c r="L21" s="380">
        <v>261</v>
      </c>
      <c r="M21" s="548">
        <v>0.8611111111111112</v>
      </c>
      <c r="N21" s="657" t="s">
        <v>474</v>
      </c>
      <c r="O21" s="531">
        <v>15.5</v>
      </c>
      <c r="P21" s="532" t="s">
        <v>473</v>
      </c>
      <c r="Q21" s="314" t="s">
        <v>755</v>
      </c>
      <c r="R21" s="445">
        <f t="shared" si="0"/>
        <v>511</v>
      </c>
      <c r="S21" s="519">
        <v>83.518517</v>
      </c>
      <c r="T21" s="902">
        <v>1848.532349</v>
      </c>
      <c r="U21" s="26"/>
      <c r="V21" s="26"/>
    </row>
    <row r="22" spans="1:22" ht="15">
      <c r="A22" s="374"/>
      <c r="B22" s="374">
        <v>13</v>
      </c>
      <c r="C22" s="351" t="s">
        <v>329</v>
      </c>
      <c r="D22" s="410">
        <v>39708</v>
      </c>
      <c r="E22" s="380">
        <v>2008</v>
      </c>
      <c r="F22" s="380">
        <v>261</v>
      </c>
      <c r="G22" s="625">
        <v>0.8611111111111112</v>
      </c>
      <c r="H22" s="634">
        <v>0.2708333333333333</v>
      </c>
      <c r="I22" s="635"/>
      <c r="J22" s="629">
        <v>39709</v>
      </c>
      <c r="K22" s="380">
        <v>2008</v>
      </c>
      <c r="L22" s="380">
        <v>262</v>
      </c>
      <c r="M22" s="548">
        <v>0.13194444444444445</v>
      </c>
      <c r="N22" s="657" t="s">
        <v>469</v>
      </c>
      <c r="O22" s="358">
        <v>15.5</v>
      </c>
      <c r="P22" s="533" t="s">
        <v>471</v>
      </c>
      <c r="Q22" s="314" t="s">
        <v>755</v>
      </c>
      <c r="R22" s="445">
        <f t="shared" si="0"/>
        <v>512</v>
      </c>
      <c r="S22" s="519">
        <v>82.549351</v>
      </c>
      <c r="T22" s="902">
        <v>1675.823853</v>
      </c>
      <c r="U22" s="26"/>
      <c r="V22" s="26"/>
    </row>
    <row r="23" spans="1:23" ht="15">
      <c r="A23" s="374"/>
      <c r="B23" s="374">
        <v>14</v>
      </c>
      <c r="C23" s="351" t="s">
        <v>332</v>
      </c>
      <c r="D23" s="410">
        <v>39709</v>
      </c>
      <c r="E23" s="380">
        <v>2008</v>
      </c>
      <c r="F23" s="380">
        <v>262</v>
      </c>
      <c r="G23" s="625">
        <v>0.13194444444444445</v>
      </c>
      <c r="H23" s="634">
        <v>0.041666666666666664</v>
      </c>
      <c r="I23" s="635"/>
      <c r="J23" s="629">
        <v>39709</v>
      </c>
      <c r="K23" s="380">
        <v>2008</v>
      </c>
      <c r="L23" s="380">
        <v>262</v>
      </c>
      <c r="M23" s="548">
        <v>0.17361111111111113</v>
      </c>
      <c r="N23" s="657" t="s">
        <v>474</v>
      </c>
      <c r="O23" s="531">
        <v>15.5</v>
      </c>
      <c r="P23" s="532" t="s">
        <v>473</v>
      </c>
      <c r="Q23" s="314" t="s">
        <v>755</v>
      </c>
      <c r="R23" s="445">
        <f t="shared" si="0"/>
        <v>513</v>
      </c>
      <c r="S23" s="519">
        <v>75.830567</v>
      </c>
      <c r="T23" s="902">
        <v>1536.248657</v>
      </c>
      <c r="V23" s="26"/>
      <c r="W23" s="26"/>
    </row>
    <row r="24" spans="1:23" ht="15">
      <c r="A24" s="602">
        <v>4</v>
      </c>
      <c r="B24" s="602">
        <v>15</v>
      </c>
      <c r="C24" s="603" t="s">
        <v>333</v>
      </c>
      <c r="D24" s="604">
        <v>39709</v>
      </c>
      <c r="E24" s="605">
        <v>2008</v>
      </c>
      <c r="F24" s="605">
        <v>262</v>
      </c>
      <c r="G24" s="626">
        <v>0.26319444444444445</v>
      </c>
      <c r="H24" s="636">
        <v>0.125</v>
      </c>
      <c r="I24" s="637">
        <v>0.04166666666666666</v>
      </c>
      <c r="J24" s="630">
        <v>39709</v>
      </c>
      <c r="K24" s="605">
        <v>2008</v>
      </c>
      <c r="L24" s="605">
        <v>262</v>
      </c>
      <c r="M24" s="606">
        <v>0.4298611111111111</v>
      </c>
      <c r="N24" s="658"/>
      <c r="O24" s="608"/>
      <c r="P24" s="609"/>
      <c r="Q24" s="908" t="s">
        <v>755</v>
      </c>
      <c r="R24" s="610">
        <f t="shared" si="0"/>
        <v>514</v>
      </c>
      <c r="S24" s="903">
        <v>52.395833</v>
      </c>
      <c r="T24" s="696">
        <v>1616.610107</v>
      </c>
      <c r="V24" s="26"/>
      <c r="W24" s="26"/>
    </row>
    <row r="25" spans="1:20" ht="15">
      <c r="A25" s="374"/>
      <c r="B25" s="374">
        <v>16</v>
      </c>
      <c r="C25" s="351" t="s">
        <v>334</v>
      </c>
      <c r="D25" s="410">
        <v>39709</v>
      </c>
      <c r="E25" s="380">
        <v>2008</v>
      </c>
      <c r="F25" s="380">
        <v>262</v>
      </c>
      <c r="G25" s="625">
        <v>0.6284722222222222</v>
      </c>
      <c r="H25" s="634">
        <v>0.23263888888888887</v>
      </c>
      <c r="I25" s="635"/>
      <c r="J25" s="629">
        <v>39709</v>
      </c>
      <c r="K25" s="380">
        <v>2008</v>
      </c>
      <c r="L25" s="380">
        <v>262</v>
      </c>
      <c r="M25" s="548">
        <v>0.8611111111111112</v>
      </c>
      <c r="N25" s="657" t="s">
        <v>469</v>
      </c>
      <c r="O25" s="358">
        <v>15.5</v>
      </c>
      <c r="P25" s="533" t="s">
        <v>471</v>
      </c>
      <c r="Q25" s="314" t="s">
        <v>755</v>
      </c>
      <c r="R25" s="445">
        <f t="shared" si="0"/>
        <v>515</v>
      </c>
      <c r="S25" s="519">
        <v>99.955249</v>
      </c>
      <c r="T25" s="902">
        <v>1297.786499</v>
      </c>
    </row>
    <row r="26" spans="1:23" ht="15">
      <c r="A26" s="374"/>
      <c r="B26" s="374">
        <v>17</v>
      </c>
      <c r="C26" s="351" t="s">
        <v>336</v>
      </c>
      <c r="D26" s="410">
        <v>39709</v>
      </c>
      <c r="E26" s="380">
        <v>2008</v>
      </c>
      <c r="F26" s="380">
        <v>262</v>
      </c>
      <c r="G26" s="625">
        <v>0.8611111111111112</v>
      </c>
      <c r="H26" s="634">
        <v>0.375</v>
      </c>
      <c r="I26" s="635"/>
      <c r="J26" s="629">
        <v>39710</v>
      </c>
      <c r="K26" s="380">
        <v>2008</v>
      </c>
      <c r="L26" s="380">
        <v>263</v>
      </c>
      <c r="M26" s="548">
        <v>0.23611111111111113</v>
      </c>
      <c r="N26" s="657" t="s">
        <v>474</v>
      </c>
      <c r="O26" s="531">
        <v>15.5</v>
      </c>
      <c r="P26" s="532" t="s">
        <v>473</v>
      </c>
      <c r="Q26" s="314" t="s">
        <v>755</v>
      </c>
      <c r="R26" s="445">
        <f t="shared" si="0"/>
        <v>516</v>
      </c>
      <c r="S26" s="519">
        <v>100</v>
      </c>
      <c r="T26" s="902">
        <v>1232.121582</v>
      </c>
      <c r="V26" s="26"/>
      <c r="W26" s="26"/>
    </row>
    <row r="27" spans="1:23" ht="15">
      <c r="A27" s="602">
        <v>5</v>
      </c>
      <c r="B27" s="602">
        <v>18</v>
      </c>
      <c r="C27" s="603" t="s">
        <v>337</v>
      </c>
      <c r="D27" s="604">
        <v>39710</v>
      </c>
      <c r="E27" s="605">
        <v>2008</v>
      </c>
      <c r="F27" s="605">
        <v>263</v>
      </c>
      <c r="G27" s="626">
        <v>0.2875</v>
      </c>
      <c r="H27" s="636">
        <v>0.125</v>
      </c>
      <c r="I27" s="637">
        <v>0.04166666666666666</v>
      </c>
      <c r="J27" s="630">
        <v>39710</v>
      </c>
      <c r="K27" s="605">
        <v>2008</v>
      </c>
      <c r="L27" s="605">
        <v>263</v>
      </c>
      <c r="M27" s="606">
        <v>0.45416666666666666</v>
      </c>
      <c r="N27" s="658"/>
      <c r="O27" s="611"/>
      <c r="P27" s="612"/>
      <c r="Q27" s="908" t="s">
        <v>755</v>
      </c>
      <c r="R27" s="610">
        <f t="shared" si="0"/>
        <v>517</v>
      </c>
      <c r="S27" s="903">
        <v>88.07292</v>
      </c>
      <c r="T27" s="696">
        <v>1300.278687</v>
      </c>
      <c r="V27" s="26"/>
      <c r="W27" s="26"/>
    </row>
    <row r="28" spans="1:23" ht="15">
      <c r="A28" s="374"/>
      <c r="B28" s="374">
        <v>19</v>
      </c>
      <c r="C28" s="351" t="s">
        <v>338</v>
      </c>
      <c r="D28" s="410">
        <v>39710</v>
      </c>
      <c r="E28" s="380">
        <v>2008</v>
      </c>
      <c r="F28" s="380">
        <v>263</v>
      </c>
      <c r="G28" s="625">
        <v>0.6284722222222222</v>
      </c>
      <c r="H28" s="634">
        <v>0.17361111111111113</v>
      </c>
      <c r="I28" s="635"/>
      <c r="J28" s="629">
        <v>39710</v>
      </c>
      <c r="K28" s="380">
        <v>2008</v>
      </c>
      <c r="L28" s="380">
        <v>263</v>
      </c>
      <c r="M28" s="548">
        <v>0.8020833333333334</v>
      </c>
      <c r="N28" s="657" t="s">
        <v>469</v>
      </c>
      <c r="O28" s="342">
        <v>15.5</v>
      </c>
      <c r="P28" s="533" t="s">
        <v>471</v>
      </c>
      <c r="Q28" s="314" t="s">
        <v>755</v>
      </c>
      <c r="R28" s="445">
        <f t="shared" si="0"/>
        <v>518</v>
      </c>
      <c r="S28" s="519">
        <v>99.850357</v>
      </c>
      <c r="T28" s="902">
        <v>1379.605957</v>
      </c>
      <c r="V28" s="26"/>
      <c r="W28" s="26"/>
    </row>
    <row r="29" spans="1:20" ht="15">
      <c r="A29" s="374"/>
      <c r="B29" s="374">
        <v>20</v>
      </c>
      <c r="C29" s="351" t="s">
        <v>340</v>
      </c>
      <c r="D29" s="410">
        <v>39710</v>
      </c>
      <c r="E29" s="380">
        <v>2008</v>
      </c>
      <c r="F29" s="380">
        <v>263</v>
      </c>
      <c r="G29" s="625">
        <v>0.8020833333333334</v>
      </c>
      <c r="H29" s="634">
        <v>0.4305555555555556</v>
      </c>
      <c r="I29" s="635"/>
      <c r="J29" s="629">
        <v>39711</v>
      </c>
      <c r="K29" s="380">
        <v>2008</v>
      </c>
      <c r="L29" s="380">
        <v>264</v>
      </c>
      <c r="M29" s="548">
        <v>0.23263888888888887</v>
      </c>
      <c r="N29" s="657" t="s">
        <v>469</v>
      </c>
      <c r="O29" s="342">
        <v>15.5</v>
      </c>
      <c r="P29" s="533" t="s">
        <v>471</v>
      </c>
      <c r="Q29" s="314" t="s">
        <v>755</v>
      </c>
      <c r="R29" s="445">
        <f>IF(MID(C29,6,7)="NO_DATA",50,IF(B29=""," ",$R$2+B29-1))</f>
        <v>519</v>
      </c>
      <c r="S29" s="519">
        <v>100</v>
      </c>
      <c r="T29" s="902">
        <v>1130.216431</v>
      </c>
    </row>
    <row r="30" spans="1:20" ht="15">
      <c r="A30" s="374"/>
      <c r="B30" s="374">
        <v>21</v>
      </c>
      <c r="C30" s="351" t="s">
        <v>341</v>
      </c>
      <c r="D30" s="410">
        <v>39711</v>
      </c>
      <c r="E30" s="380">
        <v>2008</v>
      </c>
      <c r="F30" s="380">
        <v>264</v>
      </c>
      <c r="G30" s="625">
        <v>0.3368055555555556</v>
      </c>
      <c r="H30" s="634">
        <v>0.052083333333333336</v>
      </c>
      <c r="I30" s="635"/>
      <c r="J30" s="629">
        <v>39711</v>
      </c>
      <c r="K30" s="380">
        <v>2008</v>
      </c>
      <c r="L30" s="380">
        <v>264</v>
      </c>
      <c r="M30" s="548">
        <v>0.3888888888888889</v>
      </c>
      <c r="N30" s="657" t="s">
        <v>469</v>
      </c>
      <c r="O30" s="342">
        <v>0.5</v>
      </c>
      <c r="P30" s="533" t="s">
        <v>233</v>
      </c>
      <c r="Q30" s="314" t="s">
        <v>755</v>
      </c>
      <c r="R30" s="445">
        <f>IF(MID(C30,6,7)="NO_DATA",50,IF(B30=""," ",$R$2+B30-1))</f>
        <v>520</v>
      </c>
      <c r="S30" s="519">
        <v>96.770972</v>
      </c>
      <c r="T30" s="902">
        <v>1506.313843</v>
      </c>
    </row>
    <row r="31" spans="1:23" ht="15">
      <c r="A31" s="602">
        <v>6</v>
      </c>
      <c r="B31" s="602">
        <v>22</v>
      </c>
      <c r="C31" s="603" t="s">
        <v>342</v>
      </c>
      <c r="D31" s="604">
        <v>39711</v>
      </c>
      <c r="E31" s="605">
        <v>2008</v>
      </c>
      <c r="F31" s="605">
        <v>264</v>
      </c>
      <c r="G31" s="626">
        <v>0.47222222222222227</v>
      </c>
      <c r="H31" s="642">
        <v>0.061111111111111116</v>
      </c>
      <c r="I31" s="643"/>
      <c r="J31" s="630">
        <v>39711</v>
      </c>
      <c r="K31" s="605">
        <v>2008</v>
      </c>
      <c r="L31" s="605">
        <v>264</v>
      </c>
      <c r="M31" s="606">
        <v>0.5333333333333333</v>
      </c>
      <c r="N31" s="658" t="s">
        <v>469</v>
      </c>
      <c r="O31" s="616"/>
      <c r="P31" s="609"/>
      <c r="Q31" s="908" t="s">
        <v>755</v>
      </c>
      <c r="R31" s="610">
        <f>IF(MID(C31,6,7)="NO_DATA",50,IF(B31=""," ",$R$2+B31-1))</f>
        <v>521</v>
      </c>
      <c r="S31" s="903">
        <v>100</v>
      </c>
      <c r="T31" s="696">
        <v>1228.418335</v>
      </c>
      <c r="V31" s="26"/>
      <c r="W31" s="26"/>
    </row>
    <row r="32" spans="1:23" ht="15">
      <c r="A32" s="602">
        <v>7</v>
      </c>
      <c r="B32" s="602">
        <v>23</v>
      </c>
      <c r="C32" s="603" t="s">
        <v>343</v>
      </c>
      <c r="D32" s="604">
        <v>39711</v>
      </c>
      <c r="E32" s="605">
        <v>2008</v>
      </c>
      <c r="F32" s="605">
        <v>264</v>
      </c>
      <c r="G32" s="626">
        <v>0.5652777777777778</v>
      </c>
      <c r="H32" s="636">
        <v>0.25</v>
      </c>
      <c r="I32" s="637">
        <v>0.08333333333333331</v>
      </c>
      <c r="J32" s="630">
        <v>39711</v>
      </c>
      <c r="K32" s="605">
        <v>2008</v>
      </c>
      <c r="L32" s="605">
        <v>264</v>
      </c>
      <c r="M32" s="606">
        <v>0.8986111111111111</v>
      </c>
      <c r="N32" s="658"/>
      <c r="O32" s="611"/>
      <c r="P32" s="612"/>
      <c r="Q32" s="908" t="s">
        <v>755</v>
      </c>
      <c r="R32" s="610">
        <f>IF(MID(C32,6,7)="NO_DATA",50,IF(B32=""," ",$R$2+B32-1))</f>
        <v>522</v>
      </c>
      <c r="S32" s="903">
        <v>83.128518</v>
      </c>
      <c r="T32" s="696">
        <v>1460.834229</v>
      </c>
      <c r="V32" s="26"/>
      <c r="W32" s="26"/>
    </row>
    <row r="33" spans="1:20" ht="15" customHeight="1">
      <c r="A33" s="374"/>
      <c r="B33" s="374">
        <v>24</v>
      </c>
      <c r="C33" s="351" t="s">
        <v>344</v>
      </c>
      <c r="D33" s="410">
        <v>39712</v>
      </c>
      <c r="E33" s="380">
        <v>2008</v>
      </c>
      <c r="F33" s="380">
        <v>265</v>
      </c>
      <c r="G33" s="625">
        <v>0.03819444444444444</v>
      </c>
      <c r="H33" s="634">
        <v>0.052083333333333336</v>
      </c>
      <c r="I33" s="635"/>
      <c r="J33" s="629">
        <v>39712</v>
      </c>
      <c r="K33" s="380">
        <v>2008</v>
      </c>
      <c r="L33" s="380">
        <v>265</v>
      </c>
      <c r="M33" s="548">
        <v>0.09027777777777778</v>
      </c>
      <c r="N33" s="657" t="s">
        <v>469</v>
      </c>
      <c r="O33" s="342">
        <v>0.5</v>
      </c>
      <c r="P33" s="533" t="s">
        <v>233</v>
      </c>
      <c r="Q33" s="314" t="s">
        <v>755</v>
      </c>
      <c r="R33" s="445">
        <f>IF(MID(C33,6,7)="NO_DATA",50,IF(B33=""," ",$R$2+B33-1))</f>
        <v>523</v>
      </c>
      <c r="S33" s="519">
        <v>95.306259</v>
      </c>
      <c r="T33" s="902">
        <v>1632.079224</v>
      </c>
    </row>
    <row r="34" spans="1:20" ht="15">
      <c r="A34" s="374"/>
      <c r="B34" s="374">
        <v>25</v>
      </c>
      <c r="C34" s="351" t="s">
        <v>345</v>
      </c>
      <c r="D34" s="410">
        <v>39712</v>
      </c>
      <c r="E34" s="380">
        <v>2008</v>
      </c>
      <c r="F34" s="380">
        <v>265</v>
      </c>
      <c r="G34" s="625">
        <v>0.09027777777777778</v>
      </c>
      <c r="H34" s="634">
        <v>0.38125</v>
      </c>
      <c r="I34" s="635"/>
      <c r="J34" s="629">
        <v>39712</v>
      </c>
      <c r="K34" s="380">
        <v>2008</v>
      </c>
      <c r="L34" s="380">
        <v>265</v>
      </c>
      <c r="M34" s="548">
        <v>0.47152777777777777</v>
      </c>
      <c r="N34" s="657" t="s">
        <v>469</v>
      </c>
      <c r="O34" s="342">
        <v>15.5</v>
      </c>
      <c r="P34" s="533" t="s">
        <v>471</v>
      </c>
      <c r="Q34" s="314" t="s">
        <v>755</v>
      </c>
      <c r="R34" s="445">
        <f aca="true" t="shared" si="1" ref="R34:R120">IF(MID(C34,6,7)="NO_DATA",50,IF(B34=""," ",$R$2+B34-1))</f>
        <v>524</v>
      </c>
      <c r="S34" s="519">
        <v>99.772358</v>
      </c>
      <c r="T34" s="902">
        <v>1348.327026</v>
      </c>
    </row>
    <row r="35" spans="1:23" ht="15">
      <c r="A35" s="602">
        <v>8</v>
      </c>
      <c r="B35" s="602">
        <v>26</v>
      </c>
      <c r="C35" s="603" t="s">
        <v>346</v>
      </c>
      <c r="D35" s="604">
        <v>39712</v>
      </c>
      <c r="E35" s="605">
        <v>2008</v>
      </c>
      <c r="F35" s="605">
        <v>265</v>
      </c>
      <c r="G35" s="626">
        <v>0.5652777777777778</v>
      </c>
      <c r="H35" s="636">
        <v>0.25</v>
      </c>
      <c r="I35" s="637">
        <v>0.08333333333333331</v>
      </c>
      <c r="J35" s="630">
        <v>39712</v>
      </c>
      <c r="K35" s="605">
        <v>2008</v>
      </c>
      <c r="L35" s="605">
        <v>265</v>
      </c>
      <c r="M35" s="606">
        <v>0.8986111111111111</v>
      </c>
      <c r="N35" s="658"/>
      <c r="O35" s="613"/>
      <c r="P35" s="614"/>
      <c r="Q35" s="908" t="s">
        <v>755</v>
      </c>
      <c r="R35" s="610">
        <f t="shared" si="1"/>
        <v>525</v>
      </c>
      <c r="S35" s="903">
        <v>80.717558</v>
      </c>
      <c r="T35" s="696">
        <v>1372.652222</v>
      </c>
      <c r="V35" s="26"/>
      <c r="W35" s="26"/>
    </row>
    <row r="36" spans="1:20" ht="15">
      <c r="A36" s="374"/>
      <c r="B36" s="374">
        <v>27</v>
      </c>
      <c r="C36" s="351" t="s">
        <v>347</v>
      </c>
      <c r="D36" s="410">
        <v>39713</v>
      </c>
      <c r="E36" s="380">
        <v>2008</v>
      </c>
      <c r="F36" s="380">
        <v>266</v>
      </c>
      <c r="G36" s="625">
        <v>0.05902777777777778</v>
      </c>
      <c r="H36" s="634">
        <v>0.041666666666666664</v>
      </c>
      <c r="I36" s="635"/>
      <c r="J36" s="629">
        <v>39713</v>
      </c>
      <c r="K36" s="380">
        <v>2008</v>
      </c>
      <c r="L36" s="380">
        <v>266</v>
      </c>
      <c r="M36" s="548">
        <v>0.10069444444444443</v>
      </c>
      <c r="N36" s="657" t="s">
        <v>474</v>
      </c>
      <c r="O36" s="531">
        <v>15.5</v>
      </c>
      <c r="P36" s="532" t="s">
        <v>473</v>
      </c>
      <c r="Q36" s="314" t="s">
        <v>755</v>
      </c>
      <c r="R36" s="445">
        <f t="shared" si="1"/>
        <v>526</v>
      </c>
      <c r="S36" s="519">
        <v>99.043262</v>
      </c>
      <c r="T36" s="902">
        <v>1353.145874</v>
      </c>
    </row>
    <row r="37" spans="1:23" ht="15">
      <c r="A37" s="602">
        <v>9</v>
      </c>
      <c r="B37" s="602">
        <v>28</v>
      </c>
      <c r="C37" s="603" t="s">
        <v>348</v>
      </c>
      <c r="D37" s="604">
        <v>39713</v>
      </c>
      <c r="E37" s="605">
        <v>2008</v>
      </c>
      <c r="F37" s="605">
        <v>266</v>
      </c>
      <c r="G37" s="626">
        <v>0.25277777777777777</v>
      </c>
      <c r="H37" s="636">
        <v>0.125</v>
      </c>
      <c r="I37" s="637">
        <v>0.04166666666666666</v>
      </c>
      <c r="J37" s="630">
        <v>39713</v>
      </c>
      <c r="K37" s="605">
        <v>2008</v>
      </c>
      <c r="L37" s="605">
        <v>266</v>
      </c>
      <c r="M37" s="606">
        <v>0.41944444444444445</v>
      </c>
      <c r="N37" s="658"/>
      <c r="O37" s="611"/>
      <c r="P37" s="615"/>
      <c r="Q37" s="908" t="s">
        <v>755</v>
      </c>
      <c r="R37" s="610">
        <f t="shared" si="1"/>
        <v>527</v>
      </c>
      <c r="S37" s="903">
        <v>70.81424</v>
      </c>
      <c r="T37" s="696">
        <v>1371.059814</v>
      </c>
      <c r="U37" s="26"/>
      <c r="V37" s="26"/>
      <c r="W37" s="26"/>
    </row>
    <row r="38" spans="1:23" ht="15">
      <c r="A38" s="374"/>
      <c r="B38" s="374">
        <v>29</v>
      </c>
      <c r="C38" s="351" t="s">
        <v>349</v>
      </c>
      <c r="D38" s="410">
        <v>39713</v>
      </c>
      <c r="E38" s="380">
        <v>2008</v>
      </c>
      <c r="F38" s="380">
        <v>266</v>
      </c>
      <c r="G38" s="625">
        <v>0.6215277777777778</v>
      </c>
      <c r="H38" s="634">
        <v>0.4930555555555556</v>
      </c>
      <c r="I38" s="635"/>
      <c r="J38" s="629">
        <v>39714</v>
      </c>
      <c r="K38" s="380">
        <v>2008</v>
      </c>
      <c r="L38" s="380">
        <v>267</v>
      </c>
      <c r="M38" s="548">
        <v>0.11458333333333333</v>
      </c>
      <c r="N38" s="657" t="s">
        <v>469</v>
      </c>
      <c r="O38" s="358">
        <v>0.5</v>
      </c>
      <c r="P38" s="533" t="s">
        <v>481</v>
      </c>
      <c r="Q38" s="314" t="s">
        <v>755</v>
      </c>
      <c r="R38" s="445">
        <f t="shared" si="1"/>
        <v>528</v>
      </c>
      <c r="S38" s="519">
        <v>100</v>
      </c>
      <c r="T38" s="902">
        <v>1138.349243</v>
      </c>
      <c r="V38" s="26"/>
      <c r="W38" s="26"/>
    </row>
    <row r="39" spans="1:23" ht="15">
      <c r="A39" s="602">
        <v>10</v>
      </c>
      <c r="B39" s="602">
        <v>30</v>
      </c>
      <c r="C39" s="603" t="s">
        <v>351</v>
      </c>
      <c r="D39" s="604">
        <v>39714</v>
      </c>
      <c r="E39" s="605">
        <v>2008</v>
      </c>
      <c r="F39" s="605">
        <v>267</v>
      </c>
      <c r="G39" s="626">
        <v>0.25277777777777777</v>
      </c>
      <c r="H39" s="636">
        <v>0.25</v>
      </c>
      <c r="I39" s="637">
        <v>0.08333333333333331</v>
      </c>
      <c r="J39" s="630">
        <v>39714</v>
      </c>
      <c r="K39" s="605">
        <v>2008</v>
      </c>
      <c r="L39" s="605">
        <v>267</v>
      </c>
      <c r="M39" s="606">
        <v>0.5861111111111111</v>
      </c>
      <c r="N39" s="658"/>
      <c r="O39" s="611"/>
      <c r="P39" s="612"/>
      <c r="Q39" s="908" t="s">
        <v>755</v>
      </c>
      <c r="R39" s="610">
        <f t="shared" si="1"/>
        <v>529</v>
      </c>
      <c r="S39" s="903">
        <v>100</v>
      </c>
      <c r="T39" s="696">
        <v>957.588562</v>
      </c>
      <c r="V39" s="26"/>
      <c r="W39" s="26"/>
    </row>
    <row r="40" spans="1:20" ht="15">
      <c r="A40" s="374"/>
      <c r="B40" s="374">
        <v>31</v>
      </c>
      <c r="C40" s="351" t="s">
        <v>352</v>
      </c>
      <c r="D40" s="410">
        <v>39714</v>
      </c>
      <c r="E40" s="380">
        <v>2008</v>
      </c>
      <c r="F40" s="380">
        <v>267</v>
      </c>
      <c r="G40" s="625">
        <v>0.6486111111111111</v>
      </c>
      <c r="H40" s="634">
        <v>0.4138888888888889</v>
      </c>
      <c r="I40" s="635"/>
      <c r="J40" s="629">
        <v>39715</v>
      </c>
      <c r="K40" s="380">
        <v>2008</v>
      </c>
      <c r="L40" s="380">
        <v>268</v>
      </c>
      <c r="M40" s="548">
        <v>0.0625</v>
      </c>
      <c r="N40" s="657" t="s">
        <v>469</v>
      </c>
      <c r="O40" s="354">
        <v>15.5</v>
      </c>
      <c r="P40" s="535" t="s">
        <v>471</v>
      </c>
      <c r="Q40" s="314" t="s">
        <v>755</v>
      </c>
      <c r="R40" s="445">
        <f t="shared" si="1"/>
        <v>530</v>
      </c>
      <c r="S40" s="519">
        <v>100</v>
      </c>
      <c r="T40" s="902">
        <v>1110.097046</v>
      </c>
    </row>
    <row r="41" spans="1:23" ht="15">
      <c r="A41" s="374"/>
      <c r="B41" s="374">
        <v>32</v>
      </c>
      <c r="C41" s="351" t="s">
        <v>354</v>
      </c>
      <c r="D41" s="410">
        <v>39715</v>
      </c>
      <c r="E41" s="380">
        <v>2008</v>
      </c>
      <c r="F41" s="380">
        <v>268</v>
      </c>
      <c r="G41" s="625">
        <v>0.0625</v>
      </c>
      <c r="H41" s="634">
        <v>0.1909722222222222</v>
      </c>
      <c r="I41" s="635"/>
      <c r="J41" s="629">
        <v>39715</v>
      </c>
      <c r="K41" s="380">
        <v>2008</v>
      </c>
      <c r="L41" s="380">
        <v>268</v>
      </c>
      <c r="M41" s="548">
        <v>0.2534722222222222</v>
      </c>
      <c r="N41" s="657" t="s">
        <v>474</v>
      </c>
      <c r="O41" s="531">
        <v>15.5</v>
      </c>
      <c r="P41" s="532" t="s">
        <v>473</v>
      </c>
      <c r="Q41" s="314" t="s">
        <v>755</v>
      </c>
      <c r="R41" s="445">
        <f t="shared" si="1"/>
        <v>531</v>
      </c>
      <c r="S41" s="519">
        <v>100</v>
      </c>
      <c r="T41" s="902">
        <v>1043.349365</v>
      </c>
      <c r="V41" s="26"/>
      <c r="W41" s="26"/>
    </row>
    <row r="42" spans="1:23" ht="15">
      <c r="A42" s="602">
        <v>11</v>
      </c>
      <c r="B42" s="602">
        <v>33</v>
      </c>
      <c r="C42" s="603" t="s">
        <v>355</v>
      </c>
      <c r="D42" s="604">
        <v>39715</v>
      </c>
      <c r="E42" s="605">
        <v>2008</v>
      </c>
      <c r="F42" s="605">
        <v>268</v>
      </c>
      <c r="G42" s="626">
        <v>0.3048611111111111</v>
      </c>
      <c r="H42" s="636">
        <v>0.125</v>
      </c>
      <c r="I42" s="637">
        <v>0.04166666666666666</v>
      </c>
      <c r="J42" s="630">
        <v>39715</v>
      </c>
      <c r="K42" s="605">
        <v>2008</v>
      </c>
      <c r="L42" s="605">
        <v>268</v>
      </c>
      <c r="M42" s="606">
        <v>0.47152777777777777</v>
      </c>
      <c r="N42" s="607"/>
      <c r="O42" s="608"/>
      <c r="P42" s="609"/>
      <c r="Q42" s="908" t="s">
        <v>755</v>
      </c>
      <c r="R42" s="610">
        <f t="shared" si="1"/>
        <v>532</v>
      </c>
      <c r="S42" s="903">
        <v>100</v>
      </c>
      <c r="T42" s="696">
        <v>1188.146118</v>
      </c>
      <c r="V42" s="26"/>
      <c r="W42" s="26"/>
    </row>
    <row r="43" spans="1:20" ht="15">
      <c r="A43" s="374"/>
      <c r="B43" s="374">
        <v>34</v>
      </c>
      <c r="C43" s="351" t="s">
        <v>356</v>
      </c>
      <c r="D43" s="410">
        <v>39715</v>
      </c>
      <c r="E43" s="380">
        <v>2008</v>
      </c>
      <c r="F43" s="380">
        <v>268</v>
      </c>
      <c r="G43" s="625">
        <v>0.607638888888889</v>
      </c>
      <c r="H43" s="634">
        <v>0.09027777777777778</v>
      </c>
      <c r="I43" s="635"/>
      <c r="J43" s="629">
        <v>39715</v>
      </c>
      <c r="K43" s="380">
        <v>2008</v>
      </c>
      <c r="L43" s="380">
        <v>268</v>
      </c>
      <c r="M43" s="548">
        <v>0.6979166666666666</v>
      </c>
      <c r="N43" s="657" t="s">
        <v>474</v>
      </c>
      <c r="O43" s="531">
        <v>15.5</v>
      </c>
      <c r="P43" s="532" t="s">
        <v>473</v>
      </c>
      <c r="Q43" s="314" t="s">
        <v>755</v>
      </c>
      <c r="R43" s="445">
        <f t="shared" si="1"/>
        <v>533</v>
      </c>
      <c r="S43" s="519">
        <v>99.07763</v>
      </c>
      <c r="T43" s="902">
        <v>1397.879761</v>
      </c>
    </row>
    <row r="44" spans="1:20" ht="15">
      <c r="A44" s="374"/>
      <c r="B44" s="374">
        <v>35</v>
      </c>
      <c r="C44" s="351" t="s">
        <v>357</v>
      </c>
      <c r="D44" s="410">
        <v>39715</v>
      </c>
      <c r="E44" s="380">
        <v>2008</v>
      </c>
      <c r="F44" s="380">
        <v>268</v>
      </c>
      <c r="G44" s="625">
        <v>0.6979166666666666</v>
      </c>
      <c r="H44" s="634">
        <v>0.2708333333333333</v>
      </c>
      <c r="I44" s="635"/>
      <c r="J44" s="629">
        <v>39715</v>
      </c>
      <c r="K44" s="380">
        <v>2008</v>
      </c>
      <c r="L44" s="380">
        <v>268</v>
      </c>
      <c r="M44" s="548">
        <v>0.96875</v>
      </c>
      <c r="N44" s="657" t="s">
        <v>474</v>
      </c>
      <c r="O44" s="531">
        <v>15.5</v>
      </c>
      <c r="P44" s="532" t="s">
        <v>473</v>
      </c>
      <c r="Q44" s="314" t="s">
        <v>755</v>
      </c>
      <c r="R44" s="445">
        <f t="shared" si="1"/>
        <v>534</v>
      </c>
      <c r="S44" s="519">
        <v>97.865927</v>
      </c>
      <c r="T44" s="902">
        <v>1837.341064</v>
      </c>
    </row>
    <row r="45" spans="1:20" ht="15">
      <c r="A45" s="374"/>
      <c r="B45" s="374">
        <v>36</v>
      </c>
      <c r="C45" s="351" t="s">
        <v>358</v>
      </c>
      <c r="D45" s="410">
        <v>39715</v>
      </c>
      <c r="E45" s="380">
        <v>2008</v>
      </c>
      <c r="F45" s="380">
        <v>268</v>
      </c>
      <c r="G45" s="625">
        <v>0.96875</v>
      </c>
      <c r="H45" s="634">
        <v>0.17708333333333334</v>
      </c>
      <c r="I45" s="635"/>
      <c r="J45" s="629">
        <v>39716</v>
      </c>
      <c r="K45" s="380">
        <v>2008</v>
      </c>
      <c r="L45" s="380">
        <v>269</v>
      </c>
      <c r="M45" s="548">
        <v>0.14583333333333334</v>
      </c>
      <c r="N45" s="657" t="s">
        <v>469</v>
      </c>
      <c r="O45" s="354">
        <v>15.5</v>
      </c>
      <c r="P45" s="535" t="s">
        <v>233</v>
      </c>
      <c r="Q45" s="314" t="s">
        <v>755</v>
      </c>
      <c r="R45" s="445">
        <f t="shared" si="1"/>
        <v>535</v>
      </c>
      <c r="S45" s="519">
        <v>59.661978</v>
      </c>
      <c r="T45" s="902">
        <v>1646.998413</v>
      </c>
    </row>
    <row r="46" spans="1:23" ht="15">
      <c r="A46" s="374"/>
      <c r="B46" s="374">
        <v>37</v>
      </c>
      <c r="C46" s="351" t="s">
        <v>362</v>
      </c>
      <c r="D46" s="410">
        <v>39716</v>
      </c>
      <c r="E46" s="380">
        <v>2008</v>
      </c>
      <c r="F46" s="380">
        <v>269</v>
      </c>
      <c r="G46" s="625">
        <v>0.14583333333333334</v>
      </c>
      <c r="H46" s="634">
        <v>0.1875</v>
      </c>
      <c r="I46" s="635"/>
      <c r="J46" s="629">
        <v>39716</v>
      </c>
      <c r="K46" s="380">
        <v>2008</v>
      </c>
      <c r="L46" s="380">
        <v>269</v>
      </c>
      <c r="M46" s="548">
        <v>0.3333333333333333</v>
      </c>
      <c r="N46" s="657" t="s">
        <v>474</v>
      </c>
      <c r="O46" s="531">
        <v>15.5</v>
      </c>
      <c r="P46" s="532" t="s">
        <v>473</v>
      </c>
      <c r="Q46" s="314" t="s">
        <v>755</v>
      </c>
      <c r="R46" s="445">
        <f t="shared" si="1"/>
        <v>536</v>
      </c>
      <c r="S46" s="519">
        <v>58.60461</v>
      </c>
      <c r="T46" s="902">
        <v>1852.228149</v>
      </c>
      <c r="V46" s="26"/>
      <c r="W46" s="26"/>
    </row>
    <row r="47" spans="1:22" ht="15">
      <c r="A47" s="374"/>
      <c r="B47" s="374">
        <v>38</v>
      </c>
      <c r="C47" s="351" t="s">
        <v>363</v>
      </c>
      <c r="D47" s="410">
        <v>39716</v>
      </c>
      <c r="E47" s="380">
        <v>2008</v>
      </c>
      <c r="F47" s="380">
        <v>269</v>
      </c>
      <c r="G47" s="625">
        <v>0.3333333333333333</v>
      </c>
      <c r="H47" s="634">
        <v>0.16666666666666666</v>
      </c>
      <c r="I47" s="635"/>
      <c r="J47" s="629">
        <v>39716</v>
      </c>
      <c r="K47" s="380">
        <v>2008</v>
      </c>
      <c r="L47" s="380">
        <v>269</v>
      </c>
      <c r="M47" s="548">
        <v>0.5</v>
      </c>
      <c r="N47" s="657" t="s">
        <v>469</v>
      </c>
      <c r="O47" s="439">
        <v>15.5</v>
      </c>
      <c r="P47" s="534" t="s">
        <v>471</v>
      </c>
      <c r="Q47" s="314" t="s">
        <v>755</v>
      </c>
      <c r="R47" s="445">
        <f t="shared" si="1"/>
        <v>537</v>
      </c>
      <c r="S47" s="519">
        <v>75.582606</v>
      </c>
      <c r="T47" s="902">
        <v>1838.468384</v>
      </c>
      <c r="U47" s="26"/>
      <c r="V47" s="26"/>
    </row>
    <row r="48" spans="1:23" ht="15">
      <c r="A48" s="602">
        <v>12</v>
      </c>
      <c r="B48" s="602">
        <v>39</v>
      </c>
      <c r="C48" s="603" t="s">
        <v>365</v>
      </c>
      <c r="D48" s="604">
        <v>39716</v>
      </c>
      <c r="E48" s="605">
        <v>2008</v>
      </c>
      <c r="F48" s="605">
        <v>269</v>
      </c>
      <c r="G48" s="626">
        <v>0.5548611111111111</v>
      </c>
      <c r="H48" s="636">
        <v>0.25</v>
      </c>
      <c r="I48" s="637">
        <v>0.08333333333333331</v>
      </c>
      <c r="J48" s="630">
        <v>39716</v>
      </c>
      <c r="K48" s="605">
        <v>2008</v>
      </c>
      <c r="L48" s="605">
        <v>269</v>
      </c>
      <c r="M48" s="606">
        <v>0.8881944444444444</v>
      </c>
      <c r="N48" s="658"/>
      <c r="O48" s="616"/>
      <c r="P48" s="609"/>
      <c r="Q48" s="908" t="s">
        <v>755</v>
      </c>
      <c r="R48" s="610">
        <f t="shared" si="1"/>
        <v>538</v>
      </c>
      <c r="S48" s="903">
        <v>39.238858</v>
      </c>
      <c r="T48" s="696">
        <v>1943.400513</v>
      </c>
      <c r="V48" s="26"/>
      <c r="W48" s="26"/>
    </row>
    <row r="49" spans="1:20" ht="15">
      <c r="A49" s="374"/>
      <c r="B49" s="374">
        <v>40</v>
      </c>
      <c r="C49" s="351" t="s">
        <v>366</v>
      </c>
      <c r="D49" s="410">
        <v>39716</v>
      </c>
      <c r="E49" s="380">
        <v>2008</v>
      </c>
      <c r="F49" s="380">
        <v>269</v>
      </c>
      <c r="G49" s="625">
        <v>0.9722222222222222</v>
      </c>
      <c r="H49" s="634">
        <v>0.3645833333333333</v>
      </c>
      <c r="I49" s="635"/>
      <c r="J49" s="629">
        <v>39717</v>
      </c>
      <c r="K49" s="380">
        <v>2008</v>
      </c>
      <c r="L49" s="380">
        <v>270</v>
      </c>
      <c r="M49" s="548">
        <v>0.3368055555555556</v>
      </c>
      <c r="N49" s="657" t="s">
        <v>469</v>
      </c>
      <c r="O49" s="531">
        <v>3</v>
      </c>
      <c r="P49" s="532" t="s">
        <v>471</v>
      </c>
      <c r="Q49" s="314" t="s">
        <v>755</v>
      </c>
      <c r="R49" s="445">
        <f t="shared" si="1"/>
        <v>539</v>
      </c>
      <c r="S49" s="519">
        <v>78.057241</v>
      </c>
      <c r="T49" s="902">
        <v>1664.762695</v>
      </c>
    </row>
    <row r="50" spans="1:23" ht="15">
      <c r="A50" s="374"/>
      <c r="B50" s="374">
        <v>41</v>
      </c>
      <c r="C50" s="351" t="s">
        <v>368</v>
      </c>
      <c r="D50" s="410">
        <v>39717</v>
      </c>
      <c r="E50" s="380">
        <v>2008</v>
      </c>
      <c r="F50" s="380">
        <v>270</v>
      </c>
      <c r="G50" s="625">
        <v>0.3576388888888889</v>
      </c>
      <c r="H50" s="634">
        <v>0.1423611111111111</v>
      </c>
      <c r="I50" s="635"/>
      <c r="J50" s="629">
        <v>39717</v>
      </c>
      <c r="K50" s="380">
        <v>2008</v>
      </c>
      <c r="L50" s="380">
        <v>270</v>
      </c>
      <c r="M50" s="548">
        <v>0.5</v>
      </c>
      <c r="N50" s="657" t="s">
        <v>469</v>
      </c>
      <c r="O50" s="342">
        <v>15.5</v>
      </c>
      <c r="P50" s="533" t="s">
        <v>471</v>
      </c>
      <c r="Q50" s="314" t="s">
        <v>755</v>
      </c>
      <c r="R50" s="445">
        <f t="shared" si="1"/>
        <v>540</v>
      </c>
      <c r="S50" s="519">
        <v>29.434699</v>
      </c>
      <c r="T50" s="902">
        <v>1654.792114</v>
      </c>
      <c r="U50" s="26"/>
      <c r="V50" s="26"/>
      <c r="W50" s="26"/>
    </row>
    <row r="51" spans="1:23" ht="15">
      <c r="A51" s="602">
        <v>13</v>
      </c>
      <c r="B51" s="602">
        <v>42</v>
      </c>
      <c r="C51" s="603" t="s">
        <v>369</v>
      </c>
      <c r="D51" s="604">
        <v>39717</v>
      </c>
      <c r="E51" s="605">
        <v>2008</v>
      </c>
      <c r="F51" s="605">
        <v>270</v>
      </c>
      <c r="G51" s="626">
        <v>0.5548611111111111</v>
      </c>
      <c r="H51" s="636">
        <v>0.125</v>
      </c>
      <c r="I51" s="637">
        <v>0.04166666666666666</v>
      </c>
      <c r="J51" s="630">
        <v>39717</v>
      </c>
      <c r="K51" s="605">
        <v>2008</v>
      </c>
      <c r="L51" s="605">
        <v>270</v>
      </c>
      <c r="M51" s="606">
        <v>0.7215277777777778</v>
      </c>
      <c r="N51" s="658"/>
      <c r="O51" s="616"/>
      <c r="P51" s="609"/>
      <c r="Q51" s="908" t="s">
        <v>755</v>
      </c>
      <c r="R51" s="610">
        <f t="shared" si="1"/>
        <v>541</v>
      </c>
      <c r="S51" s="903">
        <v>43.270832</v>
      </c>
      <c r="T51" s="696">
        <v>1689.330322</v>
      </c>
      <c r="V51" s="26"/>
      <c r="W51" s="26"/>
    </row>
    <row r="52" spans="1:20" ht="15">
      <c r="A52" s="374"/>
      <c r="B52" s="374">
        <v>43</v>
      </c>
      <c r="C52" s="351" t="s">
        <v>370</v>
      </c>
      <c r="D52" s="410">
        <v>39717</v>
      </c>
      <c r="E52" s="380">
        <v>2008</v>
      </c>
      <c r="F52" s="380">
        <v>270</v>
      </c>
      <c r="G52" s="625">
        <v>0.9201388888888888</v>
      </c>
      <c r="H52" s="634">
        <v>0.43402777777777773</v>
      </c>
      <c r="I52" s="635"/>
      <c r="J52" s="629">
        <v>39718</v>
      </c>
      <c r="K52" s="380">
        <v>2008</v>
      </c>
      <c r="L52" s="380">
        <v>271</v>
      </c>
      <c r="M52" s="548">
        <v>0.3541666666666667</v>
      </c>
      <c r="N52" s="657" t="s">
        <v>469</v>
      </c>
      <c r="O52" s="531">
        <v>15.5</v>
      </c>
      <c r="P52" s="532" t="s">
        <v>471</v>
      </c>
      <c r="Q52" s="314" t="s">
        <v>755</v>
      </c>
      <c r="R52" s="445">
        <f t="shared" si="1"/>
        <v>542</v>
      </c>
      <c r="S52" s="519">
        <v>55.547112</v>
      </c>
      <c r="T52" s="902">
        <v>1701.559448</v>
      </c>
    </row>
    <row r="53" spans="1:22" ht="15">
      <c r="A53" s="374"/>
      <c r="B53" s="374">
        <v>44</v>
      </c>
      <c r="C53" s="351" t="s">
        <v>371</v>
      </c>
      <c r="D53" s="410">
        <v>39718</v>
      </c>
      <c r="E53" s="380">
        <v>2008</v>
      </c>
      <c r="F53" s="380">
        <v>271</v>
      </c>
      <c r="G53" s="625">
        <v>0.375</v>
      </c>
      <c r="H53" s="634">
        <v>0.1388888888888889</v>
      </c>
      <c r="I53" s="635"/>
      <c r="J53" s="629">
        <v>39718</v>
      </c>
      <c r="K53" s="380">
        <v>2008</v>
      </c>
      <c r="L53" s="380">
        <v>271</v>
      </c>
      <c r="M53" s="548">
        <v>0.513888888888889</v>
      </c>
      <c r="N53" s="657" t="s">
        <v>474</v>
      </c>
      <c r="O53" s="531">
        <v>15.5</v>
      </c>
      <c r="P53" s="532" t="s">
        <v>473</v>
      </c>
      <c r="Q53" s="314" t="s">
        <v>755</v>
      </c>
      <c r="R53" s="445">
        <f t="shared" si="1"/>
        <v>543</v>
      </c>
      <c r="S53" s="519">
        <v>23.775612</v>
      </c>
      <c r="T53" s="902">
        <v>1652.24646</v>
      </c>
      <c r="U53" s="26"/>
      <c r="V53" s="26"/>
    </row>
    <row r="54" spans="1:23" ht="15">
      <c r="A54" s="602">
        <v>14</v>
      </c>
      <c r="B54" s="602">
        <v>45</v>
      </c>
      <c r="C54" s="603" t="s">
        <v>372</v>
      </c>
      <c r="D54" s="604">
        <v>39718</v>
      </c>
      <c r="E54" s="605">
        <v>2008</v>
      </c>
      <c r="F54" s="605">
        <v>271</v>
      </c>
      <c r="G54" s="626">
        <v>0.5729166666666666</v>
      </c>
      <c r="H54" s="636">
        <v>0.24479166666666666</v>
      </c>
      <c r="I54" s="637">
        <v>0.08159722222222224</v>
      </c>
      <c r="J54" s="630">
        <v>39718</v>
      </c>
      <c r="K54" s="605">
        <v>2008</v>
      </c>
      <c r="L54" s="605">
        <v>271</v>
      </c>
      <c r="M54" s="606">
        <v>0.8993055555555555</v>
      </c>
      <c r="N54" s="658"/>
      <c r="O54" s="613"/>
      <c r="P54" s="614"/>
      <c r="Q54" s="908" t="s">
        <v>755</v>
      </c>
      <c r="R54" s="610">
        <f t="shared" si="1"/>
        <v>544</v>
      </c>
      <c r="S54" s="903">
        <v>60.721123</v>
      </c>
      <c r="T54" s="696">
        <v>1714.949341</v>
      </c>
      <c r="U54" s="26"/>
      <c r="V54" s="26"/>
      <c r="W54" s="26"/>
    </row>
    <row r="55" spans="1:20" ht="15">
      <c r="A55" s="374"/>
      <c r="B55" s="374">
        <v>46</v>
      </c>
      <c r="C55" s="351" t="s">
        <v>373</v>
      </c>
      <c r="D55" s="410">
        <v>39718</v>
      </c>
      <c r="E55" s="380">
        <v>2008</v>
      </c>
      <c r="F55" s="380">
        <v>271</v>
      </c>
      <c r="G55" s="625">
        <v>0.9270833333333334</v>
      </c>
      <c r="H55" s="634">
        <v>0.041666666666666664</v>
      </c>
      <c r="I55" s="635"/>
      <c r="J55" s="629">
        <v>39718</v>
      </c>
      <c r="K55" s="380">
        <v>2008</v>
      </c>
      <c r="L55" s="380">
        <v>271</v>
      </c>
      <c r="M55" s="548">
        <v>0.96875</v>
      </c>
      <c r="N55" s="657" t="s">
        <v>474</v>
      </c>
      <c r="O55" s="531">
        <v>15.5</v>
      </c>
      <c r="P55" s="532" t="s">
        <v>473</v>
      </c>
      <c r="Q55" s="314" t="s">
        <v>755</v>
      </c>
      <c r="R55" s="445">
        <f t="shared" si="1"/>
        <v>545</v>
      </c>
      <c r="S55" s="519">
        <v>100</v>
      </c>
      <c r="T55" s="902">
        <v>1013.7476810000001</v>
      </c>
    </row>
    <row r="56" spans="1:20" ht="15">
      <c r="A56" s="374"/>
      <c r="B56" s="374">
        <v>47</v>
      </c>
      <c r="C56" s="351" t="s">
        <v>374</v>
      </c>
      <c r="D56" s="410">
        <v>39718</v>
      </c>
      <c r="E56" s="380">
        <v>2008</v>
      </c>
      <c r="F56" s="380">
        <v>271</v>
      </c>
      <c r="G56" s="625">
        <v>0.96875</v>
      </c>
      <c r="H56" s="634">
        <v>0.2881944444444445</v>
      </c>
      <c r="I56" s="635"/>
      <c r="J56" s="629">
        <v>39719</v>
      </c>
      <c r="K56" s="380">
        <v>2008</v>
      </c>
      <c r="L56" s="380">
        <v>272</v>
      </c>
      <c r="M56" s="548">
        <v>0.2569444444444445</v>
      </c>
      <c r="N56" s="657" t="s">
        <v>474</v>
      </c>
      <c r="O56" s="531">
        <v>15.5</v>
      </c>
      <c r="P56" s="532" t="s">
        <v>473</v>
      </c>
      <c r="Q56" s="314" t="s">
        <v>755</v>
      </c>
      <c r="R56" s="445">
        <f t="shared" si="1"/>
        <v>546</v>
      </c>
      <c r="S56" s="519">
        <v>99.951833</v>
      </c>
      <c r="T56" s="902">
        <v>1343.034912</v>
      </c>
    </row>
    <row r="57" spans="1:23" ht="15">
      <c r="A57" s="374"/>
      <c r="B57" s="374">
        <v>48</v>
      </c>
      <c r="C57" s="351" t="s">
        <v>375</v>
      </c>
      <c r="D57" s="410">
        <v>39719</v>
      </c>
      <c r="E57" s="380">
        <v>2008</v>
      </c>
      <c r="F57" s="380">
        <v>272</v>
      </c>
      <c r="G57" s="625">
        <v>0.2569444444444445</v>
      </c>
      <c r="H57" s="634">
        <v>0.08333333333333333</v>
      </c>
      <c r="I57" s="635"/>
      <c r="J57" s="629">
        <v>39719</v>
      </c>
      <c r="K57" s="380">
        <v>2008</v>
      </c>
      <c r="L57" s="380">
        <v>272</v>
      </c>
      <c r="M57" s="548">
        <v>0.34027777777777773</v>
      </c>
      <c r="N57" s="657" t="s">
        <v>469</v>
      </c>
      <c r="O57" s="531">
        <v>15.5</v>
      </c>
      <c r="P57" s="532" t="s">
        <v>471</v>
      </c>
      <c r="Q57" s="314" t="s">
        <v>755</v>
      </c>
      <c r="R57" s="445">
        <f t="shared" si="1"/>
        <v>547</v>
      </c>
      <c r="S57" s="519">
        <v>100</v>
      </c>
      <c r="T57" s="902">
        <v>1177.59668</v>
      </c>
      <c r="V57" s="26"/>
      <c r="W57" s="26"/>
    </row>
    <row r="58" spans="1:23" ht="15">
      <c r="A58" s="602">
        <v>15</v>
      </c>
      <c r="B58" s="602">
        <v>49</v>
      </c>
      <c r="C58" s="603" t="s">
        <v>376</v>
      </c>
      <c r="D58" s="604">
        <v>39719</v>
      </c>
      <c r="E58" s="605">
        <v>2008</v>
      </c>
      <c r="F58" s="605">
        <v>272</v>
      </c>
      <c r="G58" s="626">
        <v>0.545138888888889</v>
      </c>
      <c r="H58" s="636">
        <v>0.25</v>
      </c>
      <c r="I58" s="637">
        <v>0.08333333333333331</v>
      </c>
      <c r="J58" s="630">
        <v>39719</v>
      </c>
      <c r="K58" s="605">
        <v>2008</v>
      </c>
      <c r="L58" s="605">
        <v>272</v>
      </c>
      <c r="M58" s="606">
        <v>0.8784722222222222</v>
      </c>
      <c r="N58" s="658"/>
      <c r="O58" s="616"/>
      <c r="P58" s="609"/>
      <c r="Q58" s="908" t="s">
        <v>755</v>
      </c>
      <c r="R58" s="610">
        <f t="shared" si="1"/>
        <v>548</v>
      </c>
      <c r="S58" s="903">
        <v>97.667158</v>
      </c>
      <c r="T58" s="696">
        <v>1262.46582</v>
      </c>
      <c r="U58" s="26"/>
      <c r="V58" s="26"/>
      <c r="W58" s="26"/>
    </row>
    <row r="59" spans="1:23" ht="15">
      <c r="A59" s="602">
        <v>16</v>
      </c>
      <c r="B59" s="602">
        <v>50</v>
      </c>
      <c r="C59" s="603" t="s">
        <v>377</v>
      </c>
      <c r="D59" s="604">
        <v>39720</v>
      </c>
      <c r="E59" s="605">
        <v>2008</v>
      </c>
      <c r="F59" s="605">
        <v>273</v>
      </c>
      <c r="G59" s="626">
        <v>0.24305555555555555</v>
      </c>
      <c r="H59" s="636">
        <v>0.125</v>
      </c>
      <c r="I59" s="637">
        <v>0.04166666666666666</v>
      </c>
      <c r="J59" s="630">
        <v>39720</v>
      </c>
      <c r="K59" s="605">
        <v>2008</v>
      </c>
      <c r="L59" s="605">
        <v>273</v>
      </c>
      <c r="M59" s="606">
        <v>0.40972222222222227</v>
      </c>
      <c r="N59" s="658"/>
      <c r="O59" s="617"/>
      <c r="P59" s="618"/>
      <c r="Q59" s="908" t="s">
        <v>755</v>
      </c>
      <c r="R59" s="610">
        <f t="shared" si="1"/>
        <v>549</v>
      </c>
      <c r="S59" s="903">
        <v>100</v>
      </c>
      <c r="T59" s="696">
        <v>1137.277344</v>
      </c>
      <c r="V59" s="26"/>
      <c r="W59" s="26"/>
    </row>
    <row r="60" spans="1:20" ht="15">
      <c r="A60" s="374"/>
      <c r="B60" s="374">
        <v>51</v>
      </c>
      <c r="C60" s="351" t="s">
        <v>378</v>
      </c>
      <c r="D60" s="410">
        <v>39720</v>
      </c>
      <c r="E60" s="380">
        <v>2008</v>
      </c>
      <c r="F60" s="380">
        <v>273</v>
      </c>
      <c r="G60" s="625">
        <v>0.6875</v>
      </c>
      <c r="H60" s="634">
        <v>0.4861111111111111</v>
      </c>
      <c r="I60" s="635"/>
      <c r="J60" s="629">
        <v>39721</v>
      </c>
      <c r="K60" s="380">
        <v>2008</v>
      </c>
      <c r="L60" s="380">
        <v>274</v>
      </c>
      <c r="M60" s="548">
        <v>0.17361111111111113</v>
      </c>
      <c r="N60" s="657" t="s">
        <v>469</v>
      </c>
      <c r="O60" s="342">
        <v>15.5</v>
      </c>
      <c r="P60" s="533" t="s">
        <v>471</v>
      </c>
      <c r="Q60" s="314" t="s">
        <v>755</v>
      </c>
      <c r="R60" s="445">
        <f t="shared" si="1"/>
        <v>550</v>
      </c>
      <c r="S60" s="519">
        <v>100</v>
      </c>
      <c r="T60" s="902">
        <v>1110.442993</v>
      </c>
    </row>
    <row r="61" spans="1:23" ht="15">
      <c r="A61" s="602">
        <v>17</v>
      </c>
      <c r="B61" s="602">
        <v>52</v>
      </c>
      <c r="C61" s="603" t="s">
        <v>379</v>
      </c>
      <c r="D61" s="604">
        <v>39721</v>
      </c>
      <c r="E61" s="605">
        <v>2008</v>
      </c>
      <c r="F61" s="605">
        <v>274</v>
      </c>
      <c r="G61" s="626">
        <v>0.24305555555555555</v>
      </c>
      <c r="H61" s="636">
        <v>0.25</v>
      </c>
      <c r="I61" s="637">
        <v>0.08333333333333331</v>
      </c>
      <c r="J61" s="630">
        <v>39721</v>
      </c>
      <c r="K61" s="605">
        <v>2008</v>
      </c>
      <c r="L61" s="605">
        <v>274</v>
      </c>
      <c r="M61" s="606">
        <v>0.576388888888889</v>
      </c>
      <c r="N61" s="658"/>
      <c r="O61" s="616"/>
      <c r="P61" s="609"/>
      <c r="Q61" s="908" t="s">
        <v>755</v>
      </c>
      <c r="R61" s="610">
        <f t="shared" si="1"/>
        <v>551</v>
      </c>
      <c r="S61" s="903">
        <v>100</v>
      </c>
      <c r="T61" s="696">
        <v>909.234863</v>
      </c>
      <c r="V61" s="26"/>
      <c r="W61" s="26"/>
    </row>
    <row r="62" spans="1:23" ht="15">
      <c r="A62" s="644"/>
      <c r="B62" s="644">
        <v>53</v>
      </c>
      <c r="C62" s="645" t="s">
        <v>380</v>
      </c>
      <c r="D62" s="646">
        <v>39721</v>
      </c>
      <c r="E62" s="647">
        <v>2008</v>
      </c>
      <c r="F62" s="647">
        <v>274</v>
      </c>
      <c r="G62" s="648">
        <v>0.6041666666666666</v>
      </c>
      <c r="H62" s="649">
        <v>0.020833333333333332</v>
      </c>
      <c r="I62" s="650"/>
      <c r="J62" s="651">
        <v>39721</v>
      </c>
      <c r="K62" s="647">
        <v>2008</v>
      </c>
      <c r="L62" s="647">
        <v>274</v>
      </c>
      <c r="M62" s="652">
        <v>0.625</v>
      </c>
      <c r="N62" s="659" t="s">
        <v>469</v>
      </c>
      <c r="O62" s="654"/>
      <c r="P62" s="655"/>
      <c r="Q62" s="907" t="s">
        <v>755</v>
      </c>
      <c r="R62" s="656">
        <f t="shared" si="1"/>
        <v>552</v>
      </c>
      <c r="S62" s="904">
        <v>100</v>
      </c>
      <c r="T62" s="707">
        <v>1095.226196</v>
      </c>
      <c r="V62" s="26"/>
      <c r="W62" s="26"/>
    </row>
    <row r="63" spans="1:23" ht="15">
      <c r="A63" s="374"/>
      <c r="B63" s="374">
        <v>54</v>
      </c>
      <c r="C63" s="351" t="s">
        <v>381</v>
      </c>
      <c r="D63" s="410">
        <v>39721</v>
      </c>
      <c r="E63" s="380">
        <v>2008</v>
      </c>
      <c r="F63" s="380">
        <v>274</v>
      </c>
      <c r="G63" s="625">
        <v>0.6770833333333334</v>
      </c>
      <c r="H63" s="634">
        <v>0.49652777777777773</v>
      </c>
      <c r="I63" s="635"/>
      <c r="J63" s="629">
        <v>39722</v>
      </c>
      <c r="K63" s="380">
        <v>2008</v>
      </c>
      <c r="L63" s="380">
        <v>275</v>
      </c>
      <c r="M63" s="548">
        <v>0.17361111111111113</v>
      </c>
      <c r="N63" s="657" t="s">
        <v>469</v>
      </c>
      <c r="O63" s="531">
        <v>15.5</v>
      </c>
      <c r="P63" s="532" t="s">
        <v>471</v>
      </c>
      <c r="Q63" s="314" t="s">
        <v>755</v>
      </c>
      <c r="R63" s="445">
        <f t="shared" si="1"/>
        <v>553</v>
      </c>
      <c r="S63" s="519">
        <v>100</v>
      </c>
      <c r="T63" s="902">
        <v>1248.998779</v>
      </c>
      <c r="V63" s="26"/>
      <c r="W63" s="26"/>
    </row>
    <row r="64" spans="1:23" ht="15">
      <c r="A64" s="602">
        <v>18</v>
      </c>
      <c r="B64" s="602">
        <v>55</v>
      </c>
      <c r="C64" s="603" t="s">
        <v>382</v>
      </c>
      <c r="D64" s="604">
        <v>39722</v>
      </c>
      <c r="E64" s="605">
        <v>2008</v>
      </c>
      <c r="F64" s="605">
        <v>275</v>
      </c>
      <c r="G64" s="626">
        <v>0.24305555555555555</v>
      </c>
      <c r="H64" s="636">
        <v>0.25</v>
      </c>
      <c r="I64" s="637">
        <v>0.08333333333333331</v>
      </c>
      <c r="J64" s="630">
        <v>39722</v>
      </c>
      <c r="K64" s="605">
        <v>2008</v>
      </c>
      <c r="L64" s="605">
        <v>275</v>
      </c>
      <c r="M64" s="606">
        <v>0.576388888888889</v>
      </c>
      <c r="N64" s="658"/>
      <c r="O64" s="617"/>
      <c r="P64" s="618"/>
      <c r="Q64" s="908" t="s">
        <v>755</v>
      </c>
      <c r="R64" s="610">
        <f t="shared" si="1"/>
        <v>554</v>
      </c>
      <c r="S64" s="903">
        <v>90.817702</v>
      </c>
      <c r="T64" s="696">
        <v>1251.342529</v>
      </c>
      <c r="V64" s="26"/>
      <c r="W64" s="26"/>
    </row>
    <row r="65" spans="1:20" ht="15">
      <c r="A65" s="374"/>
      <c r="B65" s="374">
        <v>56</v>
      </c>
      <c r="C65" s="351" t="s">
        <v>383</v>
      </c>
      <c r="D65" s="410">
        <v>39722</v>
      </c>
      <c r="E65" s="380">
        <v>2008</v>
      </c>
      <c r="F65" s="380">
        <v>275</v>
      </c>
      <c r="G65" s="625">
        <v>0.717361111111111</v>
      </c>
      <c r="H65" s="634">
        <v>0.3326388888888889</v>
      </c>
      <c r="I65" s="635"/>
      <c r="J65" s="629">
        <v>39723</v>
      </c>
      <c r="K65" s="380">
        <v>2008</v>
      </c>
      <c r="L65" s="380">
        <v>276</v>
      </c>
      <c r="M65" s="548">
        <v>0.05</v>
      </c>
      <c r="N65" s="657" t="s">
        <v>474</v>
      </c>
      <c r="O65" s="531">
        <v>15.5</v>
      </c>
      <c r="P65" s="532" t="s">
        <v>473</v>
      </c>
      <c r="Q65" s="314" t="s">
        <v>755</v>
      </c>
      <c r="R65" s="445">
        <f t="shared" si="1"/>
        <v>555</v>
      </c>
      <c r="S65" s="519">
        <v>99.634808</v>
      </c>
      <c r="T65" s="902">
        <v>1565.597046</v>
      </c>
    </row>
    <row r="66" spans="1:20" ht="15">
      <c r="A66" s="374"/>
      <c r="B66" s="374">
        <v>57</v>
      </c>
      <c r="C66" s="351" t="s">
        <v>384</v>
      </c>
      <c r="D66" s="410">
        <v>39723</v>
      </c>
      <c r="E66" s="380">
        <v>2008</v>
      </c>
      <c r="F66" s="380">
        <v>276</v>
      </c>
      <c r="G66" s="625">
        <v>0.05</v>
      </c>
      <c r="H66" s="634">
        <v>0.08333333333333333</v>
      </c>
      <c r="I66" s="635"/>
      <c r="J66" s="629">
        <v>39723</v>
      </c>
      <c r="K66" s="380">
        <v>2008</v>
      </c>
      <c r="L66" s="380">
        <v>276</v>
      </c>
      <c r="M66" s="548">
        <v>0.13333333333333333</v>
      </c>
      <c r="N66" s="657" t="s">
        <v>469</v>
      </c>
      <c r="O66" s="531">
        <v>15.5</v>
      </c>
      <c r="P66" s="532" t="s">
        <v>471</v>
      </c>
      <c r="Q66" s="314" t="s">
        <v>755</v>
      </c>
      <c r="R66" s="445">
        <f t="shared" si="1"/>
        <v>556</v>
      </c>
      <c r="S66" s="519">
        <v>88.634473</v>
      </c>
      <c r="T66" s="902">
        <v>1630.155518</v>
      </c>
    </row>
    <row r="67" spans="1:23" ht="15.75">
      <c r="A67" s="842">
        <v>19</v>
      </c>
      <c r="B67" s="842">
        <v>58</v>
      </c>
      <c r="C67" s="836" t="s">
        <v>385</v>
      </c>
      <c r="D67" s="837">
        <v>39723</v>
      </c>
      <c r="E67" s="838">
        <v>2008</v>
      </c>
      <c r="F67" s="838">
        <v>276</v>
      </c>
      <c r="G67" s="858">
        <v>0.2111111111111111</v>
      </c>
      <c r="H67" s="859">
        <v>0.125</v>
      </c>
      <c r="I67" s="860">
        <v>0.20833333333333331</v>
      </c>
      <c r="J67" s="861">
        <v>39723</v>
      </c>
      <c r="K67" s="838">
        <v>2008</v>
      </c>
      <c r="L67" s="838">
        <v>276</v>
      </c>
      <c r="M67" s="839">
        <v>0.5444444444444444</v>
      </c>
      <c r="N67" s="840">
        <v>1500</v>
      </c>
      <c r="O67" s="862"/>
      <c r="P67" s="863"/>
      <c r="Q67" s="909" t="s">
        <v>755</v>
      </c>
      <c r="R67" s="864">
        <f t="shared" si="1"/>
        <v>557</v>
      </c>
      <c r="S67" s="910">
        <v>100</v>
      </c>
      <c r="T67" s="911">
        <v>1185.035522</v>
      </c>
      <c r="V67" s="26"/>
      <c r="W67" s="26"/>
    </row>
    <row r="68" spans="1:22" ht="15">
      <c r="A68" s="374"/>
      <c r="B68" s="374">
        <v>59</v>
      </c>
      <c r="C68" s="351" t="s">
        <v>386</v>
      </c>
      <c r="D68" s="410">
        <v>39723</v>
      </c>
      <c r="E68" s="380">
        <v>2008</v>
      </c>
      <c r="F68" s="380">
        <v>276</v>
      </c>
      <c r="G68" s="625">
        <v>0.6770833333333334</v>
      </c>
      <c r="H68" s="634">
        <v>0.1361111111111111</v>
      </c>
      <c r="I68" s="635"/>
      <c r="J68" s="629">
        <v>39723</v>
      </c>
      <c r="K68" s="380">
        <v>2008</v>
      </c>
      <c r="L68" s="380">
        <v>276</v>
      </c>
      <c r="M68" s="548">
        <v>0.8131944444444444</v>
      </c>
      <c r="N68" s="657" t="s">
        <v>469</v>
      </c>
      <c r="O68" s="358">
        <v>15.5</v>
      </c>
      <c r="P68" s="533" t="s">
        <v>471</v>
      </c>
      <c r="Q68" s="314" t="s">
        <v>755</v>
      </c>
      <c r="R68" s="445">
        <f t="shared" si="1"/>
        <v>558</v>
      </c>
      <c r="S68" s="519">
        <v>98.255223</v>
      </c>
      <c r="T68" s="902">
        <v>1448.771729</v>
      </c>
      <c r="U68" s="26"/>
      <c r="V68" s="26"/>
    </row>
    <row r="69" spans="1:23" ht="15">
      <c r="A69" s="374"/>
      <c r="B69" s="374">
        <v>60</v>
      </c>
      <c r="C69" s="351" t="s">
        <v>390</v>
      </c>
      <c r="D69" s="410">
        <v>39723</v>
      </c>
      <c r="E69" s="380">
        <v>2008</v>
      </c>
      <c r="F69" s="380">
        <v>276</v>
      </c>
      <c r="G69" s="625">
        <v>0.8131944444444444</v>
      </c>
      <c r="H69" s="634">
        <v>0.2423611111111111</v>
      </c>
      <c r="I69" s="635"/>
      <c r="J69" s="629">
        <v>39724</v>
      </c>
      <c r="K69" s="380">
        <v>2008</v>
      </c>
      <c r="L69" s="380">
        <v>277</v>
      </c>
      <c r="M69" s="548">
        <v>0.05555555555555555</v>
      </c>
      <c r="N69" s="657" t="s">
        <v>469</v>
      </c>
      <c r="O69" s="531">
        <v>3</v>
      </c>
      <c r="P69" s="532" t="s">
        <v>481</v>
      </c>
      <c r="Q69" s="314" t="s">
        <v>755</v>
      </c>
      <c r="R69" s="445">
        <f t="shared" si="1"/>
        <v>559</v>
      </c>
      <c r="S69" s="519">
        <v>96.883023</v>
      </c>
      <c r="T69" s="902">
        <v>1346.737061</v>
      </c>
      <c r="V69" s="26"/>
      <c r="W69" s="26"/>
    </row>
    <row r="70" spans="1:20" ht="15">
      <c r="A70" s="374"/>
      <c r="B70" s="374">
        <v>61</v>
      </c>
      <c r="C70" s="351" t="s">
        <v>391</v>
      </c>
      <c r="D70" s="410">
        <v>39724</v>
      </c>
      <c r="E70" s="380">
        <v>2008</v>
      </c>
      <c r="F70" s="380">
        <v>277</v>
      </c>
      <c r="G70" s="625">
        <v>0.05555555555555555</v>
      </c>
      <c r="H70" s="634">
        <v>0.1076388888888889</v>
      </c>
      <c r="I70" s="635"/>
      <c r="J70" s="629">
        <v>39724</v>
      </c>
      <c r="K70" s="380">
        <v>2008</v>
      </c>
      <c r="L70" s="380">
        <v>277</v>
      </c>
      <c r="M70" s="548">
        <v>0.16319444444444445</v>
      </c>
      <c r="N70" s="657" t="s">
        <v>469</v>
      </c>
      <c r="O70" s="531">
        <v>15.5</v>
      </c>
      <c r="P70" s="532" t="s">
        <v>471</v>
      </c>
      <c r="Q70" s="314" t="s">
        <v>755</v>
      </c>
      <c r="R70" s="445">
        <f t="shared" si="1"/>
        <v>560</v>
      </c>
      <c r="S70" s="519">
        <v>99.646074</v>
      </c>
      <c r="T70" s="902">
        <v>1324.732544</v>
      </c>
    </row>
    <row r="71" spans="1:23" ht="15">
      <c r="A71" s="602">
        <v>20</v>
      </c>
      <c r="B71" s="602">
        <v>62</v>
      </c>
      <c r="C71" s="603" t="s">
        <v>392</v>
      </c>
      <c r="D71" s="604">
        <v>39724</v>
      </c>
      <c r="E71" s="605">
        <v>2008</v>
      </c>
      <c r="F71" s="605">
        <v>277</v>
      </c>
      <c r="G71" s="626">
        <v>0.23263888888888887</v>
      </c>
      <c r="H71" s="636">
        <v>0.25</v>
      </c>
      <c r="I71" s="637">
        <v>0.08333333333333331</v>
      </c>
      <c r="J71" s="630">
        <v>39724</v>
      </c>
      <c r="K71" s="605">
        <v>2008</v>
      </c>
      <c r="L71" s="605">
        <v>277</v>
      </c>
      <c r="M71" s="606">
        <v>0.5659722222222222</v>
      </c>
      <c r="N71" s="658"/>
      <c r="O71" s="611"/>
      <c r="P71" s="612"/>
      <c r="Q71" s="908" t="s">
        <v>755</v>
      </c>
      <c r="R71" s="610">
        <f t="shared" si="1"/>
        <v>561</v>
      </c>
      <c r="S71" s="903">
        <v>100</v>
      </c>
      <c r="T71" s="696">
        <v>923.761902</v>
      </c>
      <c r="V71" s="26"/>
      <c r="W71" s="26"/>
    </row>
    <row r="72" spans="1:20" ht="15">
      <c r="A72" s="374"/>
      <c r="B72" s="374">
        <v>63</v>
      </c>
      <c r="C72" s="351" t="s">
        <v>393</v>
      </c>
      <c r="D72" s="410">
        <v>39724</v>
      </c>
      <c r="E72" s="380">
        <v>2008</v>
      </c>
      <c r="F72" s="380">
        <v>277</v>
      </c>
      <c r="G72" s="625">
        <v>0.59375</v>
      </c>
      <c r="H72" s="634">
        <v>0.36944444444444446</v>
      </c>
      <c r="I72" s="635"/>
      <c r="J72" s="629">
        <v>39724</v>
      </c>
      <c r="K72" s="380">
        <v>2008</v>
      </c>
      <c r="L72" s="380">
        <v>277</v>
      </c>
      <c r="M72" s="548">
        <v>0.9631944444444445</v>
      </c>
      <c r="N72" s="657" t="s">
        <v>469</v>
      </c>
      <c r="O72" s="358">
        <v>15.5</v>
      </c>
      <c r="P72" s="533" t="s">
        <v>471</v>
      </c>
      <c r="Q72" s="314" t="s">
        <v>755</v>
      </c>
      <c r="R72" s="445">
        <f t="shared" si="1"/>
        <v>562</v>
      </c>
      <c r="S72" s="519">
        <v>100</v>
      </c>
      <c r="T72" s="902">
        <v>1094.969727</v>
      </c>
    </row>
    <row r="73" spans="1:23" ht="15">
      <c r="A73" s="374"/>
      <c r="B73" s="374">
        <v>64</v>
      </c>
      <c r="C73" s="351" t="s">
        <v>394</v>
      </c>
      <c r="D73" s="410">
        <v>39724</v>
      </c>
      <c r="E73" s="380">
        <v>2008</v>
      </c>
      <c r="F73" s="380">
        <v>277</v>
      </c>
      <c r="G73" s="625">
        <v>0.9631944444444445</v>
      </c>
      <c r="H73" s="634">
        <v>0.09583333333333333</v>
      </c>
      <c r="I73" s="635"/>
      <c r="J73" s="629">
        <v>39725</v>
      </c>
      <c r="K73" s="380">
        <v>2008</v>
      </c>
      <c r="L73" s="380">
        <v>278</v>
      </c>
      <c r="M73" s="548">
        <v>0.05902777777777778</v>
      </c>
      <c r="N73" s="657" t="s">
        <v>469</v>
      </c>
      <c r="O73" s="358">
        <v>15.5</v>
      </c>
      <c r="P73" s="533" t="s">
        <v>471</v>
      </c>
      <c r="Q73" s="314" t="s">
        <v>755</v>
      </c>
      <c r="R73" s="445">
        <f t="shared" si="1"/>
        <v>563</v>
      </c>
      <c r="S73" s="519">
        <v>99.624193</v>
      </c>
      <c r="T73" s="902">
        <v>1281.552368</v>
      </c>
      <c r="U73" s="26"/>
      <c r="V73" s="26"/>
      <c r="W73" s="26"/>
    </row>
    <row r="74" spans="1:23" ht="15">
      <c r="A74" s="644"/>
      <c r="B74" s="644">
        <v>65</v>
      </c>
      <c r="C74" s="645" t="s">
        <v>395</v>
      </c>
      <c r="D74" s="646">
        <v>39725</v>
      </c>
      <c r="E74" s="647">
        <v>2008</v>
      </c>
      <c r="F74" s="647">
        <v>278</v>
      </c>
      <c r="G74" s="648">
        <v>0.05902777777777778</v>
      </c>
      <c r="H74" s="649">
        <v>0.020833333333333332</v>
      </c>
      <c r="I74" s="650"/>
      <c r="J74" s="651">
        <v>39725</v>
      </c>
      <c r="K74" s="647">
        <v>2008</v>
      </c>
      <c r="L74" s="647">
        <v>278</v>
      </c>
      <c r="M74" s="652">
        <v>0.0798611111111111</v>
      </c>
      <c r="N74" s="659" t="s">
        <v>469</v>
      </c>
      <c r="O74" s="750"/>
      <c r="P74" s="751"/>
      <c r="Q74" s="907" t="s">
        <v>755</v>
      </c>
      <c r="R74" s="656">
        <f t="shared" si="1"/>
        <v>564</v>
      </c>
      <c r="S74" s="904">
        <v>99.751657</v>
      </c>
      <c r="T74" s="707">
        <v>1262.774902</v>
      </c>
      <c r="V74" s="26"/>
      <c r="W74" s="26"/>
    </row>
    <row r="75" spans="1:23" ht="15">
      <c r="A75" s="602">
        <v>21</v>
      </c>
      <c r="B75" s="602">
        <v>66</v>
      </c>
      <c r="C75" s="603" t="s">
        <v>396</v>
      </c>
      <c r="D75" s="604">
        <v>39725</v>
      </c>
      <c r="E75" s="605">
        <v>2008</v>
      </c>
      <c r="F75" s="605">
        <v>278</v>
      </c>
      <c r="G75" s="626">
        <v>0.23263888888888887</v>
      </c>
      <c r="H75" s="636">
        <v>0.25</v>
      </c>
      <c r="I75" s="637">
        <v>0.08333333333333331</v>
      </c>
      <c r="J75" s="630">
        <v>39725</v>
      </c>
      <c r="K75" s="605">
        <v>2008</v>
      </c>
      <c r="L75" s="605">
        <v>278</v>
      </c>
      <c r="M75" s="606">
        <v>0.5659722222222222</v>
      </c>
      <c r="N75" s="658"/>
      <c r="O75" s="617"/>
      <c r="P75" s="618"/>
      <c r="Q75" s="908" t="s">
        <v>755</v>
      </c>
      <c r="R75" s="610">
        <f t="shared" si="1"/>
        <v>565</v>
      </c>
      <c r="S75" s="903">
        <v>48.885879</v>
      </c>
      <c r="T75" s="696">
        <v>1758.215698</v>
      </c>
      <c r="V75" s="26"/>
      <c r="W75" s="26"/>
    </row>
    <row r="76" spans="1:20" ht="15">
      <c r="A76" s="374"/>
      <c r="B76" s="374">
        <v>67</v>
      </c>
      <c r="C76" s="351" t="s">
        <v>397</v>
      </c>
      <c r="D76" s="410">
        <v>39725</v>
      </c>
      <c r="E76" s="380">
        <v>2008</v>
      </c>
      <c r="F76" s="380">
        <v>278</v>
      </c>
      <c r="G76" s="625">
        <v>0.59375</v>
      </c>
      <c r="H76" s="634">
        <v>0.16666666666666666</v>
      </c>
      <c r="I76" s="635"/>
      <c r="J76" s="629">
        <v>39725</v>
      </c>
      <c r="K76" s="380">
        <v>2008</v>
      </c>
      <c r="L76" s="380">
        <v>278</v>
      </c>
      <c r="M76" s="548">
        <v>0.7604166666666666</v>
      </c>
      <c r="N76" s="657" t="s">
        <v>469</v>
      </c>
      <c r="O76" s="358">
        <v>15.5</v>
      </c>
      <c r="P76" s="533" t="s">
        <v>471</v>
      </c>
      <c r="Q76" s="314" t="s">
        <v>755</v>
      </c>
      <c r="R76" s="445">
        <f t="shared" si="1"/>
        <v>566</v>
      </c>
      <c r="S76" s="519">
        <v>99.729735</v>
      </c>
      <c r="T76" s="902">
        <v>1386.305298</v>
      </c>
    </row>
    <row r="77" spans="1:20" ht="15">
      <c r="A77" s="374"/>
      <c r="B77" s="374">
        <v>68</v>
      </c>
      <c r="C77" s="351" t="s">
        <v>399</v>
      </c>
      <c r="D77" s="410">
        <v>39725</v>
      </c>
      <c r="E77" s="380">
        <v>2008</v>
      </c>
      <c r="F77" s="380">
        <v>278</v>
      </c>
      <c r="G77" s="625">
        <v>0.7604166666666666</v>
      </c>
      <c r="H77" s="634">
        <v>0.12291666666666667</v>
      </c>
      <c r="I77" s="635"/>
      <c r="J77" s="629">
        <v>39725</v>
      </c>
      <c r="K77" s="380">
        <v>2008</v>
      </c>
      <c r="L77" s="380">
        <v>278</v>
      </c>
      <c r="M77" s="548">
        <v>0.8833333333333333</v>
      </c>
      <c r="N77" s="657" t="s">
        <v>469</v>
      </c>
      <c r="O77" s="531">
        <v>15.5</v>
      </c>
      <c r="P77" s="532" t="s">
        <v>471</v>
      </c>
      <c r="Q77" s="314" t="s">
        <v>755</v>
      </c>
      <c r="R77" s="445">
        <f t="shared" si="1"/>
        <v>567</v>
      </c>
      <c r="S77" s="519">
        <v>100</v>
      </c>
      <c r="T77" s="902">
        <v>1036.942261</v>
      </c>
    </row>
    <row r="78" spans="1:23" ht="15">
      <c r="A78" s="374"/>
      <c r="B78" s="374">
        <v>69</v>
      </c>
      <c r="C78" s="351" t="s">
        <v>400</v>
      </c>
      <c r="D78" s="410">
        <v>39725</v>
      </c>
      <c r="E78" s="380">
        <v>2008</v>
      </c>
      <c r="F78" s="380">
        <v>278</v>
      </c>
      <c r="G78" s="625">
        <v>0.9875</v>
      </c>
      <c r="H78" s="634">
        <v>0.052083333333333336</v>
      </c>
      <c r="I78" s="635"/>
      <c r="J78" s="629">
        <v>39726</v>
      </c>
      <c r="K78" s="380">
        <v>2008</v>
      </c>
      <c r="L78" s="380">
        <v>279</v>
      </c>
      <c r="M78" s="548">
        <v>0.03958333333333333</v>
      </c>
      <c r="N78" s="657" t="s">
        <v>469</v>
      </c>
      <c r="O78" s="342">
        <v>0.5</v>
      </c>
      <c r="P78" s="533" t="s">
        <v>233</v>
      </c>
      <c r="Q78" s="314" t="s">
        <v>755</v>
      </c>
      <c r="R78" s="445">
        <f t="shared" si="1"/>
        <v>568</v>
      </c>
      <c r="S78" s="519">
        <v>86.884153</v>
      </c>
      <c r="T78" s="902">
        <v>1656.77478</v>
      </c>
      <c r="V78" s="26"/>
      <c r="W78" s="26"/>
    </row>
    <row r="79" spans="1:23" ht="15">
      <c r="A79" s="602">
        <v>22</v>
      </c>
      <c r="B79" s="602">
        <v>70</v>
      </c>
      <c r="C79" s="603" t="s">
        <v>401</v>
      </c>
      <c r="D79" s="604">
        <v>39726</v>
      </c>
      <c r="E79" s="605">
        <v>2008</v>
      </c>
      <c r="F79" s="605">
        <v>279</v>
      </c>
      <c r="G79" s="626">
        <v>0.23263888888888887</v>
      </c>
      <c r="H79" s="636">
        <v>0.171875</v>
      </c>
      <c r="I79" s="637">
        <v>0.05729166666666666</v>
      </c>
      <c r="J79" s="630">
        <v>39726</v>
      </c>
      <c r="K79" s="605">
        <v>2008</v>
      </c>
      <c r="L79" s="605">
        <v>279</v>
      </c>
      <c r="M79" s="606">
        <v>0.4618055555555556</v>
      </c>
      <c r="N79" s="658"/>
      <c r="O79" s="611"/>
      <c r="P79" s="612"/>
      <c r="Q79" s="908" t="s">
        <v>755</v>
      </c>
      <c r="R79" s="610">
        <f t="shared" si="1"/>
        <v>569</v>
      </c>
      <c r="S79" s="903">
        <v>100</v>
      </c>
      <c r="T79" s="696">
        <v>977.348328</v>
      </c>
      <c r="U79" s="26"/>
      <c r="V79" s="26"/>
      <c r="W79" s="26"/>
    </row>
    <row r="80" spans="1:20" ht="15">
      <c r="A80" s="374"/>
      <c r="B80" s="374">
        <v>71</v>
      </c>
      <c r="C80" s="351" t="s">
        <v>402</v>
      </c>
      <c r="D80" s="410">
        <v>39726</v>
      </c>
      <c r="E80" s="380">
        <v>2008</v>
      </c>
      <c r="F80" s="380">
        <v>279</v>
      </c>
      <c r="G80" s="625">
        <v>0.59375</v>
      </c>
      <c r="H80" s="634">
        <v>0.3888888888888889</v>
      </c>
      <c r="I80" s="635"/>
      <c r="J80" s="629">
        <v>39726</v>
      </c>
      <c r="K80" s="380">
        <v>2008</v>
      </c>
      <c r="L80" s="380">
        <v>279</v>
      </c>
      <c r="M80" s="548">
        <v>0.9826388888888888</v>
      </c>
      <c r="N80" s="657" t="s">
        <v>469</v>
      </c>
      <c r="O80" s="358">
        <v>15.5</v>
      </c>
      <c r="P80" s="533" t="s">
        <v>471</v>
      </c>
      <c r="Q80" s="314" t="s">
        <v>755</v>
      </c>
      <c r="R80" s="445">
        <f t="shared" si="1"/>
        <v>570</v>
      </c>
      <c r="S80" s="519">
        <v>99.375111</v>
      </c>
      <c r="T80" s="902">
        <v>1291.467773</v>
      </c>
    </row>
    <row r="81" spans="1:23" ht="15">
      <c r="A81" s="374"/>
      <c r="B81" s="374">
        <v>72</v>
      </c>
      <c r="C81" s="351" t="s">
        <v>403</v>
      </c>
      <c r="D81" s="410">
        <v>39727</v>
      </c>
      <c r="E81" s="380">
        <v>2008</v>
      </c>
      <c r="F81" s="380">
        <v>280</v>
      </c>
      <c r="G81" s="625">
        <v>0.06597222222222222</v>
      </c>
      <c r="H81" s="634">
        <v>0.375</v>
      </c>
      <c r="I81" s="635"/>
      <c r="J81" s="629">
        <v>39727</v>
      </c>
      <c r="K81" s="380">
        <v>2008</v>
      </c>
      <c r="L81" s="380">
        <v>280</v>
      </c>
      <c r="M81" s="548">
        <v>0.44097222222222227</v>
      </c>
      <c r="N81" s="657" t="s">
        <v>469</v>
      </c>
      <c r="O81" s="358">
        <v>1</v>
      </c>
      <c r="P81" s="533" t="s">
        <v>471</v>
      </c>
      <c r="Q81" s="314" t="s">
        <v>755</v>
      </c>
      <c r="R81" s="445">
        <f t="shared" si="1"/>
        <v>571</v>
      </c>
      <c r="S81" s="519">
        <v>80.057377</v>
      </c>
      <c r="T81" s="902">
        <v>1644.839355</v>
      </c>
      <c r="V81" s="26"/>
      <c r="W81" s="26"/>
    </row>
    <row r="82" spans="1:23" ht="15">
      <c r="A82" s="602">
        <v>23</v>
      </c>
      <c r="B82" s="602">
        <v>73</v>
      </c>
      <c r="C82" s="603" t="s">
        <v>406</v>
      </c>
      <c r="D82" s="604">
        <v>39727</v>
      </c>
      <c r="E82" s="605">
        <v>2008</v>
      </c>
      <c r="F82" s="605">
        <v>280</v>
      </c>
      <c r="G82" s="626">
        <v>0.545138888888889</v>
      </c>
      <c r="H82" s="636">
        <v>0.25</v>
      </c>
      <c r="I82" s="637">
        <v>0.08333333333333331</v>
      </c>
      <c r="J82" s="630">
        <v>39727</v>
      </c>
      <c r="K82" s="605">
        <v>2008</v>
      </c>
      <c r="L82" s="605">
        <v>280</v>
      </c>
      <c r="M82" s="606">
        <v>0.8784722222222222</v>
      </c>
      <c r="N82" s="658"/>
      <c r="O82" s="608"/>
      <c r="P82" s="609"/>
      <c r="Q82" s="908" t="s">
        <v>755</v>
      </c>
      <c r="R82" s="610">
        <f t="shared" si="1"/>
        <v>572</v>
      </c>
      <c r="S82" s="903">
        <v>100</v>
      </c>
      <c r="T82" s="696">
        <v>975.145081</v>
      </c>
      <c r="V82" s="26"/>
      <c r="W82" s="26"/>
    </row>
    <row r="83" spans="1:20" ht="15">
      <c r="A83" s="374"/>
      <c r="B83" s="374">
        <v>74</v>
      </c>
      <c r="C83" s="351" t="s">
        <v>407</v>
      </c>
      <c r="D83" s="410">
        <v>39727</v>
      </c>
      <c r="E83" s="380">
        <v>2008</v>
      </c>
      <c r="F83" s="380">
        <v>280</v>
      </c>
      <c r="G83" s="625">
        <v>0.9027777777777778</v>
      </c>
      <c r="H83" s="634">
        <v>0.3958333333333333</v>
      </c>
      <c r="I83" s="635"/>
      <c r="J83" s="629">
        <v>39728</v>
      </c>
      <c r="K83" s="380">
        <v>2008</v>
      </c>
      <c r="L83" s="380">
        <v>281</v>
      </c>
      <c r="M83" s="548">
        <v>0.2986111111111111</v>
      </c>
      <c r="N83" s="657" t="s">
        <v>469</v>
      </c>
      <c r="O83" s="531">
        <v>15.5</v>
      </c>
      <c r="P83" s="532" t="s">
        <v>471</v>
      </c>
      <c r="Q83" s="314" t="s">
        <v>755</v>
      </c>
      <c r="R83" s="445">
        <f t="shared" si="1"/>
        <v>573</v>
      </c>
      <c r="S83" s="519">
        <v>100</v>
      </c>
      <c r="T83" s="902">
        <v>924.033447</v>
      </c>
    </row>
    <row r="84" spans="1:23" ht="15">
      <c r="A84" s="374"/>
      <c r="B84" s="374">
        <v>75</v>
      </c>
      <c r="C84" s="351" t="s">
        <v>408</v>
      </c>
      <c r="D84" s="410">
        <v>39728</v>
      </c>
      <c r="E84" s="380">
        <v>2008</v>
      </c>
      <c r="F84" s="380">
        <v>281</v>
      </c>
      <c r="G84" s="625">
        <v>0.2986111111111111</v>
      </c>
      <c r="H84" s="634">
        <v>0.17013888888888887</v>
      </c>
      <c r="I84" s="635"/>
      <c r="J84" s="629">
        <v>39728</v>
      </c>
      <c r="K84" s="380">
        <v>2008</v>
      </c>
      <c r="L84" s="380">
        <v>281</v>
      </c>
      <c r="M84" s="548">
        <v>0.46875</v>
      </c>
      <c r="N84" s="657" t="s">
        <v>469</v>
      </c>
      <c r="O84" s="531">
        <v>15.5</v>
      </c>
      <c r="P84" s="532" t="s">
        <v>471</v>
      </c>
      <c r="Q84" s="314" t="s">
        <v>755</v>
      </c>
      <c r="R84" s="445">
        <f t="shared" si="1"/>
        <v>574</v>
      </c>
      <c r="S84" s="519">
        <v>100</v>
      </c>
      <c r="T84" s="902">
        <v>892.930359</v>
      </c>
      <c r="V84" s="26"/>
      <c r="W84" s="26"/>
    </row>
    <row r="85" spans="1:23" ht="15">
      <c r="A85" s="602">
        <v>24</v>
      </c>
      <c r="B85" s="602">
        <v>76</v>
      </c>
      <c r="C85" s="603" t="s">
        <v>410</v>
      </c>
      <c r="D85" s="604">
        <v>39728</v>
      </c>
      <c r="E85" s="605">
        <v>2008</v>
      </c>
      <c r="F85" s="605">
        <v>281</v>
      </c>
      <c r="G85" s="626">
        <v>0.5347222222222222</v>
      </c>
      <c r="H85" s="636">
        <v>0.25</v>
      </c>
      <c r="I85" s="637">
        <v>0.08333333333333331</v>
      </c>
      <c r="J85" s="630">
        <v>39728</v>
      </c>
      <c r="K85" s="605">
        <v>2008</v>
      </c>
      <c r="L85" s="605">
        <v>281</v>
      </c>
      <c r="M85" s="606">
        <v>0.8680555555555555</v>
      </c>
      <c r="N85" s="658"/>
      <c r="O85" s="613"/>
      <c r="P85" s="614"/>
      <c r="Q85" s="908" t="s">
        <v>755</v>
      </c>
      <c r="R85" s="610">
        <f t="shared" si="1"/>
        <v>575</v>
      </c>
      <c r="S85" s="903">
        <v>100</v>
      </c>
      <c r="T85" s="696">
        <v>838.850464</v>
      </c>
      <c r="U85" s="26"/>
      <c r="V85" s="26"/>
      <c r="W85" s="26"/>
    </row>
    <row r="86" spans="1:23" ht="15">
      <c r="A86" s="374"/>
      <c r="B86" s="374">
        <v>77</v>
      </c>
      <c r="C86" s="351" t="s">
        <v>411</v>
      </c>
      <c r="D86" s="410">
        <v>39728</v>
      </c>
      <c r="E86" s="380">
        <v>2008</v>
      </c>
      <c r="F86" s="380">
        <v>281</v>
      </c>
      <c r="G86" s="625">
        <v>0.9166666666666666</v>
      </c>
      <c r="H86" s="634">
        <v>0.052083333333333336</v>
      </c>
      <c r="I86" s="635"/>
      <c r="J86" s="629">
        <v>39728</v>
      </c>
      <c r="K86" s="380">
        <v>2008</v>
      </c>
      <c r="L86" s="380">
        <v>281</v>
      </c>
      <c r="M86" s="548">
        <v>0.96875</v>
      </c>
      <c r="N86" s="657" t="s">
        <v>469</v>
      </c>
      <c r="O86" s="342">
        <v>0.5</v>
      </c>
      <c r="P86" s="533" t="s">
        <v>233</v>
      </c>
      <c r="Q86" s="314" t="s">
        <v>755</v>
      </c>
      <c r="R86" s="445">
        <f t="shared" si="1"/>
        <v>576</v>
      </c>
      <c r="S86" s="519">
        <v>100</v>
      </c>
      <c r="T86" s="902">
        <v>945.04364</v>
      </c>
      <c r="V86" s="26"/>
      <c r="W86" s="26"/>
    </row>
    <row r="87" spans="1:23" ht="15">
      <c r="A87" s="374"/>
      <c r="B87" s="374">
        <v>78</v>
      </c>
      <c r="C87" s="351" t="s">
        <v>412</v>
      </c>
      <c r="D87" s="410">
        <v>39729</v>
      </c>
      <c r="E87" s="380">
        <v>2008</v>
      </c>
      <c r="F87" s="380">
        <v>282</v>
      </c>
      <c r="G87" s="625">
        <v>0.25</v>
      </c>
      <c r="H87" s="634">
        <v>0.21875</v>
      </c>
      <c r="I87" s="635"/>
      <c r="J87" s="629">
        <v>39729</v>
      </c>
      <c r="K87" s="380">
        <v>2008</v>
      </c>
      <c r="L87" s="380">
        <v>282</v>
      </c>
      <c r="M87" s="548">
        <v>0.46875</v>
      </c>
      <c r="N87" s="657" t="s">
        <v>469</v>
      </c>
      <c r="O87" s="358">
        <v>15.5</v>
      </c>
      <c r="P87" s="533" t="s">
        <v>471</v>
      </c>
      <c r="Q87" s="314" t="s">
        <v>755</v>
      </c>
      <c r="R87" s="445">
        <f t="shared" si="1"/>
        <v>577</v>
      </c>
      <c r="S87" s="519">
        <v>100</v>
      </c>
      <c r="T87" s="902">
        <v>862.562012</v>
      </c>
      <c r="V87" s="26"/>
      <c r="W87" s="26"/>
    </row>
    <row r="88" spans="1:23" ht="15">
      <c r="A88" s="602">
        <v>25</v>
      </c>
      <c r="B88" s="602">
        <v>79</v>
      </c>
      <c r="C88" s="603" t="s">
        <v>414</v>
      </c>
      <c r="D88" s="604">
        <v>39729</v>
      </c>
      <c r="E88" s="605">
        <v>2008</v>
      </c>
      <c r="F88" s="605">
        <v>282</v>
      </c>
      <c r="G88" s="626">
        <v>0.5347222222222222</v>
      </c>
      <c r="H88" s="636">
        <v>0.25</v>
      </c>
      <c r="I88" s="637">
        <v>0.08333333333333331</v>
      </c>
      <c r="J88" s="630">
        <v>39729</v>
      </c>
      <c r="K88" s="605">
        <v>2008</v>
      </c>
      <c r="L88" s="605">
        <v>282</v>
      </c>
      <c r="M88" s="606">
        <v>0.8680555555555555</v>
      </c>
      <c r="N88" s="658"/>
      <c r="O88" s="617"/>
      <c r="P88" s="618"/>
      <c r="Q88" s="908" t="s">
        <v>755</v>
      </c>
      <c r="R88" s="610">
        <f t="shared" si="1"/>
        <v>578</v>
      </c>
      <c r="S88" s="903">
        <v>95.849818</v>
      </c>
      <c r="T88" s="696">
        <v>1444.495483</v>
      </c>
      <c r="V88" s="26"/>
      <c r="W88" s="26"/>
    </row>
    <row r="89" spans="1:20" ht="15">
      <c r="A89" s="374"/>
      <c r="B89" s="374">
        <v>80</v>
      </c>
      <c r="C89" s="351" t="s">
        <v>415</v>
      </c>
      <c r="D89" s="410">
        <v>39729</v>
      </c>
      <c r="E89" s="380">
        <v>2008</v>
      </c>
      <c r="F89" s="380">
        <v>282</v>
      </c>
      <c r="G89" s="625">
        <v>0.8993055555555555</v>
      </c>
      <c r="H89" s="634">
        <v>0.052083333333333336</v>
      </c>
      <c r="I89" s="635"/>
      <c r="J89" s="629">
        <v>39729</v>
      </c>
      <c r="K89" s="380">
        <v>2008</v>
      </c>
      <c r="L89" s="380">
        <v>282</v>
      </c>
      <c r="M89" s="548">
        <v>0.9513888888888888</v>
      </c>
      <c r="N89" s="657" t="s">
        <v>469</v>
      </c>
      <c r="O89" s="342">
        <v>0.5</v>
      </c>
      <c r="P89" s="533" t="s">
        <v>233</v>
      </c>
      <c r="Q89" s="314" t="s">
        <v>755</v>
      </c>
      <c r="R89" s="445">
        <f t="shared" si="1"/>
        <v>579</v>
      </c>
      <c r="S89" s="519">
        <v>84.42077</v>
      </c>
      <c r="T89" s="902">
        <v>1672.491211</v>
      </c>
    </row>
    <row r="90" spans="1:22" ht="15">
      <c r="A90" s="374"/>
      <c r="B90" s="374">
        <v>81</v>
      </c>
      <c r="C90" s="351" t="s">
        <v>416</v>
      </c>
      <c r="D90" s="410">
        <v>39730</v>
      </c>
      <c r="E90" s="380">
        <v>2008</v>
      </c>
      <c r="F90" s="380">
        <v>283</v>
      </c>
      <c r="G90" s="625">
        <v>0.09375</v>
      </c>
      <c r="H90" s="634">
        <v>0.11458333333333333</v>
      </c>
      <c r="I90" s="635"/>
      <c r="J90" s="629">
        <v>39730</v>
      </c>
      <c r="K90" s="380">
        <v>2008</v>
      </c>
      <c r="L90" s="380">
        <v>283</v>
      </c>
      <c r="M90" s="548">
        <v>0.20833333333333334</v>
      </c>
      <c r="N90" s="657" t="s">
        <v>469</v>
      </c>
      <c r="O90" s="358">
        <v>15.5</v>
      </c>
      <c r="P90" s="533" t="s">
        <v>471</v>
      </c>
      <c r="Q90" s="314" t="s">
        <v>755</v>
      </c>
      <c r="R90" s="445">
        <f t="shared" si="1"/>
        <v>580</v>
      </c>
      <c r="S90" s="519">
        <v>78.610271</v>
      </c>
      <c r="T90" s="902">
        <v>1807.988647</v>
      </c>
      <c r="U90" s="26"/>
      <c r="V90" s="26"/>
    </row>
    <row r="91" spans="1:20" ht="15">
      <c r="A91" s="374"/>
      <c r="B91" s="374">
        <v>82</v>
      </c>
      <c r="C91" s="351" t="s">
        <v>417</v>
      </c>
      <c r="D91" s="410">
        <v>39730</v>
      </c>
      <c r="E91" s="380">
        <v>2008</v>
      </c>
      <c r="F91" s="380">
        <v>283</v>
      </c>
      <c r="G91" s="625">
        <v>0.20833333333333334</v>
      </c>
      <c r="H91" s="634">
        <v>0.0625</v>
      </c>
      <c r="I91" s="635"/>
      <c r="J91" s="629">
        <v>39730</v>
      </c>
      <c r="K91" s="380">
        <v>2008</v>
      </c>
      <c r="L91" s="380">
        <v>283</v>
      </c>
      <c r="M91" s="548">
        <v>0.2708333333333333</v>
      </c>
      <c r="N91" s="657" t="s">
        <v>469</v>
      </c>
      <c r="O91" s="358">
        <v>15.5</v>
      </c>
      <c r="P91" s="533" t="s">
        <v>471</v>
      </c>
      <c r="Q91" s="314" t="s">
        <v>755</v>
      </c>
      <c r="R91" s="445">
        <f t="shared" si="1"/>
        <v>581</v>
      </c>
      <c r="S91" s="519">
        <v>74.833703</v>
      </c>
      <c r="T91" s="902">
        <v>1853.957153</v>
      </c>
    </row>
    <row r="92" spans="1:20" ht="15">
      <c r="A92" s="374"/>
      <c r="B92" s="374">
        <v>83</v>
      </c>
      <c r="C92" s="351" t="s">
        <v>418</v>
      </c>
      <c r="D92" s="410">
        <v>39730</v>
      </c>
      <c r="E92" s="380">
        <v>2008</v>
      </c>
      <c r="F92" s="380">
        <v>283</v>
      </c>
      <c r="G92" s="625">
        <v>0.5879629629629629</v>
      </c>
      <c r="H92" s="634">
        <v>0.125</v>
      </c>
      <c r="I92" s="635"/>
      <c r="J92" s="629">
        <v>39730</v>
      </c>
      <c r="K92" s="380">
        <v>2008</v>
      </c>
      <c r="L92" s="380">
        <v>283</v>
      </c>
      <c r="M92" s="548">
        <v>0.7129629629629629</v>
      </c>
      <c r="N92" s="657" t="s">
        <v>469</v>
      </c>
      <c r="O92" s="358">
        <v>15.5</v>
      </c>
      <c r="P92" s="533" t="s">
        <v>471</v>
      </c>
      <c r="Q92" s="314" t="s">
        <v>755</v>
      </c>
      <c r="R92" s="445">
        <f t="shared" si="1"/>
        <v>582</v>
      </c>
      <c r="S92" s="519">
        <v>100</v>
      </c>
      <c r="T92" s="902">
        <v>1029.560059</v>
      </c>
    </row>
    <row r="93" spans="1:20" ht="15">
      <c r="A93" s="374"/>
      <c r="B93" s="374">
        <v>84</v>
      </c>
      <c r="C93" s="351" t="s">
        <v>421</v>
      </c>
      <c r="D93" s="410">
        <v>39730</v>
      </c>
      <c r="E93" s="380">
        <v>2008</v>
      </c>
      <c r="F93" s="380">
        <v>283</v>
      </c>
      <c r="G93" s="625">
        <v>0.8067129629629629</v>
      </c>
      <c r="H93" s="634">
        <v>0.019444444444444445</v>
      </c>
      <c r="I93" s="635"/>
      <c r="J93" s="629">
        <v>39730</v>
      </c>
      <c r="K93" s="380">
        <v>2008</v>
      </c>
      <c r="L93" s="380">
        <v>283</v>
      </c>
      <c r="M93" s="548">
        <v>0.8261574074074075</v>
      </c>
      <c r="N93" s="657" t="s">
        <v>469</v>
      </c>
      <c r="O93" s="358">
        <v>15.5</v>
      </c>
      <c r="P93" s="533" t="s">
        <v>233</v>
      </c>
      <c r="Q93" s="314" t="s">
        <v>755</v>
      </c>
      <c r="R93" s="445">
        <f t="shared" si="1"/>
        <v>583</v>
      </c>
      <c r="S93" s="519">
        <v>100</v>
      </c>
      <c r="T93" s="902">
        <v>0</v>
      </c>
    </row>
    <row r="94" spans="1:20" ht="15">
      <c r="A94" s="374"/>
      <c r="B94" s="374">
        <v>85</v>
      </c>
      <c r="C94" s="351" t="s">
        <v>422</v>
      </c>
      <c r="D94" s="410">
        <v>39730</v>
      </c>
      <c r="E94" s="380">
        <v>2008</v>
      </c>
      <c r="F94" s="380">
        <v>283</v>
      </c>
      <c r="G94" s="625">
        <v>0.8261574074074075</v>
      </c>
      <c r="H94" s="634">
        <v>0.03194444444444445</v>
      </c>
      <c r="I94" s="635"/>
      <c r="J94" s="629">
        <v>39730</v>
      </c>
      <c r="K94" s="380">
        <v>2008</v>
      </c>
      <c r="L94" s="380">
        <v>283</v>
      </c>
      <c r="M94" s="548">
        <v>0.8581018518518518</v>
      </c>
      <c r="N94" s="657" t="s">
        <v>469</v>
      </c>
      <c r="O94" s="531">
        <v>15.5</v>
      </c>
      <c r="P94" s="532" t="s">
        <v>233</v>
      </c>
      <c r="Q94" s="314" t="s">
        <v>755</v>
      </c>
      <c r="R94" s="445">
        <f t="shared" si="1"/>
        <v>584</v>
      </c>
      <c r="S94" s="519">
        <v>100</v>
      </c>
      <c r="T94" s="902">
        <v>0</v>
      </c>
    </row>
    <row r="95" spans="1:22" ht="15">
      <c r="A95" s="374"/>
      <c r="B95" s="374">
        <v>86</v>
      </c>
      <c r="C95" s="351" t="s">
        <v>425</v>
      </c>
      <c r="D95" s="410">
        <v>39730</v>
      </c>
      <c r="E95" s="380">
        <v>2008</v>
      </c>
      <c r="F95" s="380">
        <v>283</v>
      </c>
      <c r="G95" s="625">
        <v>0.8581018518518518</v>
      </c>
      <c r="H95" s="634">
        <v>0.015277777777777777</v>
      </c>
      <c r="I95" s="635"/>
      <c r="J95" s="629">
        <v>39730</v>
      </c>
      <c r="K95" s="380">
        <v>2008</v>
      </c>
      <c r="L95" s="380">
        <v>283</v>
      </c>
      <c r="M95" s="548">
        <v>0.8733796296296297</v>
      </c>
      <c r="N95" s="657" t="s">
        <v>469</v>
      </c>
      <c r="O95" s="358">
        <v>15.5</v>
      </c>
      <c r="P95" s="533" t="s">
        <v>233</v>
      </c>
      <c r="Q95" s="314" t="s">
        <v>755</v>
      </c>
      <c r="R95" s="445">
        <f t="shared" si="1"/>
        <v>585</v>
      </c>
      <c r="S95" s="519">
        <v>100</v>
      </c>
      <c r="T95" s="902">
        <v>450.017822</v>
      </c>
      <c r="U95" s="26"/>
      <c r="V95" s="26"/>
    </row>
    <row r="96" spans="1:23" ht="15">
      <c r="A96" s="374"/>
      <c r="B96" s="374">
        <v>87</v>
      </c>
      <c r="C96" s="351" t="s">
        <v>426</v>
      </c>
      <c r="D96" s="410">
        <v>39730</v>
      </c>
      <c r="E96" s="380">
        <v>2008</v>
      </c>
      <c r="F96" s="380">
        <v>283</v>
      </c>
      <c r="G96" s="625">
        <v>0.8733796296296297</v>
      </c>
      <c r="H96" s="634">
        <v>0.13125</v>
      </c>
      <c r="I96" s="635"/>
      <c r="J96" s="629">
        <v>39731</v>
      </c>
      <c r="K96" s="380">
        <v>2008</v>
      </c>
      <c r="L96" s="380">
        <v>284</v>
      </c>
      <c r="M96" s="548">
        <v>0.00462962962962963</v>
      </c>
      <c r="N96" s="657" t="s">
        <v>469</v>
      </c>
      <c r="O96" s="358">
        <v>15.5</v>
      </c>
      <c r="P96" s="533" t="s">
        <v>233</v>
      </c>
      <c r="Q96" s="314" t="s">
        <v>755</v>
      </c>
      <c r="R96" s="445">
        <f t="shared" si="1"/>
        <v>586</v>
      </c>
      <c r="S96" s="519">
        <v>100</v>
      </c>
      <c r="T96" s="902">
        <v>502.109711</v>
      </c>
      <c r="U96" s="26"/>
      <c r="V96" s="26"/>
      <c r="W96" s="26"/>
    </row>
    <row r="97" spans="1:20" ht="15">
      <c r="A97" s="374"/>
      <c r="B97" s="374">
        <v>88</v>
      </c>
      <c r="C97" s="351" t="s">
        <v>429</v>
      </c>
      <c r="D97" s="410">
        <v>39731</v>
      </c>
      <c r="E97" s="380">
        <v>2008</v>
      </c>
      <c r="F97" s="380">
        <v>284</v>
      </c>
      <c r="G97" s="625">
        <v>0.00462962962962963</v>
      </c>
      <c r="H97" s="634">
        <v>0.08333333333333333</v>
      </c>
      <c r="I97" s="635"/>
      <c r="J97" s="629">
        <v>39731</v>
      </c>
      <c r="K97" s="380">
        <v>2008</v>
      </c>
      <c r="L97" s="380">
        <v>284</v>
      </c>
      <c r="M97" s="548">
        <v>0.08796296296296297</v>
      </c>
      <c r="N97" s="657" t="s">
        <v>469</v>
      </c>
      <c r="O97" s="358">
        <v>15.5</v>
      </c>
      <c r="P97" s="533" t="s">
        <v>471</v>
      </c>
      <c r="Q97" s="314" t="s">
        <v>755</v>
      </c>
      <c r="R97" s="445">
        <f t="shared" si="1"/>
        <v>587</v>
      </c>
      <c r="S97" s="519">
        <v>100</v>
      </c>
      <c r="T97" s="902">
        <v>1023.024414</v>
      </c>
    </row>
    <row r="98" spans="1:23" ht="15">
      <c r="A98" s="374"/>
      <c r="B98" s="374">
        <v>89</v>
      </c>
      <c r="C98" s="351" t="s">
        <v>430</v>
      </c>
      <c r="D98" s="410">
        <v>39731</v>
      </c>
      <c r="E98" s="380">
        <v>2008</v>
      </c>
      <c r="F98" s="380">
        <v>284</v>
      </c>
      <c r="G98" s="625">
        <v>0.08796296296296297</v>
      </c>
      <c r="H98" s="634">
        <v>0.1826388888888889</v>
      </c>
      <c r="I98" s="635"/>
      <c r="J98" s="629">
        <v>39731</v>
      </c>
      <c r="K98" s="380">
        <v>2008</v>
      </c>
      <c r="L98" s="380">
        <v>284</v>
      </c>
      <c r="M98" s="548">
        <v>0.27060185185185187</v>
      </c>
      <c r="N98" s="657" t="s">
        <v>469</v>
      </c>
      <c r="O98" s="358">
        <v>15.5</v>
      </c>
      <c r="P98" s="533" t="s">
        <v>233</v>
      </c>
      <c r="Q98" s="314" t="s">
        <v>755</v>
      </c>
      <c r="R98" s="445">
        <f t="shared" si="1"/>
        <v>588</v>
      </c>
      <c r="S98" s="519">
        <v>100</v>
      </c>
      <c r="T98" s="902">
        <v>915.771667</v>
      </c>
      <c r="U98" s="26"/>
      <c r="V98" s="26"/>
      <c r="W98" s="26"/>
    </row>
    <row r="99" spans="1:23" ht="15">
      <c r="A99" s="602">
        <v>26</v>
      </c>
      <c r="B99" s="602">
        <v>90</v>
      </c>
      <c r="C99" s="603" t="s">
        <v>431</v>
      </c>
      <c r="D99" s="604">
        <v>39731</v>
      </c>
      <c r="E99" s="605">
        <v>2008</v>
      </c>
      <c r="F99" s="605">
        <v>284</v>
      </c>
      <c r="G99" s="626">
        <v>0.5347222222222222</v>
      </c>
      <c r="H99" s="636">
        <v>0.25</v>
      </c>
      <c r="I99" s="637">
        <v>0.08333333333333331</v>
      </c>
      <c r="J99" s="630">
        <v>39731</v>
      </c>
      <c r="K99" s="605">
        <v>2008</v>
      </c>
      <c r="L99" s="605">
        <v>284</v>
      </c>
      <c r="M99" s="606">
        <v>0.8680555555555555</v>
      </c>
      <c r="N99" s="658"/>
      <c r="O99" s="611"/>
      <c r="P99" s="612"/>
      <c r="Q99" s="908" t="s">
        <v>755</v>
      </c>
      <c r="R99" s="610">
        <f t="shared" si="1"/>
        <v>589</v>
      </c>
      <c r="S99" s="903">
        <v>100</v>
      </c>
      <c r="T99" s="696">
        <v>1009.161011</v>
      </c>
      <c r="V99" s="26"/>
      <c r="W99" s="26"/>
    </row>
    <row r="100" spans="1:20" ht="15">
      <c r="A100" s="374"/>
      <c r="B100" s="374">
        <v>91</v>
      </c>
      <c r="C100" s="351" t="s">
        <v>432</v>
      </c>
      <c r="D100" s="410">
        <v>39732</v>
      </c>
      <c r="E100" s="380">
        <v>2008</v>
      </c>
      <c r="F100" s="380">
        <v>285</v>
      </c>
      <c r="G100" s="625">
        <v>0.06944444444444443</v>
      </c>
      <c r="H100" s="634">
        <v>0.16666666666666666</v>
      </c>
      <c r="I100" s="635"/>
      <c r="J100" s="629">
        <v>39732</v>
      </c>
      <c r="K100" s="380">
        <v>2008</v>
      </c>
      <c r="L100" s="380">
        <v>285</v>
      </c>
      <c r="M100" s="548">
        <v>0.23611111111111113</v>
      </c>
      <c r="N100" s="657" t="s">
        <v>469</v>
      </c>
      <c r="O100" s="358">
        <v>15.5</v>
      </c>
      <c r="P100" s="533" t="s">
        <v>471</v>
      </c>
      <c r="Q100" s="314" t="s">
        <v>755</v>
      </c>
      <c r="R100" s="445">
        <f t="shared" si="1"/>
        <v>590</v>
      </c>
      <c r="S100" s="519">
        <v>100</v>
      </c>
      <c r="T100" s="902">
        <v>828.832458</v>
      </c>
    </row>
    <row r="101" spans="1:22" ht="15">
      <c r="A101" s="374"/>
      <c r="B101" s="374">
        <v>92</v>
      </c>
      <c r="C101" s="351" t="s">
        <v>434</v>
      </c>
      <c r="D101" s="410">
        <v>39732</v>
      </c>
      <c r="E101" s="380">
        <v>2008</v>
      </c>
      <c r="F101" s="380">
        <v>285</v>
      </c>
      <c r="G101" s="625">
        <v>0.23611111111111113</v>
      </c>
      <c r="H101" s="634">
        <v>0.2222222222222222</v>
      </c>
      <c r="I101" s="635"/>
      <c r="J101" s="629">
        <v>39732</v>
      </c>
      <c r="K101" s="380">
        <v>2008</v>
      </c>
      <c r="L101" s="380">
        <v>285</v>
      </c>
      <c r="M101" s="548">
        <v>0.4583333333333333</v>
      </c>
      <c r="N101" s="657" t="s">
        <v>469</v>
      </c>
      <c r="O101" s="358">
        <v>15.5</v>
      </c>
      <c r="P101" s="533" t="s">
        <v>471</v>
      </c>
      <c r="Q101" s="314" t="s">
        <v>755</v>
      </c>
      <c r="R101" s="445">
        <f t="shared" si="1"/>
        <v>591</v>
      </c>
      <c r="S101" s="519">
        <v>100</v>
      </c>
      <c r="T101" s="902">
        <v>1120.885132</v>
      </c>
      <c r="U101" s="26"/>
      <c r="V101" s="26"/>
    </row>
    <row r="102" spans="1:23" ht="15">
      <c r="A102" s="602">
        <v>27</v>
      </c>
      <c r="B102" s="602">
        <v>93</v>
      </c>
      <c r="C102" s="603" t="s">
        <v>435</v>
      </c>
      <c r="D102" s="604">
        <v>39732</v>
      </c>
      <c r="E102" s="605">
        <v>2008</v>
      </c>
      <c r="F102" s="605">
        <v>285</v>
      </c>
      <c r="G102" s="626">
        <v>0.5243055555555556</v>
      </c>
      <c r="H102" s="636">
        <v>0.25</v>
      </c>
      <c r="I102" s="637">
        <v>0.08333333333333331</v>
      </c>
      <c r="J102" s="630">
        <v>39732</v>
      </c>
      <c r="K102" s="605">
        <v>2008</v>
      </c>
      <c r="L102" s="605">
        <v>285</v>
      </c>
      <c r="M102" s="606">
        <v>0.8576388888888888</v>
      </c>
      <c r="N102" s="658"/>
      <c r="O102" s="611"/>
      <c r="P102" s="612"/>
      <c r="Q102" s="908" t="s">
        <v>755</v>
      </c>
      <c r="R102" s="610">
        <f t="shared" si="1"/>
        <v>592</v>
      </c>
      <c r="S102" s="903">
        <v>85.516453</v>
      </c>
      <c r="T102" s="696">
        <v>1579.930054</v>
      </c>
      <c r="V102" s="26"/>
      <c r="W102" s="26"/>
    </row>
    <row r="103" spans="1:20" ht="15">
      <c r="A103" s="374"/>
      <c r="B103" s="374">
        <v>94</v>
      </c>
      <c r="C103" s="351" t="s">
        <v>436</v>
      </c>
      <c r="D103" s="410">
        <v>39732</v>
      </c>
      <c r="E103" s="380">
        <v>2008</v>
      </c>
      <c r="F103" s="380">
        <v>285</v>
      </c>
      <c r="G103" s="625">
        <v>0.8819444444444445</v>
      </c>
      <c r="H103" s="634">
        <v>0.052083333333333336</v>
      </c>
      <c r="I103" s="635"/>
      <c r="J103" s="629">
        <v>39732</v>
      </c>
      <c r="K103" s="380">
        <v>2008</v>
      </c>
      <c r="L103" s="380">
        <v>285</v>
      </c>
      <c r="M103" s="548">
        <v>0.9340277777777778</v>
      </c>
      <c r="N103" s="657" t="s">
        <v>469</v>
      </c>
      <c r="O103" s="342">
        <v>0.5</v>
      </c>
      <c r="P103" s="533" t="s">
        <v>233</v>
      </c>
      <c r="Q103" s="314" t="s">
        <v>755</v>
      </c>
      <c r="R103" s="445">
        <f t="shared" si="1"/>
        <v>593</v>
      </c>
      <c r="S103" s="519">
        <v>99.60106</v>
      </c>
      <c r="T103" s="902">
        <v>1345.52771</v>
      </c>
    </row>
    <row r="104" spans="1:20" ht="15">
      <c r="A104" s="374"/>
      <c r="B104" s="374">
        <v>95</v>
      </c>
      <c r="C104" s="351" t="s">
        <v>437</v>
      </c>
      <c r="D104" s="410">
        <v>39732</v>
      </c>
      <c r="E104" s="380">
        <v>2008</v>
      </c>
      <c r="F104" s="380">
        <v>285</v>
      </c>
      <c r="G104" s="625">
        <v>0.9340277777777778</v>
      </c>
      <c r="H104" s="634">
        <v>0.5104166666666666</v>
      </c>
      <c r="I104" s="635"/>
      <c r="J104" s="629">
        <v>39733</v>
      </c>
      <c r="K104" s="380">
        <v>2008</v>
      </c>
      <c r="L104" s="380">
        <v>286</v>
      </c>
      <c r="M104" s="548">
        <v>0.4444444444444444</v>
      </c>
      <c r="N104" s="657" t="s">
        <v>469</v>
      </c>
      <c r="O104" s="531">
        <v>15.5</v>
      </c>
      <c r="P104" s="532" t="s">
        <v>471</v>
      </c>
      <c r="Q104" s="314" t="s">
        <v>755</v>
      </c>
      <c r="R104" s="445">
        <f t="shared" si="1"/>
        <v>594</v>
      </c>
      <c r="S104" s="519">
        <v>100</v>
      </c>
      <c r="T104" s="902">
        <v>1073.515137</v>
      </c>
    </row>
    <row r="105" spans="1:20" ht="15">
      <c r="A105" s="374"/>
      <c r="B105" s="374">
        <v>96</v>
      </c>
      <c r="C105" s="351" t="s">
        <v>438</v>
      </c>
      <c r="D105" s="410">
        <v>39733</v>
      </c>
      <c r="E105" s="380">
        <v>2008</v>
      </c>
      <c r="F105" s="380">
        <v>286</v>
      </c>
      <c r="G105" s="625">
        <v>0.46527777777777773</v>
      </c>
      <c r="H105" s="634">
        <v>0.08333333333333333</v>
      </c>
      <c r="I105" s="635"/>
      <c r="J105" s="629">
        <v>39733</v>
      </c>
      <c r="K105" s="380">
        <v>2008</v>
      </c>
      <c r="L105" s="380">
        <v>286</v>
      </c>
      <c r="M105" s="548">
        <v>0.548611111111111</v>
      </c>
      <c r="N105" s="657" t="s">
        <v>469</v>
      </c>
      <c r="O105" s="531">
        <v>15.5</v>
      </c>
      <c r="P105" s="532" t="s">
        <v>471</v>
      </c>
      <c r="Q105" s="314" t="s">
        <v>755</v>
      </c>
      <c r="R105" s="445">
        <f t="shared" si="1"/>
        <v>595</v>
      </c>
      <c r="S105" s="519">
        <v>100</v>
      </c>
      <c r="T105" s="902">
        <v>1172.428589</v>
      </c>
    </row>
    <row r="106" spans="1:20" ht="15">
      <c r="A106" s="374"/>
      <c r="B106" s="374">
        <v>97</v>
      </c>
      <c r="C106" s="351" t="s">
        <v>439</v>
      </c>
      <c r="D106" s="410">
        <v>39733</v>
      </c>
      <c r="E106" s="380">
        <v>2008</v>
      </c>
      <c r="F106" s="380">
        <v>286</v>
      </c>
      <c r="G106" s="625">
        <v>0.548611111111111</v>
      </c>
      <c r="H106" s="634">
        <v>0.052083333333333336</v>
      </c>
      <c r="I106" s="635"/>
      <c r="J106" s="629">
        <v>39733</v>
      </c>
      <c r="K106" s="380">
        <v>2008</v>
      </c>
      <c r="L106" s="380">
        <v>286</v>
      </c>
      <c r="M106" s="548">
        <v>0.6006944444444444</v>
      </c>
      <c r="N106" s="657" t="s">
        <v>469</v>
      </c>
      <c r="O106" s="358">
        <v>15.5</v>
      </c>
      <c r="P106" s="533" t="s">
        <v>471</v>
      </c>
      <c r="Q106" s="314" t="s">
        <v>755</v>
      </c>
      <c r="R106" s="445">
        <f t="shared" si="1"/>
        <v>596</v>
      </c>
      <c r="S106" s="519">
        <v>99.866843</v>
      </c>
      <c r="T106" s="902">
        <v>1277.385986</v>
      </c>
    </row>
    <row r="107" spans="1:23" ht="15">
      <c r="A107" s="374"/>
      <c r="B107" s="374">
        <v>98</v>
      </c>
      <c r="C107" s="351" t="s">
        <v>440</v>
      </c>
      <c r="D107" s="410">
        <v>39733</v>
      </c>
      <c r="E107" s="380">
        <v>2008</v>
      </c>
      <c r="F107" s="380">
        <v>286</v>
      </c>
      <c r="G107" s="625">
        <v>0.6006944444444444</v>
      </c>
      <c r="H107" s="634">
        <v>0.041666666666666664</v>
      </c>
      <c r="I107" s="635"/>
      <c r="J107" s="629">
        <v>39733</v>
      </c>
      <c r="K107" s="380">
        <v>2008</v>
      </c>
      <c r="L107" s="380">
        <v>286</v>
      </c>
      <c r="M107" s="548">
        <v>0.642361111111111</v>
      </c>
      <c r="N107" s="657" t="s">
        <v>469</v>
      </c>
      <c r="O107" s="358">
        <v>15.5</v>
      </c>
      <c r="P107" s="533" t="s">
        <v>471</v>
      </c>
      <c r="Q107" s="314" t="s">
        <v>755</v>
      </c>
      <c r="R107" s="445">
        <f t="shared" si="1"/>
        <v>597</v>
      </c>
      <c r="S107" s="519">
        <v>98.922062</v>
      </c>
      <c r="T107" s="902">
        <v>1431.901001</v>
      </c>
      <c r="U107" s="26"/>
      <c r="V107" s="26"/>
      <c r="W107" s="26"/>
    </row>
    <row r="108" spans="1:20" ht="15">
      <c r="A108" s="374"/>
      <c r="B108" s="374">
        <v>99</v>
      </c>
      <c r="C108" s="351" t="s">
        <v>441</v>
      </c>
      <c r="D108" s="410">
        <v>39733</v>
      </c>
      <c r="E108" s="380">
        <v>2008</v>
      </c>
      <c r="F108" s="380">
        <v>286</v>
      </c>
      <c r="G108" s="625">
        <v>0.642361111111111</v>
      </c>
      <c r="H108" s="634">
        <v>0.0763888888888889</v>
      </c>
      <c r="I108" s="635"/>
      <c r="J108" s="629">
        <v>39733</v>
      </c>
      <c r="K108" s="380">
        <v>2008</v>
      </c>
      <c r="L108" s="380">
        <v>286</v>
      </c>
      <c r="M108" s="548">
        <v>0.71875</v>
      </c>
      <c r="N108" s="657" t="s">
        <v>469</v>
      </c>
      <c r="O108" s="531">
        <v>15.5</v>
      </c>
      <c r="P108" s="532" t="s">
        <v>471</v>
      </c>
      <c r="Q108" s="314" t="s">
        <v>755</v>
      </c>
      <c r="R108" s="445">
        <f t="shared" si="1"/>
        <v>598</v>
      </c>
      <c r="S108" s="519">
        <v>98.455954</v>
      </c>
      <c r="T108" s="902">
        <v>1539.164673</v>
      </c>
    </row>
    <row r="109" spans="1:23" ht="15">
      <c r="A109" s="602">
        <v>28</v>
      </c>
      <c r="B109" s="602">
        <v>100</v>
      </c>
      <c r="C109" s="603" t="s">
        <v>442</v>
      </c>
      <c r="D109" s="604">
        <v>39733</v>
      </c>
      <c r="E109" s="605">
        <v>2008</v>
      </c>
      <c r="F109" s="605">
        <v>286</v>
      </c>
      <c r="G109" s="626">
        <v>0.7854166666666668</v>
      </c>
      <c r="H109" s="636">
        <v>0.25</v>
      </c>
      <c r="I109" s="637">
        <v>0.08333333333333331</v>
      </c>
      <c r="J109" s="630">
        <v>39734</v>
      </c>
      <c r="K109" s="605">
        <v>2008</v>
      </c>
      <c r="L109" s="605">
        <v>287</v>
      </c>
      <c r="M109" s="606">
        <v>0.11875</v>
      </c>
      <c r="N109" s="658"/>
      <c r="O109" s="617"/>
      <c r="P109" s="618"/>
      <c r="Q109" s="908" t="s">
        <v>755</v>
      </c>
      <c r="R109" s="610">
        <f t="shared" si="1"/>
        <v>599</v>
      </c>
      <c r="S109" s="903">
        <v>77.098525</v>
      </c>
      <c r="T109" s="696">
        <v>1568.072144</v>
      </c>
      <c r="V109" s="26"/>
      <c r="W109" s="26"/>
    </row>
    <row r="110" spans="1:20" ht="15">
      <c r="A110" s="374"/>
      <c r="B110" s="374">
        <v>101</v>
      </c>
      <c r="C110" s="351" t="s">
        <v>443</v>
      </c>
      <c r="D110" s="410">
        <v>39734</v>
      </c>
      <c r="E110" s="380">
        <v>2008</v>
      </c>
      <c r="F110" s="380">
        <v>287</v>
      </c>
      <c r="G110" s="625">
        <v>0.3125</v>
      </c>
      <c r="H110" s="634">
        <v>0.052083333333333336</v>
      </c>
      <c r="I110" s="635"/>
      <c r="J110" s="629">
        <v>39734</v>
      </c>
      <c r="K110" s="380">
        <v>2008</v>
      </c>
      <c r="L110" s="380">
        <v>287</v>
      </c>
      <c r="M110" s="548">
        <v>0.3645833333333333</v>
      </c>
      <c r="N110" s="657" t="s">
        <v>469</v>
      </c>
      <c r="O110" s="358">
        <v>15.5</v>
      </c>
      <c r="P110" s="533" t="s">
        <v>471</v>
      </c>
      <c r="Q110" s="314" t="s">
        <v>755</v>
      </c>
      <c r="R110" s="445">
        <f t="shared" si="1"/>
        <v>600</v>
      </c>
      <c r="S110" s="519">
        <v>96.381146</v>
      </c>
      <c r="T110" s="902">
        <v>1502.344238</v>
      </c>
    </row>
    <row r="111" spans="1:23" ht="15">
      <c r="A111" s="602">
        <v>29</v>
      </c>
      <c r="B111" s="602">
        <v>102</v>
      </c>
      <c r="C111" s="603" t="s">
        <v>444</v>
      </c>
      <c r="D111" s="604">
        <v>39734</v>
      </c>
      <c r="E111" s="605">
        <v>2008</v>
      </c>
      <c r="F111" s="605">
        <v>287</v>
      </c>
      <c r="G111" s="626">
        <v>0.525</v>
      </c>
      <c r="H111" s="636">
        <v>0.25</v>
      </c>
      <c r="I111" s="637">
        <v>0.08333333333333331</v>
      </c>
      <c r="J111" s="630">
        <v>39734</v>
      </c>
      <c r="K111" s="605">
        <v>2008</v>
      </c>
      <c r="L111" s="605">
        <v>287</v>
      </c>
      <c r="M111" s="606">
        <v>0.8583333333333334</v>
      </c>
      <c r="N111" s="658"/>
      <c r="O111" s="611"/>
      <c r="P111" s="612"/>
      <c r="Q111" s="908" t="s">
        <v>755</v>
      </c>
      <c r="R111" s="610">
        <f t="shared" si="1"/>
        <v>601</v>
      </c>
      <c r="S111" s="903">
        <v>54.603207</v>
      </c>
      <c r="T111" s="696">
        <v>1607.984009</v>
      </c>
      <c r="U111" s="26"/>
      <c r="V111" s="26"/>
      <c r="W111" s="26"/>
    </row>
    <row r="112" spans="1:20" ht="15">
      <c r="A112" s="374"/>
      <c r="B112" s="374">
        <v>103</v>
      </c>
      <c r="C112" s="351" t="s">
        <v>445</v>
      </c>
      <c r="D112" s="410">
        <v>39734</v>
      </c>
      <c r="E112" s="380">
        <v>2008</v>
      </c>
      <c r="F112" s="380">
        <v>287</v>
      </c>
      <c r="G112" s="625">
        <v>0.9861111111111112</v>
      </c>
      <c r="H112" s="634">
        <v>0.4131944444444444</v>
      </c>
      <c r="I112" s="635"/>
      <c r="J112" s="629">
        <v>39735</v>
      </c>
      <c r="K112" s="380">
        <v>2008</v>
      </c>
      <c r="L112" s="380">
        <v>288</v>
      </c>
      <c r="M112" s="548">
        <v>0.3993055555555556</v>
      </c>
      <c r="N112" s="657" t="s">
        <v>469</v>
      </c>
      <c r="O112" s="439">
        <v>15.5</v>
      </c>
      <c r="P112" s="534" t="s">
        <v>471</v>
      </c>
      <c r="Q112" s="314" t="s">
        <v>755</v>
      </c>
      <c r="R112" s="445">
        <f t="shared" si="1"/>
        <v>602</v>
      </c>
      <c r="S112" s="519">
        <v>99.806851</v>
      </c>
      <c r="T112" s="902">
        <v>1386.509155</v>
      </c>
    </row>
    <row r="113" spans="1:23" ht="15">
      <c r="A113" s="602">
        <v>30</v>
      </c>
      <c r="B113" s="602">
        <v>104</v>
      </c>
      <c r="C113" s="603" t="s">
        <v>447</v>
      </c>
      <c r="D113" s="604">
        <v>39735</v>
      </c>
      <c r="E113" s="605">
        <v>2008</v>
      </c>
      <c r="F113" s="605">
        <v>288</v>
      </c>
      <c r="G113" s="626">
        <v>0.525</v>
      </c>
      <c r="H113" s="636">
        <v>0.25</v>
      </c>
      <c r="I113" s="637">
        <v>0.08333333333333331</v>
      </c>
      <c r="J113" s="630">
        <v>39735</v>
      </c>
      <c r="K113" s="605">
        <v>2008</v>
      </c>
      <c r="L113" s="605">
        <v>288</v>
      </c>
      <c r="M113" s="606">
        <v>0.8583333333333334</v>
      </c>
      <c r="N113" s="658"/>
      <c r="O113" s="617"/>
      <c r="P113" s="618"/>
      <c r="Q113" s="908" t="s">
        <v>755</v>
      </c>
      <c r="R113" s="610">
        <f t="shared" si="1"/>
        <v>603</v>
      </c>
      <c r="S113" s="903">
        <v>86.086237</v>
      </c>
      <c r="T113" s="696">
        <v>1601.589844</v>
      </c>
      <c r="V113" s="26"/>
      <c r="W113" s="26"/>
    </row>
    <row r="114" spans="1:20" ht="15">
      <c r="A114" s="374"/>
      <c r="B114" s="374">
        <v>105</v>
      </c>
      <c r="C114" s="351" t="s">
        <v>448</v>
      </c>
      <c r="D114" s="410">
        <v>39735</v>
      </c>
      <c r="E114" s="380">
        <v>2008</v>
      </c>
      <c r="F114" s="380">
        <v>288</v>
      </c>
      <c r="G114" s="625">
        <v>0.8819444444444445</v>
      </c>
      <c r="H114" s="634">
        <v>0.052083333333333336</v>
      </c>
      <c r="I114" s="635"/>
      <c r="J114" s="629">
        <v>39735</v>
      </c>
      <c r="K114" s="380">
        <v>2008</v>
      </c>
      <c r="L114" s="380">
        <v>288</v>
      </c>
      <c r="M114" s="548">
        <v>0.9340277777777778</v>
      </c>
      <c r="N114" s="657" t="s">
        <v>469</v>
      </c>
      <c r="O114" s="342">
        <v>0.5</v>
      </c>
      <c r="P114" s="533" t="s">
        <v>233</v>
      </c>
      <c r="Q114" s="314" t="s">
        <v>755</v>
      </c>
      <c r="R114" s="445">
        <f t="shared" si="1"/>
        <v>604</v>
      </c>
      <c r="S114" s="519">
        <v>57.922775</v>
      </c>
      <c r="T114" s="902">
        <v>1815.753906</v>
      </c>
    </row>
    <row r="115" spans="1:23" ht="15">
      <c r="A115" s="374"/>
      <c r="B115" s="374">
        <v>106</v>
      </c>
      <c r="C115" s="351" t="s">
        <v>449</v>
      </c>
      <c r="D115" s="410">
        <v>39735</v>
      </c>
      <c r="E115" s="380">
        <v>2008</v>
      </c>
      <c r="F115" s="380">
        <v>288</v>
      </c>
      <c r="G115" s="625">
        <v>0.9340277777777778</v>
      </c>
      <c r="H115" s="634">
        <v>0.517361111111111</v>
      </c>
      <c r="I115" s="635"/>
      <c r="J115" s="629">
        <v>39736</v>
      </c>
      <c r="K115" s="380">
        <v>2008</v>
      </c>
      <c r="L115" s="380">
        <v>289</v>
      </c>
      <c r="M115" s="548">
        <v>0.4513888888888889</v>
      </c>
      <c r="N115" s="657" t="s">
        <v>469</v>
      </c>
      <c r="O115" s="358">
        <v>15.5</v>
      </c>
      <c r="P115" s="533" t="s">
        <v>471</v>
      </c>
      <c r="Q115" s="314" t="s">
        <v>755</v>
      </c>
      <c r="R115" s="445">
        <f t="shared" si="1"/>
        <v>605</v>
      </c>
      <c r="S115" s="519">
        <v>50.469738</v>
      </c>
      <c r="T115" s="902">
        <v>1542.390137</v>
      </c>
      <c r="V115" s="26"/>
      <c r="W115" s="26"/>
    </row>
    <row r="116" spans="1:23" ht="15">
      <c r="A116" s="602">
        <v>31</v>
      </c>
      <c r="B116" s="602">
        <v>107</v>
      </c>
      <c r="C116" s="603" t="s">
        <v>450</v>
      </c>
      <c r="D116" s="604">
        <v>39736</v>
      </c>
      <c r="E116" s="605">
        <v>2008</v>
      </c>
      <c r="F116" s="605">
        <v>289</v>
      </c>
      <c r="G116" s="626">
        <v>0.5145833333333333</v>
      </c>
      <c r="H116" s="636">
        <v>0.25</v>
      </c>
      <c r="I116" s="637">
        <v>0.08333333333333331</v>
      </c>
      <c r="J116" s="630">
        <v>39736</v>
      </c>
      <c r="K116" s="605">
        <v>2008</v>
      </c>
      <c r="L116" s="605">
        <v>289</v>
      </c>
      <c r="M116" s="606">
        <v>0.8479166666666668</v>
      </c>
      <c r="N116" s="607"/>
      <c r="O116" s="611"/>
      <c r="P116" s="612"/>
      <c r="Q116" s="908" t="s">
        <v>755</v>
      </c>
      <c r="R116" s="610">
        <f t="shared" si="1"/>
        <v>606</v>
      </c>
      <c r="S116" s="903">
        <v>49.781343</v>
      </c>
      <c r="T116" s="696">
        <v>1717.132935</v>
      </c>
      <c r="U116" s="26"/>
      <c r="V116" s="26"/>
      <c r="W116" s="26"/>
    </row>
    <row r="117" spans="1:23" ht="15">
      <c r="A117" s="374"/>
      <c r="B117" s="374">
        <v>108</v>
      </c>
      <c r="C117" s="351" t="s">
        <v>451</v>
      </c>
      <c r="D117" s="410">
        <v>39736</v>
      </c>
      <c r="E117" s="380">
        <v>2008</v>
      </c>
      <c r="F117" s="380">
        <v>289</v>
      </c>
      <c r="G117" s="625">
        <v>0.8715277777777778</v>
      </c>
      <c r="H117" s="634">
        <v>0.24305555555555555</v>
      </c>
      <c r="I117" s="635"/>
      <c r="J117" s="629">
        <v>39737</v>
      </c>
      <c r="K117" s="380">
        <v>2008</v>
      </c>
      <c r="L117" s="380">
        <v>290</v>
      </c>
      <c r="M117" s="548">
        <v>0.11458333333333333</v>
      </c>
      <c r="N117" s="657" t="s">
        <v>469</v>
      </c>
      <c r="O117" s="358">
        <v>15.5</v>
      </c>
      <c r="P117" s="533" t="s">
        <v>471</v>
      </c>
      <c r="Q117" s="314" t="s">
        <v>755</v>
      </c>
      <c r="R117" s="445">
        <f t="shared" si="1"/>
        <v>607</v>
      </c>
      <c r="S117" s="519">
        <v>83.064747</v>
      </c>
      <c r="T117" s="902">
        <v>1689.432617</v>
      </c>
      <c r="V117" s="26"/>
      <c r="W117" s="26"/>
    </row>
    <row r="118" spans="1:20" ht="15">
      <c r="A118" s="374"/>
      <c r="B118" s="374">
        <v>109</v>
      </c>
      <c r="C118" s="351" t="s">
        <v>453</v>
      </c>
      <c r="D118" s="410">
        <v>39737</v>
      </c>
      <c r="E118" s="380">
        <v>2008</v>
      </c>
      <c r="F118" s="380">
        <v>290</v>
      </c>
      <c r="G118" s="625">
        <v>0.11458333333333333</v>
      </c>
      <c r="H118" s="634">
        <v>0.19444444444444445</v>
      </c>
      <c r="I118" s="635"/>
      <c r="J118" s="629">
        <v>39737</v>
      </c>
      <c r="K118" s="380">
        <v>2008</v>
      </c>
      <c r="L118" s="380">
        <v>290</v>
      </c>
      <c r="M118" s="548">
        <v>0.3090277777777778</v>
      </c>
      <c r="N118" s="657" t="s">
        <v>469</v>
      </c>
      <c r="O118" s="531">
        <v>15.5</v>
      </c>
      <c r="P118" s="532" t="s">
        <v>471</v>
      </c>
      <c r="Q118" s="314" t="s">
        <v>755</v>
      </c>
      <c r="R118" s="445">
        <f t="shared" si="1"/>
        <v>608</v>
      </c>
      <c r="S118" s="519">
        <v>50.705099</v>
      </c>
      <c r="T118" s="902">
        <v>1535.875366</v>
      </c>
    </row>
    <row r="119" spans="1:23" ht="15">
      <c r="A119" s="374"/>
      <c r="B119" s="374">
        <v>110</v>
      </c>
      <c r="C119" s="351" t="s">
        <v>454</v>
      </c>
      <c r="D119" s="410">
        <v>39737</v>
      </c>
      <c r="E119" s="380">
        <v>2008</v>
      </c>
      <c r="F119" s="380">
        <v>290</v>
      </c>
      <c r="G119" s="625">
        <v>0.34722222222222227</v>
      </c>
      <c r="H119" s="634">
        <v>0.20486111111111113</v>
      </c>
      <c r="I119" s="635"/>
      <c r="J119" s="629">
        <v>39737</v>
      </c>
      <c r="K119" s="380">
        <v>2008</v>
      </c>
      <c r="L119" s="380">
        <v>290</v>
      </c>
      <c r="M119" s="548">
        <v>0.5520833333333334</v>
      </c>
      <c r="N119" s="657" t="s">
        <v>469</v>
      </c>
      <c r="O119" s="358">
        <v>15.5</v>
      </c>
      <c r="P119" s="533" t="s">
        <v>471</v>
      </c>
      <c r="Q119" s="314" t="s">
        <v>755</v>
      </c>
      <c r="R119" s="445">
        <f t="shared" si="1"/>
        <v>609</v>
      </c>
      <c r="S119" s="519">
        <v>25.771186</v>
      </c>
      <c r="T119" s="902">
        <v>1566.937012</v>
      </c>
      <c r="U119" s="26"/>
      <c r="V119" s="26"/>
      <c r="W119" s="26"/>
    </row>
    <row r="120" spans="1:23" ht="15">
      <c r="A120" s="374"/>
      <c r="B120" s="374">
        <v>111</v>
      </c>
      <c r="C120" s="351" t="s">
        <v>455</v>
      </c>
      <c r="D120" s="410">
        <v>39737</v>
      </c>
      <c r="E120" s="380">
        <v>2008</v>
      </c>
      <c r="F120" s="380">
        <v>290</v>
      </c>
      <c r="G120" s="625">
        <v>0.5520833333333334</v>
      </c>
      <c r="H120" s="634">
        <v>0.125</v>
      </c>
      <c r="I120" s="635"/>
      <c r="J120" s="629">
        <v>39737</v>
      </c>
      <c r="K120" s="380">
        <v>2008</v>
      </c>
      <c r="L120" s="380">
        <v>290</v>
      </c>
      <c r="M120" s="548">
        <v>0.6770833333333334</v>
      </c>
      <c r="N120" s="657" t="s">
        <v>469</v>
      </c>
      <c r="O120" s="358">
        <v>15.5</v>
      </c>
      <c r="P120" s="533" t="s">
        <v>471</v>
      </c>
      <c r="Q120" s="314" t="s">
        <v>755</v>
      </c>
      <c r="R120" s="445">
        <f t="shared" si="1"/>
        <v>610</v>
      </c>
      <c r="S120" s="519">
        <v>25.7357</v>
      </c>
      <c r="T120" s="902">
        <v>1566.861694</v>
      </c>
      <c r="U120" s="26"/>
      <c r="V120" s="26"/>
      <c r="W120" s="26"/>
    </row>
    <row r="121" spans="1:22" ht="15">
      <c r="A121" s="374"/>
      <c r="B121" s="374">
        <v>112</v>
      </c>
      <c r="C121" s="351" t="s">
        <v>456</v>
      </c>
      <c r="D121" s="410">
        <v>39737</v>
      </c>
      <c r="E121" s="380">
        <v>2008</v>
      </c>
      <c r="F121" s="380">
        <v>290</v>
      </c>
      <c r="G121" s="625">
        <v>0.6770833333333334</v>
      </c>
      <c r="H121" s="634">
        <v>0.2708333333333333</v>
      </c>
      <c r="I121" s="635"/>
      <c r="J121" s="629">
        <v>39737</v>
      </c>
      <c r="K121" s="380">
        <v>2008</v>
      </c>
      <c r="L121" s="380">
        <v>290</v>
      </c>
      <c r="M121" s="548">
        <v>0.9479166666666666</v>
      </c>
      <c r="N121" s="657" t="s">
        <v>469</v>
      </c>
      <c r="O121" s="439">
        <v>15.5</v>
      </c>
      <c r="P121" s="534" t="s">
        <v>471</v>
      </c>
      <c r="Q121" s="314" t="s">
        <v>755</v>
      </c>
      <c r="R121" s="445">
        <f aca="true" t="shared" si="2" ref="R121:R126">IF(MID(C121,6,7)="NO_DATA",50,IF(B121=""," ",$R$2+B121-1))</f>
        <v>611</v>
      </c>
      <c r="S121" s="519">
        <v>72.809941</v>
      </c>
      <c r="T121" s="902">
        <v>1707.085327</v>
      </c>
      <c r="U121" s="26"/>
      <c r="V121" s="26"/>
    </row>
    <row r="122" spans="1:23" ht="15">
      <c r="A122" s="602">
        <v>32</v>
      </c>
      <c r="B122" s="602">
        <v>113</v>
      </c>
      <c r="C122" s="603" t="s">
        <v>458</v>
      </c>
      <c r="D122" s="604">
        <v>39738</v>
      </c>
      <c r="E122" s="605">
        <v>2008</v>
      </c>
      <c r="F122" s="605">
        <v>291</v>
      </c>
      <c r="G122" s="626">
        <v>0.17361111111111113</v>
      </c>
      <c r="H122" s="636">
        <v>0.2916666666666667</v>
      </c>
      <c r="I122" s="637">
        <v>0</v>
      </c>
      <c r="J122" s="630">
        <v>39738</v>
      </c>
      <c r="K122" s="605">
        <v>2008</v>
      </c>
      <c r="L122" s="605">
        <v>291</v>
      </c>
      <c r="M122" s="606">
        <v>0.46527777777777773</v>
      </c>
      <c r="N122" s="607"/>
      <c r="O122" s="613"/>
      <c r="P122" s="614"/>
      <c r="Q122" s="908" t="s">
        <v>755</v>
      </c>
      <c r="R122" s="610">
        <f t="shared" si="2"/>
        <v>612</v>
      </c>
      <c r="S122" s="903">
        <v>100</v>
      </c>
      <c r="T122" s="696">
        <v>1144.184448</v>
      </c>
      <c r="V122" s="26"/>
      <c r="W122" s="26"/>
    </row>
    <row r="123" spans="1:20" ht="15">
      <c r="A123" s="374"/>
      <c r="B123" s="374">
        <v>114</v>
      </c>
      <c r="C123" s="351" t="s">
        <v>459</v>
      </c>
      <c r="D123" s="410">
        <v>39738</v>
      </c>
      <c r="E123" s="380">
        <v>2008</v>
      </c>
      <c r="F123" s="380">
        <v>291</v>
      </c>
      <c r="G123" s="625">
        <v>0.75</v>
      </c>
      <c r="H123" s="634">
        <v>0.2916666666666667</v>
      </c>
      <c r="I123" s="635"/>
      <c r="J123" s="629">
        <v>39739</v>
      </c>
      <c r="K123" s="380">
        <v>2008</v>
      </c>
      <c r="L123" s="380">
        <v>292</v>
      </c>
      <c r="M123" s="548">
        <v>0.041666666666666664</v>
      </c>
      <c r="N123" s="657" t="s">
        <v>469</v>
      </c>
      <c r="O123" s="358">
        <v>3</v>
      </c>
      <c r="P123" s="533" t="s">
        <v>471</v>
      </c>
      <c r="Q123" s="314" t="s">
        <v>755</v>
      </c>
      <c r="R123" s="445">
        <f t="shared" si="2"/>
        <v>613</v>
      </c>
      <c r="S123" s="519">
        <v>99.178958</v>
      </c>
      <c r="T123" s="902">
        <v>1668.109131</v>
      </c>
    </row>
    <row r="124" spans="1:23" ht="15">
      <c r="A124" s="374"/>
      <c r="B124" s="374">
        <v>115</v>
      </c>
      <c r="C124" s="351" t="s">
        <v>461</v>
      </c>
      <c r="D124" s="410">
        <v>39739</v>
      </c>
      <c r="E124" s="380">
        <v>2008</v>
      </c>
      <c r="F124" s="380">
        <v>292</v>
      </c>
      <c r="G124" s="625">
        <v>0.0625</v>
      </c>
      <c r="H124" s="634">
        <v>0.35833333333333334</v>
      </c>
      <c r="I124" s="635"/>
      <c r="J124" s="629">
        <v>39739</v>
      </c>
      <c r="K124" s="380">
        <v>2008</v>
      </c>
      <c r="L124" s="380">
        <v>292</v>
      </c>
      <c r="M124" s="548">
        <v>0.42083333333333334</v>
      </c>
      <c r="N124" s="657" t="s">
        <v>469</v>
      </c>
      <c r="O124" s="358">
        <v>15.5</v>
      </c>
      <c r="P124" s="533" t="s">
        <v>471</v>
      </c>
      <c r="Q124" s="314" t="s">
        <v>755</v>
      </c>
      <c r="R124" s="445">
        <f t="shared" si="2"/>
        <v>614</v>
      </c>
      <c r="S124" s="519">
        <v>99.728733</v>
      </c>
      <c r="T124" s="902">
        <v>1511.287842</v>
      </c>
      <c r="V124" s="26"/>
      <c r="W124" s="26"/>
    </row>
    <row r="125" spans="1:23" ht="15.75" thickBot="1">
      <c r="A125" s="602">
        <v>33</v>
      </c>
      <c r="B125" s="602">
        <v>116</v>
      </c>
      <c r="C125" s="603" t="s">
        <v>463</v>
      </c>
      <c r="D125" s="604">
        <v>39739</v>
      </c>
      <c r="E125" s="605">
        <v>2008</v>
      </c>
      <c r="F125" s="605">
        <v>292</v>
      </c>
      <c r="G125" s="626">
        <v>0.5145833333333333</v>
      </c>
      <c r="H125" s="640">
        <v>0.25</v>
      </c>
      <c r="I125" s="641">
        <v>0.08333333333333331</v>
      </c>
      <c r="J125" s="631">
        <v>39739</v>
      </c>
      <c r="K125" s="620">
        <v>2008</v>
      </c>
      <c r="L125" s="620">
        <v>292</v>
      </c>
      <c r="M125" s="619">
        <v>0.8479166666666668</v>
      </c>
      <c r="N125" s="621"/>
      <c r="O125" s="622"/>
      <c r="P125" s="609"/>
      <c r="Q125" s="908" t="s">
        <v>755</v>
      </c>
      <c r="R125" s="623">
        <f t="shared" si="2"/>
        <v>615</v>
      </c>
      <c r="S125" s="905">
        <v>100</v>
      </c>
      <c r="T125" s="906">
        <v>980.288513</v>
      </c>
      <c r="V125" s="26"/>
      <c r="W125" s="26"/>
    </row>
    <row r="126" spans="1:23" ht="15.75" thickBot="1">
      <c r="A126" s="374"/>
      <c r="B126" s="374"/>
      <c r="C126" s="443" t="s">
        <v>466</v>
      </c>
      <c r="D126" s="411">
        <v>39739</v>
      </c>
      <c r="E126" s="384">
        <v>2008</v>
      </c>
      <c r="F126" s="384">
        <v>292</v>
      </c>
      <c r="G126" s="580">
        <v>0.8479166666666668</v>
      </c>
      <c r="H126" s="601"/>
      <c r="I126" s="55"/>
      <c r="J126" s="551"/>
      <c r="K126" s="551"/>
      <c r="L126" s="551"/>
      <c r="M126" s="551"/>
      <c r="N126" s="16"/>
      <c r="O126" s="598"/>
      <c r="P126" s="599"/>
      <c r="Q126" s="581"/>
      <c r="R126" s="600" t="str">
        <f t="shared" si="2"/>
        <v> </v>
      </c>
      <c r="S126" s="600"/>
      <c r="T126" s="600"/>
      <c r="U126" s="26"/>
      <c r="V126" s="26"/>
      <c r="W126" s="26"/>
    </row>
    <row r="127" spans="2:14" ht="15">
      <c r="B127" s="374"/>
      <c r="C127" s="471"/>
      <c r="D127" s="478"/>
      <c r="E127" s="479"/>
      <c r="F127" s="479"/>
      <c r="G127" s="465"/>
      <c r="H127" s="51"/>
      <c r="I127" s="51"/>
      <c r="J127" s="52"/>
      <c r="K127" s="52"/>
      <c r="L127" s="52"/>
      <c r="M127" s="52"/>
      <c r="N127" s="53"/>
    </row>
    <row r="128" spans="1:14" ht="15">
      <c r="A128" s="374">
        <f>COUNTA(A8:A126)</f>
        <v>33</v>
      </c>
      <c r="B128" s="374">
        <f>COUNTA(B8:B126)</f>
        <v>116</v>
      </c>
      <c r="C128" s="471"/>
      <c r="D128" s="478"/>
      <c r="E128" s="479"/>
      <c r="F128" s="479"/>
      <c r="G128" s="465"/>
      <c r="H128" s="51"/>
      <c r="I128" s="51"/>
      <c r="J128" s="52"/>
      <c r="K128" s="52"/>
      <c r="L128" s="52"/>
      <c r="M128" s="52"/>
      <c r="N128" s="53"/>
    </row>
    <row r="130" spans="3:9" ht="15">
      <c r="C130" s="25" t="s">
        <v>110</v>
      </c>
      <c r="D130" s="14">
        <f>G130</f>
        <v>9.60625</v>
      </c>
      <c r="F130" s="25">
        <f>DAY(G130)</f>
        <v>9</v>
      </c>
      <c r="G130" s="17">
        <f>G136+G132</f>
        <v>9.60625</v>
      </c>
      <c r="I130" s="17"/>
    </row>
    <row r="132" spans="3:11" ht="15">
      <c r="C132" s="25" t="s">
        <v>111</v>
      </c>
      <c r="D132" s="14">
        <f>G132</f>
        <v>9.564583333333333</v>
      </c>
      <c r="F132" s="25">
        <f>DAY(G132)</f>
        <v>9</v>
      </c>
      <c r="G132" s="17">
        <f>G133+G134</f>
        <v>9.564583333333333</v>
      </c>
      <c r="I132" s="59">
        <f>'Deep Space Cals'!I92</f>
        <v>9.564583333333331</v>
      </c>
      <c r="J132" s="59" t="b">
        <f>D132=I132</f>
        <v>1</v>
      </c>
      <c r="K132" s="59"/>
    </row>
    <row r="133" spans="3:9" ht="15">
      <c r="C133" s="25" t="s">
        <v>112</v>
      </c>
      <c r="F133" s="25">
        <f>DAY(G133)</f>
        <v>7</v>
      </c>
      <c r="G133" s="17">
        <f>H10+H13+H15+H24+H27+H31+H32+H35+H37+H39+H42+H48+H51+H54+H58+H59+H61+H64+H67+H71+H75+H79+H82+H85+H88+H99+H102+H109+H111+H113+H116+H122+H125</f>
        <v>7.136631944444445</v>
      </c>
      <c r="I133" s="59"/>
    </row>
    <row r="134" spans="3:7" ht="15">
      <c r="C134" s="25" t="s">
        <v>113</v>
      </c>
      <c r="F134" s="25">
        <f>DAY(G134)</f>
        <v>2</v>
      </c>
      <c r="G134" s="17">
        <f>I10+I13+I15+I24+I27+I31+I32+I35+I37+I39+I42+I48+I51+I54+I58+I59+I61+I64+I67+I71+I75+I79+I82+I85+I88+I99+I102+I109+I111+I113+I116+I122+I125</f>
        <v>2.427951388888889</v>
      </c>
    </row>
    <row r="135" ht="15">
      <c r="D135" s="60"/>
    </row>
    <row r="136" spans="3:10" ht="15">
      <c r="C136" s="25" t="s">
        <v>114</v>
      </c>
      <c r="F136" s="25">
        <f>DAY(G136)</f>
        <v>0</v>
      </c>
      <c r="G136" s="17">
        <f>H62+H74</f>
        <v>0.041666666666666664</v>
      </c>
      <c r="I136" s="14"/>
      <c r="J136" s="14"/>
    </row>
    <row r="137" spans="4:9" ht="15">
      <c r="D137" s="14"/>
      <c r="G137" s="17"/>
      <c r="H137" s="26"/>
      <c r="I137" s="59"/>
    </row>
    <row r="138" spans="3:11" ht="15">
      <c r="C138" s="25" t="s">
        <v>115</v>
      </c>
      <c r="D138" s="14">
        <f>G138</f>
        <v>16.520833333333336</v>
      </c>
      <c r="F138" s="25">
        <f>DAY(G138)</f>
        <v>16</v>
      </c>
      <c r="G138" s="17">
        <f>J138+J139</f>
        <v>16.520833333333336</v>
      </c>
      <c r="I138" s="14"/>
      <c r="J138" s="14">
        <f>H11+H12+H14+SUM(H16:H23)+H25+H26+SUM(H28:H30)+H33+H34+H36+H38+H40+H41+SUM(H43:H47)+H49+H50+H52+H53+SUM(H55:H57)+H60+H63+H65+H66+SUM(H68:H70)+SUM(H72:H73)+SUM(H76:H78)+H80+H81+H83+H84+H86+H87</f>
        <v>11.775000000000002</v>
      </c>
      <c r="K138" s="14"/>
    </row>
    <row r="139" spans="4:10" ht="15">
      <c r="D139" s="14"/>
      <c r="J139" s="17">
        <f>SUM(H89:H98)+H100+H101+SUM(H103:H108)+H110+H112+H114+H115+SUM(H117:H121)+H123+H124</f>
        <v>4.7458333333333345</v>
      </c>
    </row>
    <row r="140" ht="15">
      <c r="C140" s="25" t="s">
        <v>116</v>
      </c>
    </row>
    <row r="141" ht="15">
      <c r="C141" s="25" t="s">
        <v>117</v>
      </c>
    </row>
    <row r="144" spans="3:10" ht="15">
      <c r="C144" s="25" t="s">
        <v>284</v>
      </c>
      <c r="D144" s="14">
        <f>D130+D138</f>
        <v>26.127083333333335</v>
      </c>
      <c r="F144" s="25">
        <f>DAY(G144)</f>
        <v>26</v>
      </c>
      <c r="G144" s="17">
        <f>G130+G138</f>
        <v>26.127083333333335</v>
      </c>
      <c r="I144" s="14">
        <f>'CIMS TOL'!G152</f>
        <v>26.127083333333324</v>
      </c>
      <c r="J144" s="14" t="b">
        <f>D144=I144</f>
        <v>1</v>
      </c>
    </row>
  </sheetData>
  <mergeCells count="11">
    <mergeCell ref="C5:C6"/>
    <mergeCell ref="H5:I5"/>
    <mergeCell ref="D5:G5"/>
    <mergeCell ref="J5:M5"/>
    <mergeCell ref="T5:T6"/>
    <mergeCell ref="N5:N6"/>
    <mergeCell ref="S5:S6"/>
    <mergeCell ref="O5:O6"/>
    <mergeCell ref="P5:P6"/>
    <mergeCell ref="Q5:Q6"/>
    <mergeCell ref="R5:R6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577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0.21669560185185185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2">
        <v>0.21737557870370372</v>
      </c>
      <c r="E11" s="66">
        <v>149780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0.21805555555555556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0.21805555555555556</v>
      </c>
    </row>
    <row r="16" spans="4:5" ht="15">
      <c r="D16" s="812">
        <f>Rings!J116</f>
        <v>0.21875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0.21805555555555556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R3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710937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580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0.0020833333333333333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>D11-D10</f>
        <v>0.11041666666666666</v>
      </c>
      <c r="D10" s="813">
        <v>0.0020833333333333333</v>
      </c>
      <c r="E10" s="66">
        <v>1440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0.004166666666666652</v>
      </c>
      <c r="D11" s="813">
        <v>0.1125</v>
      </c>
      <c r="E11" s="66">
        <v>76320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0.05763888888888892</v>
      </c>
      <c r="D12" s="813">
        <v>0.11666666666666665</v>
      </c>
      <c r="E12" s="66">
        <v>2880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0.002083333333333298</v>
      </c>
      <c r="D13" s="813">
        <v>0.17430555555555557</v>
      </c>
      <c r="E13" s="66">
        <v>39840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C14" s="813"/>
      <c r="D14" s="813">
        <f>D20</f>
        <v>0.17638888888888887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0.17638888888888887</v>
      </c>
    </row>
    <row r="18" spans="4:5" ht="15">
      <c r="D18" s="812">
        <f>'Icy Satellites'!J41+'Icy Satellites'!J42</f>
        <v>0.17708333333333331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0.17638888888888887</v>
      </c>
      <c r="E20" s="66" t="s">
        <v>503</v>
      </c>
    </row>
    <row r="23" ht="15">
      <c r="D23" s="813">
        <v>0</v>
      </c>
    </row>
    <row r="24" spans="3:4" ht="15">
      <c r="C24" s="813"/>
      <c r="D24" s="813">
        <v>0.0020833333333333333</v>
      </c>
    </row>
    <row r="25" spans="3:4" ht="15">
      <c r="C25" s="812">
        <v>0.11458333333333333</v>
      </c>
      <c r="D25" s="813">
        <f>C25-D24</f>
        <v>0.11249999999999999</v>
      </c>
    </row>
    <row r="26" spans="3:4" ht="15">
      <c r="C26" s="812">
        <v>0.004166666666666667</v>
      </c>
      <c r="D26" s="813">
        <f>C26+D25</f>
        <v>0.11666666666666665</v>
      </c>
    </row>
    <row r="27" spans="3:4" ht="15">
      <c r="C27" s="812">
        <v>0.0625</v>
      </c>
      <c r="D27" s="813">
        <f>C27+C25-D19-D24</f>
        <v>0.17430555555555555</v>
      </c>
    </row>
    <row r="28" ht="15">
      <c r="D28" s="813"/>
    </row>
    <row r="29" ht="15">
      <c r="D29" s="813"/>
    </row>
    <row r="30" ht="15">
      <c r="D30" s="813"/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2" width="9.28125" style="66" bestFit="1" customWidth="1"/>
    <col min="13" max="13" width="12.57421875" style="66" bestFit="1" customWidth="1"/>
    <col min="14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582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 aca="true" t="shared" si="0" ref="C9:C15">D10-D9</f>
        <v>0.03263888888888889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542</v>
      </c>
      <c r="N9" s="66" t="s">
        <v>543</v>
      </c>
      <c r="O9" s="66" t="s">
        <v>544</v>
      </c>
      <c r="P9" s="66" t="s">
        <v>498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 t="shared" si="0"/>
        <v>0.002083333333333333</v>
      </c>
      <c r="D10" s="813">
        <v>0.03263888888888889</v>
      </c>
      <c r="E10" s="66">
        <v>22560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542</v>
      </c>
      <c r="N10" s="66" t="s">
        <v>543</v>
      </c>
      <c r="O10" s="66" t="s">
        <v>544</v>
      </c>
      <c r="P10" s="66" t="s">
        <v>496</v>
      </c>
      <c r="Q10" s="66" t="s">
        <v>497</v>
      </c>
      <c r="R10" s="66">
        <v>80</v>
      </c>
    </row>
    <row r="11" spans="1:18" ht="15">
      <c r="A11" s="66">
        <v>7</v>
      </c>
      <c r="C11" s="813">
        <f t="shared" si="0"/>
        <v>0.036805555555555564</v>
      </c>
      <c r="D11" s="813">
        <v>0.034722222222222224</v>
      </c>
      <c r="E11" s="66">
        <v>1440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542</v>
      </c>
      <c r="N11" s="66" t="s">
        <v>543</v>
      </c>
      <c r="O11" s="66" t="s">
        <v>544</v>
      </c>
      <c r="P11" s="66" t="s">
        <v>498</v>
      </c>
      <c r="Q11" s="66" t="s">
        <v>497</v>
      </c>
      <c r="R11" s="66">
        <v>80</v>
      </c>
    </row>
    <row r="12" spans="1:18" ht="15">
      <c r="A12" s="66">
        <v>7</v>
      </c>
      <c r="C12" s="813">
        <f t="shared" si="0"/>
        <v>0.002083333333333326</v>
      </c>
      <c r="D12" s="813">
        <v>0.07152777777777779</v>
      </c>
      <c r="E12" s="66">
        <v>25440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542</v>
      </c>
      <c r="N12" s="66" t="s">
        <v>543</v>
      </c>
      <c r="O12" s="66" t="s">
        <v>544</v>
      </c>
      <c r="P12" s="66" t="s">
        <v>496</v>
      </c>
      <c r="Q12" s="66" t="s">
        <v>497</v>
      </c>
      <c r="R12" s="66">
        <v>80</v>
      </c>
    </row>
    <row r="13" spans="1:18" ht="15">
      <c r="A13" s="66">
        <v>7</v>
      </c>
      <c r="C13" s="813">
        <f t="shared" si="0"/>
        <v>0.03749999999999999</v>
      </c>
      <c r="D13" s="813">
        <v>0.07361111111111111</v>
      </c>
      <c r="E13" s="66">
        <v>1440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542</v>
      </c>
      <c r="N13" s="66" t="s">
        <v>543</v>
      </c>
      <c r="O13" s="66" t="s">
        <v>544</v>
      </c>
      <c r="P13" s="66" t="s">
        <v>498</v>
      </c>
      <c r="Q13" s="66" t="s">
        <v>497</v>
      </c>
      <c r="R13" s="66">
        <v>80</v>
      </c>
    </row>
    <row r="14" spans="1:18" ht="15">
      <c r="A14" s="66">
        <v>7</v>
      </c>
      <c r="C14" s="813">
        <f t="shared" si="0"/>
        <v>0.00208333333333334</v>
      </c>
      <c r="D14" s="813">
        <v>0.1111111111111111</v>
      </c>
      <c r="E14" s="66">
        <v>25920</v>
      </c>
      <c r="F14" s="66" t="s">
        <v>488</v>
      </c>
      <c r="G14" s="66" t="s">
        <v>489</v>
      </c>
      <c r="H14" s="66">
        <v>0</v>
      </c>
      <c r="I14" s="66">
        <v>39</v>
      </c>
      <c r="J14" s="66" t="s">
        <v>490</v>
      </c>
      <c r="K14" s="66" t="s">
        <v>491</v>
      </c>
      <c r="L14" s="66" t="s">
        <v>492</v>
      </c>
      <c r="M14" s="66" t="s">
        <v>542</v>
      </c>
      <c r="N14" s="66" t="s">
        <v>543</v>
      </c>
      <c r="O14" s="66" t="s">
        <v>544</v>
      </c>
      <c r="P14" s="66" t="s">
        <v>496</v>
      </c>
      <c r="Q14" s="66" t="s">
        <v>497</v>
      </c>
      <c r="R14" s="66">
        <v>80</v>
      </c>
    </row>
    <row r="15" spans="1:18" ht="15">
      <c r="A15" s="66">
        <v>7</v>
      </c>
      <c r="C15" s="813">
        <f t="shared" si="0"/>
        <v>0.011111111111111113</v>
      </c>
      <c r="D15" s="813">
        <v>0.11319444444444444</v>
      </c>
      <c r="E15" s="66">
        <v>1440</v>
      </c>
      <c r="F15" s="66" t="s">
        <v>488</v>
      </c>
      <c r="G15" s="66" t="s">
        <v>489</v>
      </c>
      <c r="H15" s="66">
        <v>0</v>
      </c>
      <c r="I15" s="66">
        <v>39</v>
      </c>
      <c r="J15" s="66" t="s">
        <v>490</v>
      </c>
      <c r="K15" s="66" t="s">
        <v>491</v>
      </c>
      <c r="L15" s="66" t="s">
        <v>492</v>
      </c>
      <c r="M15" s="66" t="s">
        <v>542</v>
      </c>
      <c r="N15" s="66" t="s">
        <v>543</v>
      </c>
      <c r="O15" s="66" t="s">
        <v>544</v>
      </c>
      <c r="P15" s="66" t="s">
        <v>498</v>
      </c>
      <c r="Q15" s="66" t="s">
        <v>497</v>
      </c>
      <c r="R15" s="66">
        <v>80</v>
      </c>
    </row>
    <row r="16" spans="1:6" ht="15">
      <c r="A16" s="66">
        <v>4</v>
      </c>
      <c r="D16" s="813">
        <f>D22</f>
        <v>0.12430555555555556</v>
      </c>
      <c r="E16" s="66">
        <v>0</v>
      </c>
      <c r="F16" s="66" t="s">
        <v>499</v>
      </c>
    </row>
    <row r="17" ht="15">
      <c r="C17" s="813"/>
    </row>
    <row r="18" spans="1:3" ht="15">
      <c r="A18" s="814">
        <f>CEILING(SUM(A9:A16)/88,1)</f>
        <v>1</v>
      </c>
      <c r="B18" s="815" t="s">
        <v>10</v>
      </c>
      <c r="C18" s="816">
        <f>SUM(C9:C16)</f>
        <v>0.12430555555555556</v>
      </c>
    </row>
    <row r="20" spans="4:5" ht="15">
      <c r="D20" s="812">
        <f>'Icy Satellites'!J43</f>
        <v>0.125</v>
      </c>
      <c r="E20" s="66" t="s">
        <v>501</v>
      </c>
    </row>
    <row r="21" spans="4:5" ht="15">
      <c r="D21" s="812">
        <v>0.0006944444444444445</v>
      </c>
      <c r="E21" s="66" t="s">
        <v>502</v>
      </c>
    </row>
    <row r="22" spans="4:5" ht="15">
      <c r="D22" s="812">
        <f>D20-D21</f>
        <v>0.12430555555555556</v>
      </c>
      <c r="E22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R17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9.00390625" style="66" bestFit="1" customWidth="1"/>
    <col min="8" max="8" width="7.7109375" style="66" bestFit="1" customWidth="1"/>
    <col min="9" max="9" width="3.421875" style="66" bestFit="1" customWidth="1"/>
    <col min="10" max="10" width="8.7109375" style="66" bestFit="1" customWidth="1"/>
    <col min="11" max="12" width="9.28125" style="66" bestFit="1" customWidth="1"/>
    <col min="13" max="13" width="12.57421875" style="66" bestFit="1" customWidth="1"/>
    <col min="14" max="15" width="9.710937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583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0.0020833333333333333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505</v>
      </c>
      <c r="O9" s="66" t="s">
        <v>506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>D11-D10</f>
        <v>0.015277777777777779</v>
      </c>
      <c r="D10" s="813">
        <v>0.0020833333333333333</v>
      </c>
      <c r="E10" s="66">
        <v>1440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505</v>
      </c>
      <c r="O10" s="66" t="s">
        <v>506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0.002083333333333333</v>
      </c>
      <c r="D11" s="813">
        <v>0.017361111111111112</v>
      </c>
      <c r="E11" s="66">
        <v>10560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505</v>
      </c>
      <c r="O11" s="66" t="s">
        <v>506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 aca="true" t="shared" si="0" ref="C12:C26">D13-D12</f>
        <v>0.009027777777777777</v>
      </c>
      <c r="D12" s="813">
        <v>0.019444444444444445</v>
      </c>
      <c r="E12" s="66">
        <v>1440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505</v>
      </c>
      <c r="O12" s="66" t="s">
        <v>506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 t="shared" si="0"/>
        <v>0.002083333333333333</v>
      </c>
      <c r="D13" s="813">
        <v>0.02847222222222222</v>
      </c>
      <c r="E13" s="66">
        <v>6240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505</v>
      </c>
      <c r="O13" s="66" t="s">
        <v>506</v>
      </c>
      <c r="P13" s="66" t="s">
        <v>496</v>
      </c>
      <c r="Q13" s="66" t="s">
        <v>497</v>
      </c>
      <c r="R13" s="66">
        <v>80</v>
      </c>
    </row>
    <row r="14" spans="1:18" ht="15">
      <c r="A14" s="66">
        <v>7</v>
      </c>
      <c r="C14" s="813">
        <f t="shared" si="0"/>
        <v>0.02916666666666667</v>
      </c>
      <c r="D14" s="813">
        <v>0.030555555555555555</v>
      </c>
      <c r="E14" s="66">
        <v>1440</v>
      </c>
      <c r="F14" s="66" t="s">
        <v>488</v>
      </c>
      <c r="G14" s="66" t="s">
        <v>489</v>
      </c>
      <c r="H14" s="66">
        <v>0</v>
      </c>
      <c r="I14" s="66">
        <v>39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6" t="s">
        <v>505</v>
      </c>
      <c r="O14" s="66" t="s">
        <v>506</v>
      </c>
      <c r="P14" s="66" t="s">
        <v>498</v>
      </c>
      <c r="Q14" s="66" t="s">
        <v>497</v>
      </c>
      <c r="R14" s="66">
        <v>80</v>
      </c>
    </row>
    <row r="15" spans="1:18" ht="15">
      <c r="A15" s="66">
        <v>7</v>
      </c>
      <c r="C15" s="813">
        <f t="shared" si="0"/>
        <v>0.002083333333333333</v>
      </c>
      <c r="D15" s="813">
        <v>0.059722222222222225</v>
      </c>
      <c r="E15" s="66">
        <v>20160</v>
      </c>
      <c r="F15" s="66" t="s">
        <v>488</v>
      </c>
      <c r="G15" s="66" t="s">
        <v>489</v>
      </c>
      <c r="H15" s="66">
        <v>0</v>
      </c>
      <c r="I15" s="66">
        <v>39</v>
      </c>
      <c r="J15" s="66" t="s">
        <v>490</v>
      </c>
      <c r="K15" s="66" t="s">
        <v>491</v>
      </c>
      <c r="L15" s="66" t="s">
        <v>492</v>
      </c>
      <c r="M15" s="66" t="s">
        <v>493</v>
      </c>
      <c r="N15" s="66" t="s">
        <v>505</v>
      </c>
      <c r="O15" s="66" t="s">
        <v>506</v>
      </c>
      <c r="P15" s="66" t="s">
        <v>496</v>
      </c>
      <c r="Q15" s="66" t="s">
        <v>497</v>
      </c>
      <c r="R15" s="66">
        <v>80</v>
      </c>
    </row>
    <row r="16" spans="1:18" ht="15">
      <c r="A16" s="66">
        <v>7</v>
      </c>
      <c r="C16" s="813">
        <f t="shared" si="0"/>
        <v>0.08819444444444444</v>
      </c>
      <c r="D16" s="813">
        <v>0.06180555555555556</v>
      </c>
      <c r="E16" s="66">
        <v>1440</v>
      </c>
      <c r="F16" s="66" t="s">
        <v>488</v>
      </c>
      <c r="G16" s="66" t="s">
        <v>489</v>
      </c>
      <c r="H16" s="66">
        <v>0</v>
      </c>
      <c r="I16" s="66">
        <v>39</v>
      </c>
      <c r="J16" s="66" t="s">
        <v>490</v>
      </c>
      <c r="K16" s="66" t="s">
        <v>491</v>
      </c>
      <c r="L16" s="66" t="s">
        <v>492</v>
      </c>
      <c r="M16" s="66" t="s">
        <v>493</v>
      </c>
      <c r="N16" s="66" t="s">
        <v>505</v>
      </c>
      <c r="O16" s="66" t="s">
        <v>506</v>
      </c>
      <c r="P16" s="66" t="s">
        <v>498</v>
      </c>
      <c r="Q16" s="66" t="s">
        <v>497</v>
      </c>
      <c r="R16" s="66">
        <v>80</v>
      </c>
    </row>
    <row r="17" spans="1:18" ht="15">
      <c r="A17" s="66">
        <v>7</v>
      </c>
      <c r="C17" s="813">
        <f t="shared" si="0"/>
        <v>0.0034722222222222376</v>
      </c>
      <c r="D17" s="813">
        <v>0.15</v>
      </c>
      <c r="E17" s="66">
        <v>60960</v>
      </c>
      <c r="F17" s="66" t="s">
        <v>488</v>
      </c>
      <c r="G17" s="66" t="s">
        <v>489</v>
      </c>
      <c r="H17" s="66">
        <v>0</v>
      </c>
      <c r="I17" s="66">
        <v>39</v>
      </c>
      <c r="J17" s="66" t="s">
        <v>490</v>
      </c>
      <c r="K17" s="66" t="s">
        <v>491</v>
      </c>
      <c r="L17" s="66" t="s">
        <v>492</v>
      </c>
      <c r="M17" s="66" t="s">
        <v>493</v>
      </c>
      <c r="N17" s="66" t="s">
        <v>505</v>
      </c>
      <c r="O17" s="66" t="s">
        <v>506</v>
      </c>
      <c r="P17" s="66" t="s">
        <v>496</v>
      </c>
      <c r="Q17" s="66" t="s">
        <v>497</v>
      </c>
      <c r="R17" s="66">
        <v>80</v>
      </c>
    </row>
    <row r="18" spans="1:18" ht="15">
      <c r="A18" s="66">
        <v>7</v>
      </c>
      <c r="C18" s="813">
        <f t="shared" si="0"/>
        <v>0.044444444444444425</v>
      </c>
      <c r="D18" s="813">
        <v>0.15347222222222223</v>
      </c>
      <c r="E18" s="66">
        <v>2400</v>
      </c>
      <c r="F18" s="66" t="s">
        <v>488</v>
      </c>
      <c r="G18" s="66" t="s">
        <v>489</v>
      </c>
      <c r="H18" s="66">
        <v>0</v>
      </c>
      <c r="I18" s="66">
        <v>39</v>
      </c>
      <c r="J18" s="66" t="s">
        <v>490</v>
      </c>
      <c r="K18" s="66" t="s">
        <v>491</v>
      </c>
      <c r="L18" s="66" t="s">
        <v>492</v>
      </c>
      <c r="M18" s="66" t="s">
        <v>493</v>
      </c>
      <c r="N18" s="66" t="s">
        <v>505</v>
      </c>
      <c r="O18" s="66" t="s">
        <v>506</v>
      </c>
      <c r="P18" s="66" t="s">
        <v>498</v>
      </c>
      <c r="Q18" s="66" t="s">
        <v>497</v>
      </c>
      <c r="R18" s="66">
        <v>80</v>
      </c>
    </row>
    <row r="19" spans="1:18" ht="15">
      <c r="A19" s="66">
        <v>7</v>
      </c>
      <c r="C19" s="813">
        <f t="shared" si="0"/>
        <v>0.0020833333333333537</v>
      </c>
      <c r="D19" s="813">
        <v>0.19791666666666666</v>
      </c>
      <c r="E19" s="66">
        <v>30720</v>
      </c>
      <c r="F19" s="66" t="s">
        <v>488</v>
      </c>
      <c r="G19" s="66" t="s">
        <v>489</v>
      </c>
      <c r="H19" s="66">
        <v>0</v>
      </c>
      <c r="I19" s="66">
        <v>39</v>
      </c>
      <c r="J19" s="66" t="s">
        <v>490</v>
      </c>
      <c r="K19" s="66" t="s">
        <v>491</v>
      </c>
      <c r="L19" s="66" t="s">
        <v>492</v>
      </c>
      <c r="M19" s="66" t="s">
        <v>542</v>
      </c>
      <c r="N19" s="66" t="s">
        <v>543</v>
      </c>
      <c r="O19" s="66" t="s">
        <v>544</v>
      </c>
      <c r="P19" s="66" t="s">
        <v>496</v>
      </c>
      <c r="Q19" s="66" t="s">
        <v>497</v>
      </c>
      <c r="R19" s="66">
        <v>80</v>
      </c>
    </row>
    <row r="20" spans="1:18" ht="15">
      <c r="A20" s="66">
        <v>7</v>
      </c>
      <c r="C20" s="813">
        <f t="shared" si="0"/>
        <v>0.07916666666666666</v>
      </c>
      <c r="D20" s="813">
        <v>0.2</v>
      </c>
      <c r="E20" s="66">
        <v>1440</v>
      </c>
      <c r="F20" s="66" t="s">
        <v>488</v>
      </c>
      <c r="G20" s="66" t="s">
        <v>489</v>
      </c>
      <c r="H20" s="66">
        <v>0</v>
      </c>
      <c r="I20" s="66">
        <v>39</v>
      </c>
      <c r="J20" s="66" t="s">
        <v>490</v>
      </c>
      <c r="K20" s="66" t="s">
        <v>491</v>
      </c>
      <c r="L20" s="66" t="s">
        <v>492</v>
      </c>
      <c r="M20" s="66" t="s">
        <v>542</v>
      </c>
      <c r="N20" s="66" t="s">
        <v>543</v>
      </c>
      <c r="O20" s="66" t="s">
        <v>544</v>
      </c>
      <c r="P20" s="66" t="s">
        <v>498</v>
      </c>
      <c r="Q20" s="66" t="s">
        <v>497</v>
      </c>
      <c r="R20" s="66">
        <v>80</v>
      </c>
    </row>
    <row r="21" spans="1:18" ht="15">
      <c r="A21" s="66">
        <v>7</v>
      </c>
      <c r="C21" s="813">
        <f t="shared" si="0"/>
        <v>0.002083333333333326</v>
      </c>
      <c r="D21" s="813">
        <v>0.2791666666666667</v>
      </c>
      <c r="E21" s="66">
        <v>54720</v>
      </c>
      <c r="F21" s="66" t="s">
        <v>488</v>
      </c>
      <c r="G21" s="66" t="s">
        <v>489</v>
      </c>
      <c r="H21" s="66">
        <v>0</v>
      </c>
      <c r="I21" s="66">
        <v>39</v>
      </c>
      <c r="J21" s="66" t="s">
        <v>490</v>
      </c>
      <c r="K21" s="66" t="s">
        <v>491</v>
      </c>
      <c r="L21" s="66" t="s">
        <v>492</v>
      </c>
      <c r="M21" s="66" t="s">
        <v>542</v>
      </c>
      <c r="N21" s="66" t="s">
        <v>543</v>
      </c>
      <c r="O21" s="66" t="s">
        <v>544</v>
      </c>
      <c r="P21" s="66" t="s">
        <v>496</v>
      </c>
      <c r="Q21" s="66" t="s">
        <v>497</v>
      </c>
      <c r="R21" s="66">
        <v>80</v>
      </c>
    </row>
    <row r="22" spans="1:18" ht="15">
      <c r="A22" s="66">
        <v>7</v>
      </c>
      <c r="C22" s="813">
        <f t="shared" si="0"/>
        <v>0.002083333333333326</v>
      </c>
      <c r="D22" s="813">
        <v>0.28125</v>
      </c>
      <c r="E22" s="66">
        <v>1440</v>
      </c>
      <c r="F22" s="66" t="s">
        <v>488</v>
      </c>
      <c r="G22" s="66" t="s">
        <v>489</v>
      </c>
      <c r="H22" s="66">
        <v>0</v>
      </c>
      <c r="I22" s="66">
        <v>39</v>
      </c>
      <c r="J22" s="66" t="s">
        <v>490</v>
      </c>
      <c r="K22" s="66" t="s">
        <v>491</v>
      </c>
      <c r="L22" s="66" t="s">
        <v>492</v>
      </c>
      <c r="M22" s="66" t="s">
        <v>493</v>
      </c>
      <c r="N22" s="66" t="s">
        <v>505</v>
      </c>
      <c r="O22" s="66" t="s">
        <v>506</v>
      </c>
      <c r="P22" s="66" t="s">
        <v>496</v>
      </c>
      <c r="Q22" s="66" t="s">
        <v>497</v>
      </c>
      <c r="R22" s="66">
        <v>80</v>
      </c>
    </row>
    <row r="23" spans="1:18" ht="15">
      <c r="A23" s="66">
        <v>7</v>
      </c>
      <c r="C23" s="813">
        <f t="shared" si="0"/>
        <v>0.09166666666666667</v>
      </c>
      <c r="D23" s="813">
        <v>0.2833333333333333</v>
      </c>
      <c r="E23" s="66">
        <v>1440</v>
      </c>
      <c r="F23" s="66" t="s">
        <v>488</v>
      </c>
      <c r="G23" s="66" t="s">
        <v>489</v>
      </c>
      <c r="H23" s="66">
        <v>0</v>
      </c>
      <c r="I23" s="66">
        <v>39</v>
      </c>
      <c r="J23" s="66" t="s">
        <v>490</v>
      </c>
      <c r="K23" s="66" t="s">
        <v>491</v>
      </c>
      <c r="L23" s="66" t="s">
        <v>492</v>
      </c>
      <c r="M23" s="66" t="s">
        <v>493</v>
      </c>
      <c r="N23" s="66" t="s">
        <v>505</v>
      </c>
      <c r="O23" s="66" t="s">
        <v>506</v>
      </c>
      <c r="P23" s="66" t="s">
        <v>498</v>
      </c>
      <c r="Q23" s="66" t="s">
        <v>497</v>
      </c>
      <c r="R23" s="66">
        <v>80</v>
      </c>
    </row>
    <row r="24" spans="1:18" ht="15">
      <c r="A24" s="66">
        <v>7</v>
      </c>
      <c r="C24" s="813">
        <f t="shared" si="0"/>
        <v>0.0034722222222222654</v>
      </c>
      <c r="D24" s="813">
        <v>0.375</v>
      </c>
      <c r="E24" s="66">
        <v>63360</v>
      </c>
      <c r="F24" s="66" t="s">
        <v>488</v>
      </c>
      <c r="G24" s="66" t="s">
        <v>489</v>
      </c>
      <c r="H24" s="66">
        <v>0</v>
      </c>
      <c r="I24" s="66">
        <v>39</v>
      </c>
      <c r="J24" s="66" t="s">
        <v>490</v>
      </c>
      <c r="K24" s="66" t="s">
        <v>491</v>
      </c>
      <c r="L24" s="66" t="s">
        <v>492</v>
      </c>
      <c r="M24" s="66" t="s">
        <v>493</v>
      </c>
      <c r="N24" s="66" t="s">
        <v>505</v>
      </c>
      <c r="O24" s="66" t="s">
        <v>506</v>
      </c>
      <c r="P24" s="66" t="s">
        <v>496</v>
      </c>
      <c r="Q24" s="66" t="s">
        <v>497</v>
      </c>
      <c r="R24" s="66">
        <v>80</v>
      </c>
    </row>
    <row r="25" spans="1:18" ht="15">
      <c r="A25" s="66">
        <v>7</v>
      </c>
      <c r="C25" s="813">
        <f t="shared" si="0"/>
        <v>0.08263888888888882</v>
      </c>
      <c r="D25" s="813">
        <v>0.37847222222222227</v>
      </c>
      <c r="E25" s="66">
        <v>2400</v>
      </c>
      <c r="F25" s="66" t="s">
        <v>488</v>
      </c>
      <c r="G25" s="66" t="s">
        <v>489</v>
      </c>
      <c r="H25" s="66">
        <v>0</v>
      </c>
      <c r="I25" s="66">
        <v>39</v>
      </c>
      <c r="J25" s="66" t="s">
        <v>490</v>
      </c>
      <c r="K25" s="66" t="s">
        <v>491</v>
      </c>
      <c r="L25" s="66" t="s">
        <v>492</v>
      </c>
      <c r="M25" s="66" t="s">
        <v>493</v>
      </c>
      <c r="N25" s="66" t="s">
        <v>505</v>
      </c>
      <c r="O25" s="66" t="s">
        <v>506</v>
      </c>
      <c r="P25" s="66" t="s">
        <v>498</v>
      </c>
      <c r="Q25" s="66" t="s">
        <v>497</v>
      </c>
      <c r="R25" s="66">
        <v>80</v>
      </c>
    </row>
    <row r="26" spans="1:18" ht="15">
      <c r="A26" s="66">
        <v>7</v>
      </c>
      <c r="C26" s="813">
        <f t="shared" si="0"/>
        <v>0.0020833333333333814</v>
      </c>
      <c r="D26" s="813">
        <v>0.4611111111111111</v>
      </c>
      <c r="E26" s="66">
        <v>57120</v>
      </c>
      <c r="F26" s="66" t="s">
        <v>488</v>
      </c>
      <c r="G26" s="66" t="s">
        <v>489</v>
      </c>
      <c r="H26" s="66">
        <v>0</v>
      </c>
      <c r="I26" s="66">
        <v>39</v>
      </c>
      <c r="J26" s="66" t="s">
        <v>490</v>
      </c>
      <c r="K26" s="66" t="s">
        <v>491</v>
      </c>
      <c r="L26" s="66" t="s">
        <v>492</v>
      </c>
      <c r="M26" s="66" t="s">
        <v>493</v>
      </c>
      <c r="N26" s="66" t="s">
        <v>505</v>
      </c>
      <c r="O26" s="66" t="s">
        <v>506</v>
      </c>
      <c r="P26" s="66" t="s">
        <v>496</v>
      </c>
      <c r="Q26" s="66" t="s">
        <v>497</v>
      </c>
      <c r="R26" s="66">
        <v>80</v>
      </c>
    </row>
    <row r="27" spans="1:6" ht="15">
      <c r="A27" s="66">
        <v>4</v>
      </c>
      <c r="C27" s="813"/>
      <c r="D27" s="813">
        <f>D33</f>
        <v>0.46319444444444446</v>
      </c>
      <c r="E27" s="66">
        <v>0</v>
      </c>
      <c r="F27" s="66" t="s">
        <v>499</v>
      </c>
    </row>
    <row r="28" ht="15">
      <c r="C28" s="813"/>
    </row>
    <row r="29" spans="1:3" ht="15">
      <c r="A29" s="814">
        <f>CEILING(SUM(A9:A27)/88,1)</f>
        <v>2</v>
      </c>
      <c r="B29" s="815" t="s">
        <v>10</v>
      </c>
      <c r="C29" s="816">
        <f>SUM(C9:C27)</f>
        <v>0.46319444444444446</v>
      </c>
    </row>
    <row r="31" spans="4:5" ht="15">
      <c r="D31" s="812">
        <f>'Icy Satellites'!J44+'Icy Satellites'!J45+'Icy Satellites'!J46+'Icy Satellites'!J47+'Icy Satellites'!J48+'Icy Satellites'!J49</f>
        <v>0.4638888888888889</v>
      </c>
      <c r="E31" s="66" t="s">
        <v>501</v>
      </c>
    </row>
    <row r="32" spans="4:5" ht="15">
      <c r="D32" s="812">
        <v>0.0006944444444444445</v>
      </c>
      <c r="E32" s="66" t="s">
        <v>502</v>
      </c>
    </row>
    <row r="33" spans="4:5" ht="15">
      <c r="D33" s="812">
        <f>D31-D32</f>
        <v>0.46319444444444446</v>
      </c>
      <c r="E33" s="66" t="s">
        <v>503</v>
      </c>
    </row>
    <row r="35" spans="3:4" ht="15">
      <c r="C35" s="813"/>
      <c r="D35" s="813"/>
    </row>
    <row r="36" spans="3:13" ht="15">
      <c r="C36" s="813">
        <v>0.0020833333333333333</v>
      </c>
      <c r="D36" s="813">
        <v>0</v>
      </c>
      <c r="E36" s="66">
        <v>15.5</v>
      </c>
      <c r="F36" s="66" t="s">
        <v>505</v>
      </c>
      <c r="G36" s="66" t="s">
        <v>545</v>
      </c>
      <c r="H36" s="66" t="s">
        <v>546</v>
      </c>
      <c r="K36" s="66" t="b">
        <f>D36=D9</f>
        <v>1</v>
      </c>
      <c r="L36" s="66" t="b">
        <f>F36=N9</f>
        <v>1</v>
      </c>
      <c r="M36" s="66" t="b">
        <f>H36=P9</f>
        <v>1</v>
      </c>
    </row>
    <row r="37" spans="3:13" ht="15">
      <c r="C37" s="813">
        <f>'Icy Satellites'!J44</f>
        <v>0.019444444444444445</v>
      </c>
      <c r="D37" s="813">
        <f>C36+D36</f>
        <v>0.0020833333333333333</v>
      </c>
      <c r="E37" s="66">
        <v>15.5</v>
      </c>
      <c r="F37" s="66" t="s">
        <v>505</v>
      </c>
      <c r="G37" s="66" t="s">
        <v>545</v>
      </c>
      <c r="H37" s="66" t="s">
        <v>547</v>
      </c>
      <c r="K37" s="66" t="b">
        <f aca="true" t="shared" si="1" ref="K37:K51">D37=D10</f>
        <v>1</v>
      </c>
      <c r="L37" s="66" t="b">
        <f aca="true" t="shared" si="2" ref="L37:L51">F37=N10</f>
        <v>1</v>
      </c>
      <c r="M37" s="66" t="b">
        <f aca="true" t="shared" si="3" ref="M37:M51">H37=P10</f>
        <v>1</v>
      </c>
    </row>
    <row r="38" spans="3:13" ht="15">
      <c r="C38" s="813"/>
      <c r="D38" s="813">
        <f>C37-D37</f>
        <v>0.017361111111111112</v>
      </c>
      <c r="E38" s="66">
        <v>15.5</v>
      </c>
      <c r="F38" s="66" t="s">
        <v>505</v>
      </c>
      <c r="G38" s="66" t="s">
        <v>545</v>
      </c>
      <c r="H38" s="66" t="s">
        <v>546</v>
      </c>
      <c r="K38" s="66" t="b">
        <f t="shared" si="1"/>
        <v>1</v>
      </c>
      <c r="L38" s="66" t="b">
        <f t="shared" si="2"/>
        <v>1</v>
      </c>
      <c r="M38" s="66" t="b">
        <f t="shared" si="3"/>
        <v>1</v>
      </c>
    </row>
    <row r="39" spans="3:13" ht="15">
      <c r="C39" s="813">
        <f>'Icy Satellites'!J45</f>
        <v>0.03194444444444445</v>
      </c>
      <c r="D39" s="813">
        <f>C37</f>
        <v>0.019444444444444445</v>
      </c>
      <c r="E39" s="66">
        <v>15.5</v>
      </c>
      <c r="F39" s="66" t="s">
        <v>505</v>
      </c>
      <c r="G39" s="66" t="s">
        <v>545</v>
      </c>
      <c r="H39" s="66" t="s">
        <v>547</v>
      </c>
      <c r="K39" s="66" t="b">
        <f t="shared" si="1"/>
        <v>1</v>
      </c>
      <c r="L39" s="66" t="b">
        <f t="shared" si="2"/>
        <v>1</v>
      </c>
      <c r="M39" s="66" t="b">
        <f t="shared" si="3"/>
        <v>1</v>
      </c>
    </row>
    <row r="40" spans="3:13" ht="15">
      <c r="C40" s="813">
        <v>0.009027777777777779</v>
      </c>
      <c r="D40" s="813">
        <f>D39+C40</f>
        <v>0.028472222222222225</v>
      </c>
      <c r="E40" s="66">
        <v>15.5</v>
      </c>
      <c r="F40" s="66" t="s">
        <v>505</v>
      </c>
      <c r="G40" s="66" t="s">
        <v>545</v>
      </c>
      <c r="H40" s="66" t="s">
        <v>546</v>
      </c>
      <c r="K40" s="66" t="b">
        <f t="shared" si="1"/>
        <v>1</v>
      </c>
      <c r="L40" s="66" t="b">
        <f t="shared" si="2"/>
        <v>1</v>
      </c>
      <c r="M40" s="66" t="b">
        <f t="shared" si="3"/>
        <v>1</v>
      </c>
    </row>
    <row r="41" spans="3:13" ht="15">
      <c r="C41" s="813"/>
      <c r="D41" s="813">
        <f>D40+C36</f>
        <v>0.030555555555555558</v>
      </c>
      <c r="E41" s="66">
        <v>15.5</v>
      </c>
      <c r="F41" s="66" t="s">
        <v>505</v>
      </c>
      <c r="G41" s="66" t="s">
        <v>545</v>
      </c>
      <c r="H41" s="66" t="s">
        <v>547</v>
      </c>
      <c r="K41" s="66" t="b">
        <f t="shared" si="1"/>
        <v>1</v>
      </c>
      <c r="L41" s="66" t="b">
        <f t="shared" si="2"/>
        <v>1</v>
      </c>
      <c r="M41" s="66" t="b">
        <f t="shared" si="3"/>
        <v>1</v>
      </c>
    </row>
    <row r="42" spans="3:13" ht="15">
      <c r="C42" s="813">
        <v>0.008333333333333333</v>
      </c>
      <c r="D42" s="813">
        <f>C37+C39+C42</f>
        <v>0.059722222222222225</v>
      </c>
      <c r="E42" s="66">
        <v>15.5</v>
      </c>
      <c r="F42" s="66" t="s">
        <v>505</v>
      </c>
      <c r="G42" s="66" t="s">
        <v>545</v>
      </c>
      <c r="H42" s="66" t="s">
        <v>546</v>
      </c>
      <c r="K42" s="66" t="b">
        <f t="shared" si="1"/>
        <v>1</v>
      </c>
      <c r="L42" s="66" t="b">
        <f t="shared" si="2"/>
        <v>1</v>
      </c>
      <c r="M42" s="66" t="b">
        <f t="shared" si="3"/>
        <v>1</v>
      </c>
    </row>
    <row r="43" spans="3:13" ht="15">
      <c r="C43" s="813">
        <f>'Icy Satellites'!J46</f>
        <v>0.015277777777777777</v>
      </c>
      <c r="D43" s="813">
        <f>D42+C36</f>
        <v>0.06180555555555556</v>
      </c>
      <c r="E43" s="66">
        <v>15.5</v>
      </c>
      <c r="F43" s="66" t="s">
        <v>505</v>
      </c>
      <c r="G43" s="66" t="s">
        <v>545</v>
      </c>
      <c r="H43" s="66" t="s">
        <v>547</v>
      </c>
      <c r="K43" s="66" t="b">
        <f t="shared" si="1"/>
        <v>1</v>
      </c>
      <c r="L43" s="66" t="b">
        <f t="shared" si="2"/>
        <v>1</v>
      </c>
      <c r="M43" s="66" t="b">
        <f t="shared" si="3"/>
        <v>1</v>
      </c>
    </row>
    <row r="44" spans="3:13" ht="15">
      <c r="C44" s="813">
        <v>0.08333333333333333</v>
      </c>
      <c r="D44" s="813">
        <f>C37+C39+C43+C44</f>
        <v>0.15</v>
      </c>
      <c r="E44" s="66">
        <v>15.5</v>
      </c>
      <c r="F44" s="66" t="s">
        <v>505</v>
      </c>
      <c r="G44" s="66" t="s">
        <v>545</v>
      </c>
      <c r="H44" s="66" t="s">
        <v>546</v>
      </c>
      <c r="K44" s="66" t="b">
        <f t="shared" si="1"/>
        <v>1</v>
      </c>
      <c r="L44" s="66" t="b">
        <f t="shared" si="2"/>
        <v>1</v>
      </c>
      <c r="M44" s="66" t="b">
        <f t="shared" si="3"/>
        <v>1</v>
      </c>
    </row>
    <row r="45" spans="3:13" ht="15">
      <c r="C45" s="813">
        <f>'Icy Satellites'!J47</f>
        <v>0.13125</v>
      </c>
      <c r="D45" s="813">
        <f>D44+C46</f>
        <v>0.1534722222222222</v>
      </c>
      <c r="E45" s="66">
        <v>15.5</v>
      </c>
      <c r="F45" s="66" t="s">
        <v>505</v>
      </c>
      <c r="G45" s="66" t="s">
        <v>545</v>
      </c>
      <c r="H45" s="66" t="s">
        <v>547</v>
      </c>
      <c r="K45" s="66" t="b">
        <f t="shared" si="1"/>
        <v>1</v>
      </c>
      <c r="L45" s="66" t="b">
        <f t="shared" si="2"/>
        <v>1</v>
      </c>
      <c r="M45" s="66" t="b">
        <f t="shared" si="3"/>
        <v>1</v>
      </c>
    </row>
    <row r="46" spans="3:13" ht="15">
      <c r="C46" s="813">
        <v>0.003472222222222222</v>
      </c>
      <c r="D46" s="813">
        <f>'Icy Satellites'!J44+'Icy Satellites'!J45+'Icy Satellites'!J46+'Icy Satellites'!J47</f>
        <v>0.19791666666666669</v>
      </c>
      <c r="E46" s="66">
        <v>15.5</v>
      </c>
      <c r="F46" s="66" t="s">
        <v>543</v>
      </c>
      <c r="G46" s="66" t="s">
        <v>548</v>
      </c>
      <c r="H46" s="66" t="s">
        <v>546</v>
      </c>
      <c r="K46" s="66" t="b">
        <f t="shared" si="1"/>
        <v>1</v>
      </c>
      <c r="L46" s="66" t="b">
        <f t="shared" si="2"/>
        <v>1</v>
      </c>
      <c r="M46" s="66" t="b">
        <f t="shared" si="3"/>
        <v>1</v>
      </c>
    </row>
    <row r="47" spans="3:13" ht="15">
      <c r="C47" s="813">
        <f>'Icy Satellites'!J48</f>
        <v>0.08333333333333333</v>
      </c>
      <c r="D47" s="813">
        <f>D46+C36</f>
        <v>0.2</v>
      </c>
      <c r="E47" s="66">
        <v>15.5</v>
      </c>
      <c r="F47" s="66" t="s">
        <v>543</v>
      </c>
      <c r="G47" s="66" t="s">
        <v>548</v>
      </c>
      <c r="H47" s="66" t="s">
        <v>547</v>
      </c>
      <c r="K47" s="66" t="b">
        <f t="shared" si="1"/>
        <v>1</v>
      </c>
      <c r="L47" s="66" t="b">
        <f t="shared" si="2"/>
        <v>1</v>
      </c>
      <c r="M47" s="66" t="b">
        <f t="shared" si="3"/>
        <v>1</v>
      </c>
    </row>
    <row r="48" spans="3:13" ht="15">
      <c r="C48" s="813"/>
      <c r="D48" s="813">
        <f>'Icy Satellites'!J44+'Icy Satellites'!J45+'Icy Satellites'!J46+'Icy Satellites'!J47+'Icy Satellites'!J48-C36</f>
        <v>0.2791666666666667</v>
      </c>
      <c r="E48" s="66">
        <v>15.5</v>
      </c>
      <c r="F48" s="66" t="s">
        <v>543</v>
      </c>
      <c r="G48" s="66" t="s">
        <v>548</v>
      </c>
      <c r="H48" s="66" t="s">
        <v>546</v>
      </c>
      <c r="K48" s="66" t="b">
        <f t="shared" si="1"/>
        <v>1</v>
      </c>
      <c r="L48" s="66" t="b">
        <f t="shared" si="2"/>
        <v>1</v>
      </c>
      <c r="M48" s="66" t="b">
        <f t="shared" si="3"/>
        <v>1</v>
      </c>
    </row>
    <row r="49" spans="3:13" ht="15">
      <c r="C49" s="813"/>
      <c r="D49" s="813">
        <f>'Icy Satellites'!J44+'Icy Satellites'!J45+'Icy Satellites'!J46+'Icy Satellites'!J47+'Icy Satellites'!J48</f>
        <v>0.28125</v>
      </c>
      <c r="E49" s="66">
        <v>15.5</v>
      </c>
      <c r="F49" s="66" t="s">
        <v>505</v>
      </c>
      <c r="G49" s="66" t="s">
        <v>545</v>
      </c>
      <c r="H49" s="66" t="s">
        <v>546</v>
      </c>
      <c r="K49" s="66" t="b">
        <f t="shared" si="1"/>
        <v>1</v>
      </c>
      <c r="L49" s="66" t="b">
        <f t="shared" si="2"/>
        <v>1</v>
      </c>
      <c r="M49" s="66" t="b">
        <f t="shared" si="3"/>
        <v>1</v>
      </c>
    </row>
    <row r="50" spans="3:13" ht="15">
      <c r="C50" s="813">
        <v>0.09375</v>
      </c>
      <c r="D50" s="813">
        <f>D49+C36</f>
        <v>0.2833333333333333</v>
      </c>
      <c r="E50" s="66">
        <v>15.5</v>
      </c>
      <c r="F50" s="66" t="s">
        <v>505</v>
      </c>
      <c r="G50" s="66" t="s">
        <v>545</v>
      </c>
      <c r="H50" s="66" t="s">
        <v>547</v>
      </c>
      <c r="K50" s="66" t="b">
        <f t="shared" si="1"/>
        <v>1</v>
      </c>
      <c r="L50" s="66" t="b">
        <f t="shared" si="2"/>
        <v>1</v>
      </c>
      <c r="M50" s="66" t="b">
        <f t="shared" si="3"/>
        <v>1</v>
      </c>
    </row>
    <row r="51" spans="3:13" ht="15">
      <c r="C51" s="813"/>
      <c r="D51" s="813">
        <f>D49+C50</f>
        <v>0.375</v>
      </c>
      <c r="E51" s="66">
        <v>15.5</v>
      </c>
      <c r="F51" s="66" t="s">
        <v>505</v>
      </c>
      <c r="G51" s="66" t="s">
        <v>545</v>
      </c>
      <c r="H51" s="66" t="s">
        <v>546</v>
      </c>
      <c r="K51" s="66" t="b">
        <f t="shared" si="1"/>
        <v>1</v>
      </c>
      <c r="L51" s="66" t="b">
        <f t="shared" si="2"/>
        <v>1</v>
      </c>
      <c r="M51" s="66" t="b">
        <f t="shared" si="3"/>
        <v>1</v>
      </c>
    </row>
    <row r="52" spans="3:4" ht="15">
      <c r="C52" s="813"/>
      <c r="D52" s="813">
        <f>'Icy Satellites'!J44+'Icy Satellites'!J45+'Icy Satellites'!J46+'Icy Satellites'!J47+'Icy Satellites'!J48+'Icy Satellites'!J49-C36-D32</f>
        <v>0.46111111111111114</v>
      </c>
    </row>
    <row r="53" spans="3:4" ht="15">
      <c r="C53" s="813"/>
      <c r="D53" s="813"/>
    </row>
    <row r="54" spans="3:4" ht="15">
      <c r="C54" s="813"/>
      <c r="D54" s="813"/>
    </row>
    <row r="55" spans="3:4" ht="15">
      <c r="C55" s="813"/>
      <c r="D55" s="813"/>
    </row>
    <row r="56" spans="3:4" ht="15">
      <c r="C56" s="813"/>
      <c r="D56" s="813"/>
    </row>
    <row r="57" spans="3:4" ht="15">
      <c r="C57" s="813"/>
      <c r="D57" s="813"/>
    </row>
    <row r="58" spans="3:4" ht="15">
      <c r="C58" s="813"/>
      <c r="D58" s="813"/>
    </row>
    <row r="59" spans="3:4" ht="15">
      <c r="C59" s="813"/>
      <c r="D59" s="813"/>
    </row>
    <row r="60" spans="3:4" ht="15">
      <c r="C60" s="813"/>
      <c r="D60" s="813"/>
    </row>
    <row r="61" spans="3:4" ht="15">
      <c r="C61" s="813"/>
      <c r="D61" s="813"/>
    </row>
    <row r="62" spans="3:4" ht="15">
      <c r="C62" s="813"/>
      <c r="D62" s="813"/>
    </row>
    <row r="63" spans="3:4" ht="15">
      <c r="C63" s="813"/>
      <c r="D63" s="813"/>
    </row>
    <row r="64" spans="3:4" ht="15">
      <c r="C64" s="813"/>
      <c r="D64" s="813"/>
    </row>
    <row r="65" spans="3:4" ht="15">
      <c r="C65" s="813"/>
      <c r="D65" s="813"/>
    </row>
    <row r="66" spans="3:4" ht="15">
      <c r="C66" s="813"/>
      <c r="D66" s="813"/>
    </row>
    <row r="67" spans="3:4" ht="15">
      <c r="C67" s="813"/>
      <c r="D67" s="813"/>
    </row>
    <row r="68" spans="3:4" ht="15">
      <c r="C68" s="813"/>
      <c r="D68" s="813"/>
    </row>
    <row r="69" spans="3:4" ht="15">
      <c r="C69" s="813"/>
      <c r="D69" s="813"/>
    </row>
    <row r="70" spans="3:4" ht="15">
      <c r="C70" s="813"/>
      <c r="D70" s="813"/>
    </row>
    <row r="71" spans="3:4" ht="15">
      <c r="C71" s="813"/>
      <c r="D71" s="813"/>
    </row>
    <row r="72" spans="3:4" ht="15">
      <c r="C72" s="813"/>
      <c r="D72" s="813"/>
    </row>
    <row r="73" spans="3:4" ht="15">
      <c r="C73" s="813"/>
      <c r="D73" s="813"/>
    </row>
    <row r="74" spans="3:4" ht="15">
      <c r="C74" s="813"/>
      <c r="D74" s="813"/>
    </row>
    <row r="75" spans="3:4" ht="15">
      <c r="C75" s="813"/>
      <c r="D75" s="813"/>
    </row>
    <row r="76" spans="3:4" ht="15">
      <c r="C76" s="813"/>
      <c r="D76" s="813"/>
    </row>
    <row r="77" spans="3:4" ht="15">
      <c r="C77" s="813"/>
      <c r="D77" s="813"/>
    </row>
    <row r="78" spans="3:4" ht="15">
      <c r="C78" s="813"/>
      <c r="D78" s="813"/>
    </row>
    <row r="79" spans="3:4" ht="15">
      <c r="C79" s="813"/>
      <c r="D79" s="813"/>
    </row>
    <row r="80" spans="3:4" ht="15">
      <c r="C80" s="813"/>
      <c r="D80" s="813"/>
    </row>
    <row r="81" spans="3:4" ht="15">
      <c r="C81" s="813"/>
      <c r="D81" s="813"/>
    </row>
    <row r="82" spans="3:4" ht="15">
      <c r="C82" s="813"/>
      <c r="D82" s="813"/>
    </row>
    <row r="83" spans="3:4" ht="15">
      <c r="C83" s="813"/>
      <c r="D83" s="813"/>
    </row>
    <row r="84" spans="3:4" ht="15">
      <c r="C84" s="813"/>
      <c r="D84" s="813"/>
    </row>
    <row r="85" spans="3:4" ht="15">
      <c r="C85" s="813"/>
      <c r="D85" s="813"/>
    </row>
    <row r="86" spans="3:4" ht="15">
      <c r="C86" s="813"/>
      <c r="D86" s="813"/>
    </row>
    <row r="87" spans="3:4" ht="15">
      <c r="C87" s="813"/>
      <c r="D87" s="813"/>
    </row>
    <row r="88" spans="3:4" ht="15">
      <c r="C88" s="813"/>
      <c r="D88" s="813"/>
    </row>
    <row r="89" spans="3:4" ht="15">
      <c r="C89" s="813"/>
      <c r="D89" s="813"/>
    </row>
    <row r="90" spans="3:4" ht="15">
      <c r="C90" s="813"/>
      <c r="D90" s="813"/>
    </row>
    <row r="91" spans="3:4" ht="15">
      <c r="C91" s="813"/>
      <c r="D91" s="813"/>
    </row>
    <row r="92" spans="3:4" ht="15">
      <c r="C92" s="813"/>
      <c r="D92" s="813"/>
    </row>
    <row r="93" spans="3:4" ht="15">
      <c r="C93" s="813"/>
      <c r="D93" s="813"/>
    </row>
    <row r="94" spans="3:4" ht="15">
      <c r="C94" s="813"/>
      <c r="D94" s="813"/>
    </row>
    <row r="95" spans="3:4" ht="15">
      <c r="C95" s="813"/>
      <c r="D95" s="813"/>
    </row>
    <row r="96" spans="3:4" ht="15">
      <c r="C96" s="813"/>
      <c r="D96" s="813"/>
    </row>
    <row r="97" spans="3:4" ht="15">
      <c r="C97" s="813"/>
      <c r="D97" s="813"/>
    </row>
    <row r="98" spans="3:4" ht="15">
      <c r="C98" s="813"/>
      <c r="D98" s="813"/>
    </row>
    <row r="99" spans="3:4" ht="15">
      <c r="C99" s="813"/>
      <c r="D99" s="813"/>
    </row>
    <row r="100" spans="3:4" ht="15">
      <c r="C100" s="813"/>
      <c r="D100" s="813"/>
    </row>
    <row r="101" spans="3:4" ht="15">
      <c r="C101" s="813"/>
      <c r="D101" s="813"/>
    </row>
    <row r="102" spans="3:4" ht="15">
      <c r="C102" s="813"/>
      <c r="D102" s="813"/>
    </row>
    <row r="103" spans="3:4" ht="15">
      <c r="C103" s="813"/>
      <c r="D103" s="813"/>
    </row>
    <row r="104" spans="3:4" ht="15">
      <c r="C104" s="813"/>
      <c r="D104" s="813"/>
    </row>
    <row r="105" spans="3:4" ht="15">
      <c r="C105" s="813"/>
      <c r="D105" s="813"/>
    </row>
    <row r="106" spans="3:4" ht="15">
      <c r="C106" s="813"/>
      <c r="D106" s="813"/>
    </row>
    <row r="107" spans="3:4" ht="15">
      <c r="C107" s="813"/>
      <c r="D107" s="813"/>
    </row>
    <row r="108" spans="3:4" ht="15">
      <c r="C108" s="813"/>
      <c r="D108" s="813"/>
    </row>
    <row r="109" spans="3:4" ht="15">
      <c r="C109" s="813"/>
      <c r="D109" s="813"/>
    </row>
    <row r="110" spans="3:4" ht="15">
      <c r="C110" s="813"/>
      <c r="D110" s="813"/>
    </row>
    <row r="111" spans="3:4" ht="15">
      <c r="C111" s="813"/>
      <c r="D111" s="813"/>
    </row>
    <row r="112" spans="3:4" ht="15">
      <c r="C112" s="813"/>
      <c r="D112" s="813"/>
    </row>
    <row r="113" spans="3:4" ht="15">
      <c r="C113" s="813"/>
      <c r="D113" s="813"/>
    </row>
    <row r="114" spans="3:4" ht="15">
      <c r="C114" s="813"/>
      <c r="D114" s="813"/>
    </row>
    <row r="115" spans="3:4" ht="15">
      <c r="C115" s="813"/>
      <c r="D115" s="813"/>
    </row>
    <row r="116" spans="3:4" ht="15">
      <c r="C116" s="813"/>
      <c r="D116" s="813"/>
    </row>
    <row r="117" spans="3:4" ht="15">
      <c r="C117" s="813"/>
      <c r="D117" s="813"/>
    </row>
    <row r="118" spans="3:4" ht="15">
      <c r="C118" s="813"/>
      <c r="D118" s="813"/>
    </row>
    <row r="119" spans="3:4" ht="15">
      <c r="C119" s="813"/>
      <c r="D119" s="813"/>
    </row>
    <row r="120" spans="3:4" ht="15">
      <c r="C120" s="813"/>
      <c r="D120" s="813"/>
    </row>
    <row r="121" spans="3:4" ht="15">
      <c r="C121" s="813"/>
      <c r="D121" s="813"/>
    </row>
    <row r="122" spans="3:4" ht="15">
      <c r="C122" s="813"/>
      <c r="D122" s="813"/>
    </row>
    <row r="123" spans="3:4" ht="15">
      <c r="C123" s="813"/>
      <c r="D123" s="813"/>
    </row>
    <row r="124" spans="3:4" ht="15">
      <c r="C124" s="813"/>
      <c r="D124" s="813"/>
    </row>
    <row r="125" spans="3:4" ht="15">
      <c r="C125" s="813"/>
      <c r="D125" s="813"/>
    </row>
    <row r="126" spans="3:4" ht="15">
      <c r="C126" s="813"/>
      <c r="D126" s="813"/>
    </row>
    <row r="127" spans="3:4" ht="15">
      <c r="C127" s="813"/>
      <c r="D127" s="813"/>
    </row>
    <row r="128" spans="3:4" ht="15">
      <c r="C128" s="813"/>
      <c r="D128" s="813"/>
    </row>
    <row r="129" spans="3:4" ht="15">
      <c r="C129" s="813"/>
      <c r="D129" s="813"/>
    </row>
    <row r="130" spans="3:4" ht="15">
      <c r="C130" s="813"/>
      <c r="D130" s="813"/>
    </row>
    <row r="131" spans="3:4" ht="15">
      <c r="C131" s="813"/>
      <c r="D131" s="813"/>
    </row>
    <row r="132" spans="3:4" ht="15">
      <c r="C132" s="813"/>
      <c r="D132" s="813"/>
    </row>
    <row r="133" spans="3:4" ht="15">
      <c r="C133" s="813"/>
      <c r="D133" s="813"/>
    </row>
    <row r="134" spans="3:4" ht="15">
      <c r="C134" s="813"/>
      <c r="D134" s="813"/>
    </row>
    <row r="135" spans="3:4" ht="15">
      <c r="C135" s="813"/>
      <c r="D135" s="813"/>
    </row>
    <row r="136" spans="3:4" ht="15">
      <c r="C136" s="813"/>
      <c r="D136" s="813"/>
    </row>
    <row r="137" spans="3:4" ht="15">
      <c r="C137" s="813"/>
      <c r="D137" s="813"/>
    </row>
    <row r="138" spans="3:4" ht="15">
      <c r="C138" s="813"/>
      <c r="D138" s="813"/>
    </row>
    <row r="139" spans="3:4" ht="15">
      <c r="C139" s="813"/>
      <c r="D139" s="813"/>
    </row>
    <row r="140" spans="3:4" ht="15">
      <c r="C140" s="813"/>
      <c r="D140" s="813"/>
    </row>
    <row r="141" spans="3:4" ht="15">
      <c r="C141" s="813"/>
      <c r="D141" s="813"/>
    </row>
    <row r="142" spans="3:4" ht="15">
      <c r="C142" s="813"/>
      <c r="D142" s="813"/>
    </row>
    <row r="143" spans="3:4" ht="15">
      <c r="C143" s="813"/>
      <c r="D143" s="813"/>
    </row>
    <row r="144" spans="3:4" ht="15">
      <c r="C144" s="813"/>
      <c r="D144" s="813"/>
    </row>
    <row r="145" spans="3:4" ht="15">
      <c r="C145" s="813"/>
      <c r="D145" s="813"/>
    </row>
    <row r="146" spans="3:4" ht="15">
      <c r="C146" s="813"/>
      <c r="D146" s="813"/>
    </row>
    <row r="147" spans="3:4" ht="15">
      <c r="C147" s="813"/>
      <c r="D147" s="813"/>
    </row>
    <row r="148" spans="3:4" ht="15">
      <c r="C148" s="813"/>
      <c r="D148" s="813"/>
    </row>
    <row r="149" spans="3:4" ht="15">
      <c r="C149" s="813"/>
      <c r="D149" s="813"/>
    </row>
    <row r="150" spans="3:4" ht="15">
      <c r="C150" s="813"/>
      <c r="D150" s="813"/>
    </row>
    <row r="151" spans="3:4" ht="15">
      <c r="C151" s="813"/>
      <c r="D151" s="813"/>
    </row>
    <row r="152" spans="3:4" ht="15">
      <c r="C152" s="813"/>
      <c r="D152" s="813"/>
    </row>
    <row r="153" spans="3:4" ht="15">
      <c r="C153" s="813"/>
      <c r="D153" s="813"/>
    </row>
    <row r="154" spans="3:4" ht="15">
      <c r="C154" s="813"/>
      <c r="D154" s="813"/>
    </row>
    <row r="155" spans="3:4" ht="15">
      <c r="C155" s="813"/>
      <c r="D155" s="813"/>
    </row>
    <row r="156" spans="3:4" ht="15">
      <c r="C156" s="813"/>
      <c r="D156" s="813"/>
    </row>
    <row r="157" spans="3:4" ht="15">
      <c r="C157" s="813"/>
      <c r="D157" s="813"/>
    </row>
    <row r="158" spans="3:4" ht="15">
      <c r="C158" s="813"/>
      <c r="D158" s="813"/>
    </row>
    <row r="159" spans="3:4" ht="15">
      <c r="C159" s="813"/>
      <c r="D159" s="813"/>
    </row>
    <row r="160" spans="3:4" ht="15">
      <c r="C160" s="813"/>
      <c r="D160" s="813"/>
    </row>
    <row r="161" spans="3:4" ht="15">
      <c r="C161" s="813"/>
      <c r="D161" s="813"/>
    </row>
    <row r="162" spans="3:4" ht="15">
      <c r="C162" s="813"/>
      <c r="D162" s="813"/>
    </row>
    <row r="163" spans="3:4" ht="15">
      <c r="C163" s="813"/>
      <c r="D163" s="813"/>
    </row>
    <row r="164" spans="3:4" ht="15">
      <c r="C164" s="813"/>
      <c r="D164" s="813"/>
    </row>
    <row r="165" spans="3:4" ht="15">
      <c r="C165" s="813"/>
      <c r="D165" s="813"/>
    </row>
    <row r="166" spans="3:4" ht="15">
      <c r="C166" s="813"/>
      <c r="D166" s="813"/>
    </row>
    <row r="167" spans="3:4" ht="15">
      <c r="C167" s="813"/>
      <c r="D167" s="813"/>
    </row>
    <row r="168" spans="3:4" ht="15">
      <c r="C168" s="813"/>
      <c r="D168" s="813"/>
    </row>
    <row r="169" spans="3:4" ht="15">
      <c r="C169" s="813"/>
      <c r="D169" s="813"/>
    </row>
    <row r="170" spans="3:4" ht="15">
      <c r="C170" s="813"/>
      <c r="D170" s="813"/>
    </row>
    <row r="171" spans="3:4" ht="15">
      <c r="C171" s="813"/>
      <c r="D171" s="813"/>
    </row>
    <row r="172" spans="3:4" ht="15">
      <c r="C172" s="813"/>
      <c r="D172" s="813"/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590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0.1646122685185185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2">
        <v>0.16529224537037038</v>
      </c>
      <c r="E11" s="66">
        <v>113780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0.16597222222222222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0.16597222222222222</v>
      </c>
    </row>
    <row r="16" spans="4:5" ht="15">
      <c r="D16" s="812">
        <f>Rings!J117</f>
        <v>0.16666666666666666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0.16597222222222222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591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0.22016782407407406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2">
        <v>0.22084780092592593</v>
      </c>
      <c r="E11" s="66">
        <v>152180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0.22152777777777777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0.22152777777777777</v>
      </c>
    </row>
    <row r="16" spans="4:5" ht="15">
      <c r="D16" s="812">
        <f>Rings!J118</f>
        <v>0.2222222222222222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0.22152777777777777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594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 aca="true" t="shared" si="0" ref="C10:C15">D11-D10</f>
        <v>0.16900028935185182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 t="shared" si="0"/>
        <v>0.0006799768518518656</v>
      </c>
      <c r="D11" s="812">
        <v>0.1696802662037037</v>
      </c>
      <c r="E11" s="66">
        <v>116813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 t="shared" si="0"/>
        <v>0.16900028935185182</v>
      </c>
      <c r="D12" s="812">
        <v>0.17036024305555555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 t="shared" si="0"/>
        <v>0.0006799768518518934</v>
      </c>
      <c r="D13" s="812">
        <v>0.3393605324074074</v>
      </c>
      <c r="E13" s="66">
        <v>116813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18" ht="15">
      <c r="A14" s="66">
        <v>7</v>
      </c>
      <c r="C14" s="813">
        <f t="shared" si="0"/>
        <v>0.1690002893518518</v>
      </c>
      <c r="D14" s="812">
        <v>0.34004050925925927</v>
      </c>
      <c r="E14" s="66">
        <v>470</v>
      </c>
      <c r="F14" s="66" t="s">
        <v>488</v>
      </c>
      <c r="G14" s="66" t="s">
        <v>489</v>
      </c>
      <c r="H14" s="66">
        <v>0</v>
      </c>
      <c r="I14" s="66">
        <v>39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6" t="s">
        <v>543</v>
      </c>
      <c r="O14" s="66" t="s">
        <v>544</v>
      </c>
      <c r="P14" s="66" t="s">
        <v>498</v>
      </c>
      <c r="Q14" s="66" t="s">
        <v>497</v>
      </c>
      <c r="R14" s="66">
        <v>80</v>
      </c>
    </row>
    <row r="15" spans="1:18" ht="15">
      <c r="A15" s="66">
        <v>7</v>
      </c>
      <c r="C15" s="813">
        <f t="shared" si="0"/>
        <v>0.0006814236111111205</v>
      </c>
      <c r="D15" s="812">
        <v>0.5090407986111111</v>
      </c>
      <c r="E15" s="66">
        <v>116813</v>
      </c>
      <c r="F15" s="66" t="s">
        <v>488</v>
      </c>
      <c r="G15" s="66" t="s">
        <v>489</v>
      </c>
      <c r="H15" s="66">
        <v>0</v>
      </c>
      <c r="I15" s="66">
        <v>39</v>
      </c>
      <c r="J15" s="66" t="s">
        <v>490</v>
      </c>
      <c r="K15" s="66" t="s">
        <v>491</v>
      </c>
      <c r="L15" s="66" t="s">
        <v>492</v>
      </c>
      <c r="M15" s="66" t="s">
        <v>493</v>
      </c>
      <c r="N15" s="66" t="s">
        <v>543</v>
      </c>
      <c r="O15" s="66" t="s">
        <v>544</v>
      </c>
      <c r="P15" s="66" t="s">
        <v>496</v>
      </c>
      <c r="Q15" s="66" t="s">
        <v>497</v>
      </c>
      <c r="R15" s="66">
        <v>80</v>
      </c>
    </row>
    <row r="16" spans="1:6" ht="15">
      <c r="A16" s="66">
        <v>4</v>
      </c>
      <c r="D16" s="812">
        <f>D22</f>
        <v>0.5097222222222222</v>
      </c>
      <c r="E16" s="66">
        <v>0</v>
      </c>
      <c r="F16" s="66" t="s">
        <v>499</v>
      </c>
    </row>
    <row r="17" ht="15">
      <c r="C17" s="813"/>
    </row>
    <row r="18" spans="1:3" ht="15">
      <c r="A18" s="814">
        <f>CEILING(SUM(A9:A16)/88,1)</f>
        <v>1</v>
      </c>
      <c r="B18" s="815" t="s">
        <v>10</v>
      </c>
      <c r="C18" s="816">
        <f>SUM(C9:C16)</f>
        <v>0.5097222222222222</v>
      </c>
    </row>
    <row r="20" spans="4:5" ht="15">
      <c r="D20" s="812">
        <f>Rings!J119</f>
        <v>0.5104166666666666</v>
      </c>
      <c r="E20" s="66" t="s">
        <v>501</v>
      </c>
    </row>
    <row r="21" spans="4:5" ht="15">
      <c r="D21" s="812">
        <v>0.0006944444444444445</v>
      </c>
      <c r="E21" s="66" t="s">
        <v>502</v>
      </c>
    </row>
    <row r="22" spans="4:5" ht="15">
      <c r="D22" s="812">
        <f>D20-D21</f>
        <v>0.5097222222222222</v>
      </c>
      <c r="E22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595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0.0020833333333333333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>D11-D10</f>
        <v>0.07847222222222222</v>
      </c>
      <c r="D10" s="813">
        <v>0.0020833333333333333</v>
      </c>
      <c r="E10" s="66">
        <v>1440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0.002083333333333326</v>
      </c>
      <c r="D11" s="813">
        <v>0.08055555555555556</v>
      </c>
      <c r="E11" s="66">
        <v>54240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3">
        <f>D18</f>
        <v>0.08263888888888889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0.08263888888888889</v>
      </c>
    </row>
    <row r="16" spans="4:5" ht="15">
      <c r="D16" s="812">
        <f>'Icy Satellites'!J50</f>
        <v>0.08333333333333333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0.08263888888888889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596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0.05002893518518518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0.0006799768518518587</v>
      </c>
      <c r="D11" s="812">
        <v>0.050708912037037035</v>
      </c>
      <c r="E11" s="66">
        <v>34580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0.051388888888888894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0.051388888888888894</v>
      </c>
    </row>
    <row r="16" spans="4:5" ht="15">
      <c r="D16" s="812">
        <f>Rings!J120</f>
        <v>0.052083333333333336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0.051388888888888894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597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0.03961226851851852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0.0006799768518518517</v>
      </c>
      <c r="D11" s="812">
        <v>0.04029224537037037</v>
      </c>
      <c r="E11" s="66">
        <v>27380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0.04097222222222222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0.04097222222222222</v>
      </c>
    </row>
    <row r="16" spans="4:5" ht="15">
      <c r="D16" s="812">
        <f>Rings!J121</f>
        <v>0.041666666666666664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0.04097222222222222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6" sqref="A6"/>
    </sheetView>
  </sheetViews>
  <sheetFormatPr defaultColWidth="9.140625" defaultRowHeight="12.75"/>
  <cols>
    <col min="1" max="1" width="7.00390625" style="25" customWidth="1"/>
    <col min="2" max="2" width="42.8515625" style="25" customWidth="1"/>
    <col min="3" max="3" width="15.28125" style="25" customWidth="1"/>
    <col min="4" max="4" width="17.140625" style="25" customWidth="1"/>
    <col min="5" max="5" width="11.57421875" style="25" customWidth="1"/>
    <col min="6" max="16384" width="11.421875" style="25" customWidth="1"/>
  </cols>
  <sheetData>
    <row r="1" spans="1:5" ht="15">
      <c r="A1" s="87"/>
      <c r="B1" s="87"/>
      <c r="C1" s="87"/>
      <c r="D1" s="87"/>
      <c r="E1" s="87"/>
    </row>
    <row r="2" spans="1:5" ht="15.75" thickBot="1">
      <c r="A2" s="87"/>
      <c r="B2" s="87"/>
      <c r="C2" s="87"/>
      <c r="D2" s="87"/>
      <c r="E2" s="87"/>
    </row>
    <row r="3" spans="1:5" ht="15" customHeight="1">
      <c r="A3" s="87"/>
      <c r="B3" s="971" t="s">
        <v>81</v>
      </c>
      <c r="C3" s="971" t="s">
        <v>479</v>
      </c>
      <c r="D3" s="971" t="s">
        <v>480</v>
      </c>
      <c r="E3" s="87"/>
    </row>
    <row r="4" spans="1:5" ht="32.25" customHeight="1" thickBot="1">
      <c r="A4" s="87"/>
      <c r="B4" s="1031"/>
      <c r="C4" s="1031"/>
      <c r="D4" s="1031"/>
      <c r="E4" s="87"/>
    </row>
    <row r="5" spans="1:5" ht="15">
      <c r="A5" s="15"/>
      <c r="B5" s="177"/>
      <c r="C5" s="371"/>
      <c r="D5" s="371"/>
      <c r="E5" s="87"/>
    </row>
    <row r="6" spans="1:5" ht="15">
      <c r="A6" s="374">
        <v>4</v>
      </c>
      <c r="B6" s="351" t="s">
        <v>320</v>
      </c>
      <c r="C6" s="587">
        <v>503</v>
      </c>
      <c r="D6" s="452">
        <v>500</v>
      </c>
      <c r="E6" s="324"/>
    </row>
    <row r="7" spans="1:5" ht="15">
      <c r="A7" s="374">
        <v>6</v>
      </c>
      <c r="B7" s="351" t="s">
        <v>322</v>
      </c>
      <c r="C7" s="587">
        <v>505</v>
      </c>
      <c r="D7" s="452">
        <v>500</v>
      </c>
      <c r="E7" s="324"/>
    </row>
    <row r="8" spans="1:5" ht="15">
      <c r="A8" s="374">
        <v>39</v>
      </c>
      <c r="B8" s="351" t="s">
        <v>365</v>
      </c>
      <c r="C8" s="587">
        <v>538</v>
      </c>
      <c r="D8" s="452">
        <v>500</v>
      </c>
      <c r="E8" s="324"/>
    </row>
    <row r="9" spans="1:5" ht="15">
      <c r="A9" s="374">
        <v>49</v>
      </c>
      <c r="B9" s="351" t="s">
        <v>376</v>
      </c>
      <c r="C9" s="587">
        <v>548</v>
      </c>
      <c r="D9" s="452">
        <v>500</v>
      </c>
      <c r="E9" s="324"/>
    </row>
    <row r="10" spans="1:5" ht="15">
      <c r="A10" s="374">
        <v>102</v>
      </c>
      <c r="B10" s="351" t="s">
        <v>444</v>
      </c>
      <c r="C10" s="587">
        <v>601</v>
      </c>
      <c r="D10" s="452">
        <v>500</v>
      </c>
      <c r="E10" s="324"/>
    </row>
    <row r="11" spans="1:5" ht="15">
      <c r="A11" s="374">
        <v>104</v>
      </c>
      <c r="B11" s="351" t="s">
        <v>447</v>
      </c>
      <c r="C11" s="587">
        <v>603</v>
      </c>
      <c r="D11" s="452">
        <v>500</v>
      </c>
      <c r="E11" s="324"/>
    </row>
    <row r="12" spans="1:5" ht="15">
      <c r="A12" s="374">
        <v>113</v>
      </c>
      <c r="B12" s="351" t="s">
        <v>458</v>
      </c>
      <c r="C12" s="587">
        <v>612</v>
      </c>
      <c r="D12" s="452">
        <v>500</v>
      </c>
      <c r="E12" s="324"/>
    </row>
    <row r="13" spans="1:5" ht="15">
      <c r="A13" s="374">
        <v>26</v>
      </c>
      <c r="B13" s="351" t="s">
        <v>346</v>
      </c>
      <c r="C13" s="587">
        <v>525</v>
      </c>
      <c r="D13" s="452">
        <v>522</v>
      </c>
      <c r="E13" s="324"/>
    </row>
    <row r="14" spans="1:5" ht="15">
      <c r="A14" s="374">
        <v>30</v>
      </c>
      <c r="B14" s="351" t="s">
        <v>351</v>
      </c>
      <c r="C14" s="587">
        <v>529</v>
      </c>
      <c r="D14" s="452">
        <v>522</v>
      </c>
      <c r="E14" s="324"/>
    </row>
    <row r="15" spans="1:5" ht="15">
      <c r="A15" s="374">
        <v>45</v>
      </c>
      <c r="B15" s="351" t="s">
        <v>372</v>
      </c>
      <c r="C15" s="587">
        <v>544</v>
      </c>
      <c r="D15" s="452">
        <v>522</v>
      </c>
      <c r="E15" s="324"/>
    </row>
    <row r="16" spans="1:5" ht="15">
      <c r="A16" s="374">
        <v>50</v>
      </c>
      <c r="B16" s="351" t="s">
        <v>377</v>
      </c>
      <c r="C16" s="587">
        <v>549</v>
      </c>
      <c r="D16" s="452">
        <v>522</v>
      </c>
      <c r="E16" s="324"/>
    </row>
    <row r="17" spans="1:5" ht="15">
      <c r="A17" s="374">
        <v>107</v>
      </c>
      <c r="B17" s="351" t="s">
        <v>450</v>
      </c>
      <c r="C17" s="587">
        <v>606</v>
      </c>
      <c r="D17" s="452">
        <v>522</v>
      </c>
      <c r="E17" s="324"/>
    </row>
    <row r="18" spans="1:5" ht="15">
      <c r="A18" s="374">
        <v>116</v>
      </c>
      <c r="B18" s="351" t="s">
        <v>463</v>
      </c>
      <c r="C18" s="587">
        <v>615</v>
      </c>
      <c r="D18" s="452">
        <v>522</v>
      </c>
      <c r="E18" s="324"/>
    </row>
    <row r="19" spans="1:5" ht="15">
      <c r="A19" s="1105">
        <v>58</v>
      </c>
      <c r="B19" s="1106" t="s">
        <v>385</v>
      </c>
      <c r="C19" s="587">
        <v>557</v>
      </c>
      <c r="D19" s="452">
        <v>551</v>
      </c>
      <c r="E19" s="324"/>
    </row>
    <row r="20" spans="1:5" ht="15">
      <c r="A20" s="374">
        <v>62</v>
      </c>
      <c r="B20" s="351" t="s">
        <v>392</v>
      </c>
      <c r="C20" s="587">
        <v>561</v>
      </c>
      <c r="D20" s="452">
        <v>551</v>
      </c>
      <c r="E20" s="324"/>
    </row>
    <row r="21" spans="1:5" ht="15">
      <c r="A21" s="374">
        <v>79</v>
      </c>
      <c r="B21" s="351" t="s">
        <v>414</v>
      </c>
      <c r="C21" s="587">
        <v>578</v>
      </c>
      <c r="D21" s="452">
        <v>551</v>
      </c>
      <c r="E21" s="324"/>
    </row>
    <row r="22" spans="1:5" ht="15">
      <c r="A22" s="374">
        <v>93</v>
      </c>
      <c r="B22" s="351" t="s">
        <v>435</v>
      </c>
      <c r="C22" s="587">
        <v>592</v>
      </c>
      <c r="D22" s="452">
        <v>551</v>
      </c>
      <c r="E22" s="324"/>
    </row>
    <row r="23" spans="1:5" ht="15">
      <c r="A23" s="374">
        <v>66</v>
      </c>
      <c r="B23" s="351" t="s">
        <v>396</v>
      </c>
      <c r="C23" s="587">
        <v>565</v>
      </c>
      <c r="D23" s="452">
        <v>554</v>
      </c>
      <c r="E23" s="324"/>
    </row>
    <row r="24" spans="1:5" ht="15">
      <c r="A24" s="374">
        <v>76</v>
      </c>
      <c r="B24" s="351" t="s">
        <v>410</v>
      </c>
      <c r="C24" s="587">
        <v>575</v>
      </c>
      <c r="D24" s="452">
        <v>554</v>
      </c>
      <c r="E24" s="324"/>
    </row>
    <row r="25" spans="1:5" ht="15">
      <c r="A25" s="374">
        <v>90</v>
      </c>
      <c r="B25" s="351" t="s">
        <v>431</v>
      </c>
      <c r="C25" s="587">
        <v>589</v>
      </c>
      <c r="D25" s="452">
        <v>554</v>
      </c>
      <c r="E25" s="324"/>
    </row>
    <row r="26" spans="1:5" ht="15">
      <c r="A26" s="374">
        <v>100</v>
      </c>
      <c r="B26" s="351" t="s">
        <v>442</v>
      </c>
      <c r="C26" s="587">
        <v>599</v>
      </c>
      <c r="D26" s="452">
        <v>554</v>
      </c>
      <c r="E26" s="324"/>
    </row>
    <row r="27" spans="1:5" ht="15">
      <c r="A27" s="374">
        <v>18</v>
      </c>
      <c r="B27" s="351" t="s">
        <v>337</v>
      </c>
      <c r="C27" s="587">
        <v>517</v>
      </c>
      <c r="D27" s="452">
        <v>514</v>
      </c>
      <c r="E27" s="324"/>
    </row>
    <row r="28" spans="1:5" ht="15">
      <c r="A28" s="374">
        <v>33</v>
      </c>
      <c r="B28" s="351" t="s">
        <v>355</v>
      </c>
      <c r="C28" s="587">
        <v>532</v>
      </c>
      <c r="D28" s="452">
        <v>527</v>
      </c>
      <c r="E28" s="324"/>
    </row>
    <row r="29" spans="1:5" ht="15.75" thickBot="1">
      <c r="A29" s="434"/>
      <c r="B29" s="372"/>
      <c r="C29" s="373"/>
      <c r="D29" s="373"/>
      <c r="E29" s="324"/>
    </row>
  </sheetData>
  <mergeCells count="3">
    <mergeCell ref="B3:B4"/>
    <mergeCell ref="D3:D4"/>
    <mergeCell ref="C3:C4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598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0.0020833333333333333</v>
      </c>
      <c r="D9" s="813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B10" s="813"/>
      <c r="C10" s="813">
        <f>D11-D10</f>
        <v>0.07152777777777777</v>
      </c>
      <c r="D10" s="813">
        <v>0.0020833333333333333</v>
      </c>
      <c r="E10" s="66">
        <v>1440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0.00208333333333334</v>
      </c>
      <c r="D11" s="813">
        <v>0.07361111111111111</v>
      </c>
      <c r="E11" s="66">
        <v>49440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3">
        <f>D18</f>
        <v>0.07569444444444445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0.07569444444444445</v>
      </c>
    </row>
    <row r="16" spans="4:5" ht="15">
      <c r="D16" s="812">
        <f>'Icy Satellites'!J51</f>
        <v>0.0763888888888889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0.07569444444444445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600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0.05002893518518518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0.0006799768518518587</v>
      </c>
      <c r="D11" s="812">
        <v>0.050708912037037035</v>
      </c>
      <c r="E11" s="66">
        <v>34580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0.051388888888888894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0.051388888888888894</v>
      </c>
    </row>
    <row r="16" spans="4:5" ht="15">
      <c r="D16" s="812">
        <f>Rings!J122</f>
        <v>0.052083333333333336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0.051388888888888894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602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0.20592447916666665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0.0006799768518518656</v>
      </c>
      <c r="D11" s="812">
        <v>0.2066044560185185</v>
      </c>
      <c r="E11" s="66">
        <v>142335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0.20453559027777776</v>
      </c>
      <c r="D12" s="812">
        <v>0.20728443287037038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0.0006799768518518379</v>
      </c>
      <c r="D13" s="812">
        <v>0.41182002314814814</v>
      </c>
      <c r="E13" s="66">
        <v>141375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2">
        <f>D20</f>
        <v>0.4125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0.4125</v>
      </c>
    </row>
    <row r="18" spans="4:5" ht="15">
      <c r="D18" s="812">
        <f>Rings!J123</f>
        <v>0.4131944444444444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0.4125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2" width="9.28125" style="66" bestFit="1" customWidth="1"/>
    <col min="13" max="13" width="12.57421875" style="66" bestFit="1" customWidth="1"/>
    <col min="14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605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 aca="true" t="shared" si="0" ref="C9:C15"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542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 t="shared" si="0"/>
        <v>0.17131510416666668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542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 t="shared" si="0"/>
        <v>0.0006799768518518379</v>
      </c>
      <c r="D11" s="812">
        <v>0.17199508101851854</v>
      </c>
      <c r="E11" s="66">
        <v>118413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542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 t="shared" si="0"/>
        <v>0.1713151041666667</v>
      </c>
      <c r="D12" s="812">
        <v>0.17267505787037038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542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 t="shared" si="0"/>
        <v>0.0006799768518517824</v>
      </c>
      <c r="D13" s="812">
        <v>0.3439901620370371</v>
      </c>
      <c r="E13" s="66">
        <v>118413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542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18" ht="15">
      <c r="A14" s="66">
        <v>7</v>
      </c>
      <c r="C14" s="813">
        <f t="shared" si="0"/>
        <v>0.17131510416666662</v>
      </c>
      <c r="D14" s="812">
        <v>0.34467013888888887</v>
      </c>
      <c r="E14" s="66">
        <v>470</v>
      </c>
      <c r="F14" s="66" t="s">
        <v>488</v>
      </c>
      <c r="G14" s="66" t="s">
        <v>489</v>
      </c>
      <c r="H14" s="66">
        <v>0</v>
      </c>
      <c r="I14" s="66">
        <v>39</v>
      </c>
      <c r="J14" s="66" t="s">
        <v>490</v>
      </c>
      <c r="K14" s="66" t="s">
        <v>491</v>
      </c>
      <c r="L14" s="66" t="s">
        <v>492</v>
      </c>
      <c r="M14" s="66" t="s">
        <v>542</v>
      </c>
      <c r="N14" s="66" t="s">
        <v>543</v>
      </c>
      <c r="O14" s="66" t="s">
        <v>544</v>
      </c>
      <c r="P14" s="66" t="s">
        <v>498</v>
      </c>
      <c r="Q14" s="66" t="s">
        <v>497</v>
      </c>
      <c r="R14" s="66">
        <v>80</v>
      </c>
    </row>
    <row r="15" spans="1:18" ht="15">
      <c r="A15" s="66">
        <v>7</v>
      </c>
      <c r="C15" s="813">
        <f t="shared" si="0"/>
        <v>0.0006814236111111205</v>
      </c>
      <c r="D15" s="812">
        <v>0.5159852430555555</v>
      </c>
      <c r="E15" s="66">
        <v>118413</v>
      </c>
      <c r="F15" s="66" t="s">
        <v>488</v>
      </c>
      <c r="G15" s="66" t="s">
        <v>489</v>
      </c>
      <c r="H15" s="66">
        <v>0</v>
      </c>
      <c r="I15" s="66">
        <v>39</v>
      </c>
      <c r="J15" s="66" t="s">
        <v>490</v>
      </c>
      <c r="K15" s="66" t="s">
        <v>491</v>
      </c>
      <c r="L15" s="66" t="s">
        <v>492</v>
      </c>
      <c r="M15" s="66" t="s">
        <v>542</v>
      </c>
      <c r="N15" s="66" t="s">
        <v>543</v>
      </c>
      <c r="O15" s="66" t="s">
        <v>544</v>
      </c>
      <c r="P15" s="66" t="s">
        <v>496</v>
      </c>
      <c r="Q15" s="66" t="s">
        <v>497</v>
      </c>
      <c r="R15" s="66">
        <v>80</v>
      </c>
    </row>
    <row r="16" spans="1:6" ht="15">
      <c r="A16" s="66">
        <v>4</v>
      </c>
      <c r="D16" s="812">
        <f>D22</f>
        <v>0.5166666666666666</v>
      </c>
      <c r="E16" s="66">
        <v>0</v>
      </c>
      <c r="F16" s="66" t="s">
        <v>499</v>
      </c>
    </row>
    <row r="17" ht="15">
      <c r="C17" s="813"/>
    </row>
    <row r="18" spans="1:3" ht="15">
      <c r="A18" s="814">
        <f>CEILING(SUM(A9:A16)/88,1)</f>
        <v>1</v>
      </c>
      <c r="B18" s="815" t="s">
        <v>10</v>
      </c>
      <c r="C18" s="816">
        <f>SUM(C9:C16)</f>
        <v>0.5166666666666666</v>
      </c>
    </row>
    <row r="20" spans="4:5" ht="15">
      <c r="D20" s="812">
        <f>Rings!J124</f>
        <v>0.517361111111111</v>
      </c>
      <c r="E20" s="66" t="s">
        <v>501</v>
      </c>
    </row>
    <row r="21" spans="4:5" ht="15">
      <c r="D21" s="812">
        <v>0.0006944444444444445</v>
      </c>
      <c r="E21" s="66" t="s">
        <v>502</v>
      </c>
    </row>
    <row r="22" spans="4:5" ht="15">
      <c r="D22" s="812">
        <f>D20-D21</f>
        <v>0.5166666666666666</v>
      </c>
      <c r="E22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607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0.2410011574074074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2">
        <v>0.24168113425925927</v>
      </c>
      <c r="E11" s="66">
        <v>166580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0.2423611111111111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0.2423611111111111</v>
      </c>
    </row>
    <row r="16" spans="4:5" ht="15">
      <c r="D16" s="812">
        <f>Rings!J125</f>
        <v>0.24305555555555555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0.2423611111111111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608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0.19239004629629627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0.0006799768518518656</v>
      </c>
      <c r="D11" s="812">
        <v>0.19307002314814814</v>
      </c>
      <c r="E11" s="66">
        <v>132980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0.19375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0.19375</v>
      </c>
    </row>
    <row r="16" spans="4:5" ht="15">
      <c r="D16" s="812">
        <f>Rings!J126</f>
        <v>0.19444444444444445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0.19375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609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0.20280671296296293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0.0006799768518518934</v>
      </c>
      <c r="D11" s="812">
        <v>0.2034866898148148</v>
      </c>
      <c r="E11" s="66">
        <v>140180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0.2041666666666667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0.2041666666666667</v>
      </c>
    </row>
    <row r="16" spans="4:5" ht="15">
      <c r="D16" s="812">
        <f>Rings!J127</f>
        <v>0.20486111111111113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0.2041666666666667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2" width="9.28125" style="66" bestFit="1" customWidth="1"/>
    <col min="13" max="13" width="12.57421875" style="66" bestFit="1" customWidth="1"/>
    <col min="14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610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542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0.12294560185185185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542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0.0006799768518518517</v>
      </c>
      <c r="D11" s="812">
        <v>0.1236255787037037</v>
      </c>
      <c r="E11" s="66">
        <v>84980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542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6" ht="15">
      <c r="A12" s="66">
        <v>4</v>
      </c>
      <c r="D12" s="812">
        <f>D18</f>
        <v>0.12430555555555556</v>
      </c>
      <c r="E12" s="66">
        <v>0</v>
      </c>
      <c r="F12" s="66" t="s">
        <v>499</v>
      </c>
    </row>
    <row r="13" ht="15">
      <c r="C13" s="813"/>
    </row>
    <row r="14" spans="1:3" ht="15">
      <c r="A14" s="814">
        <f>CEILING(SUM(A9:A12)/88,1)</f>
        <v>1</v>
      </c>
      <c r="B14" s="815" t="s">
        <v>10</v>
      </c>
      <c r="C14" s="816">
        <f>SUM(C9:C12)</f>
        <v>0.12430555555555556</v>
      </c>
    </row>
    <row r="16" spans="4:5" ht="15">
      <c r="D16" s="812">
        <f>Rings!J128</f>
        <v>0.125</v>
      </c>
      <c r="E16" s="66" t="s">
        <v>501</v>
      </c>
    </row>
    <row r="17" spans="4:5" ht="15">
      <c r="D17" s="812">
        <v>0.0006944444444444445</v>
      </c>
      <c r="E17" s="66" t="s">
        <v>502</v>
      </c>
    </row>
    <row r="18" spans="4:5" ht="15">
      <c r="D18" s="812">
        <f>D16-D17</f>
        <v>0.12430555555555556</v>
      </c>
      <c r="E18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611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0.13404947916666665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2">
        <v>0.13472945601851852</v>
      </c>
      <c r="E11" s="66">
        <v>92655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0.13404947916666668</v>
      </c>
      <c r="D12" s="812">
        <v>0.13540943287037036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0.0006799768518518379</v>
      </c>
      <c r="D13" s="812">
        <v>0.26945891203703703</v>
      </c>
      <c r="E13" s="66">
        <v>92655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2">
        <f>D20</f>
        <v>0.2701388888888889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0.2701388888888889</v>
      </c>
    </row>
    <row r="18" spans="4:5" ht="15">
      <c r="D18" s="812">
        <f>Rings!J129</f>
        <v>0.2708333333333333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0.2701388888888889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613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0.0015190972222222222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97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0.14320746527777778</v>
      </c>
      <c r="D10" s="812">
        <v>0.0015190972222222222</v>
      </c>
      <c r="E10" s="66">
        <v>1050</v>
      </c>
      <c r="F10" s="66" t="s">
        <v>488</v>
      </c>
      <c r="G10" s="66" t="s">
        <v>489</v>
      </c>
      <c r="H10" s="66">
        <v>0</v>
      </c>
      <c r="I10" s="66">
        <v>97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0.0015190972222222376</v>
      </c>
      <c r="D11" s="812">
        <v>0.1447265625</v>
      </c>
      <c r="E11" s="66">
        <v>98985</v>
      </c>
      <c r="F11" s="66" t="s">
        <v>488</v>
      </c>
      <c r="G11" s="66" t="s">
        <v>489</v>
      </c>
      <c r="H11" s="66">
        <v>0</v>
      </c>
      <c r="I11" s="66">
        <v>97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0.14320746527777775</v>
      </c>
      <c r="D12" s="812">
        <v>0.14624565972222223</v>
      </c>
      <c r="E12" s="66">
        <v>1050</v>
      </c>
      <c r="F12" s="66" t="s">
        <v>488</v>
      </c>
      <c r="G12" s="66" t="s">
        <v>489</v>
      </c>
      <c r="H12" s="66">
        <v>0</v>
      </c>
      <c r="I12" s="66">
        <v>97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0.0015190972222222654</v>
      </c>
      <c r="D13" s="812">
        <v>0.289453125</v>
      </c>
      <c r="E13" s="66">
        <v>98985</v>
      </c>
      <c r="F13" s="66" t="s">
        <v>488</v>
      </c>
      <c r="G13" s="66" t="s">
        <v>489</v>
      </c>
      <c r="H13" s="66">
        <v>0</v>
      </c>
      <c r="I13" s="66">
        <v>97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2">
        <f>D20</f>
        <v>0.29097222222222224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0.29097222222222224</v>
      </c>
    </row>
    <row r="18" spans="4:5" ht="15">
      <c r="D18" s="812">
        <f>Rings!J130</f>
        <v>0.2916666666666667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0.29097222222222224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2" width="8.8515625" style="66" customWidth="1"/>
    <col min="3" max="3" width="40.57421875" style="66" bestFit="1" customWidth="1"/>
    <col min="4" max="5" width="20.57421875" style="66" bestFit="1" customWidth="1"/>
    <col min="6" max="6" width="16.57421875" style="66" bestFit="1" customWidth="1"/>
    <col min="7" max="7" width="16.140625" style="66" bestFit="1" customWidth="1"/>
    <col min="8" max="8" width="15.421875" style="66" bestFit="1" customWidth="1"/>
    <col min="9" max="13" width="22.7109375" style="66" bestFit="1" customWidth="1"/>
    <col min="14" max="14" width="19.7109375" style="66" bestFit="1" customWidth="1"/>
    <col min="15" max="15" width="22.28125" style="66" bestFit="1" customWidth="1"/>
    <col min="16" max="16384" width="8.8515625" style="66" customWidth="1"/>
  </cols>
  <sheetData>
    <row r="1" spans="1:15" s="25" customFormat="1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25" customFormat="1" ht="15">
      <c r="A2" s="66"/>
      <c r="B2" s="66"/>
      <c r="C2" s="66" t="s">
        <v>302</v>
      </c>
      <c r="D2" s="66" t="s">
        <v>85</v>
      </c>
      <c r="E2" s="66" t="s">
        <v>87</v>
      </c>
      <c r="F2" s="66" t="s">
        <v>551</v>
      </c>
      <c r="G2" s="66" t="s">
        <v>552</v>
      </c>
      <c r="H2" s="66" t="s">
        <v>553</v>
      </c>
      <c r="I2" s="66" t="s">
        <v>554</v>
      </c>
      <c r="J2" s="66" t="s">
        <v>555</v>
      </c>
      <c r="K2" s="66" t="s">
        <v>556</v>
      </c>
      <c r="L2" s="66" t="s">
        <v>557</v>
      </c>
      <c r="M2" s="66" t="s">
        <v>558</v>
      </c>
      <c r="N2" s="66" t="s">
        <v>559</v>
      </c>
      <c r="O2" s="66" t="s">
        <v>560</v>
      </c>
    </row>
    <row r="3" spans="1:15" s="25" customFormat="1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25" customFormat="1" ht="15">
      <c r="A4" s="66"/>
      <c r="B4" s="66"/>
      <c r="C4" s="66" t="s">
        <v>309</v>
      </c>
      <c r="D4" s="66" t="s">
        <v>561</v>
      </c>
      <c r="E4" s="66" t="s">
        <v>562</v>
      </c>
      <c r="F4" s="66">
        <v>0.033</v>
      </c>
      <c r="G4" s="66">
        <v>1079.979126</v>
      </c>
      <c r="H4" s="66">
        <v>798.022644</v>
      </c>
      <c r="I4" s="66">
        <v>0.033</v>
      </c>
      <c r="J4" s="66">
        <v>0</v>
      </c>
      <c r="K4" s="66">
        <v>0</v>
      </c>
      <c r="L4" s="66">
        <v>0</v>
      </c>
      <c r="M4" s="66">
        <v>0</v>
      </c>
      <c r="N4" s="66">
        <v>0.033</v>
      </c>
      <c r="O4" s="66">
        <v>100</v>
      </c>
    </row>
    <row r="5" spans="1:15" s="25" customFormat="1" ht="15">
      <c r="A5" s="602">
        <v>1</v>
      </c>
      <c r="B5" s="602">
        <v>1</v>
      </c>
      <c r="C5" s="716" t="s">
        <v>311</v>
      </c>
      <c r="D5" s="716" t="s">
        <v>563</v>
      </c>
      <c r="E5" s="716" t="s">
        <v>564</v>
      </c>
      <c r="F5" s="716">
        <v>8</v>
      </c>
      <c r="G5" s="716">
        <v>1516.694946</v>
      </c>
      <c r="H5" s="716">
        <v>1.822482</v>
      </c>
      <c r="I5" s="716">
        <v>6.955</v>
      </c>
      <c r="J5" s="716">
        <v>0.287</v>
      </c>
      <c r="K5" s="716">
        <v>0.35</v>
      </c>
      <c r="L5" s="716">
        <v>0.408</v>
      </c>
      <c r="M5" s="716">
        <v>0</v>
      </c>
      <c r="N5" s="716">
        <v>7.447</v>
      </c>
      <c r="O5" s="716">
        <v>93.091422</v>
      </c>
    </row>
    <row r="6" spans="1:15" s="25" customFormat="1" ht="15">
      <c r="A6" s="374"/>
      <c r="B6" s="374">
        <v>2</v>
      </c>
      <c r="C6" s="66" t="s">
        <v>314</v>
      </c>
      <c r="D6" s="66" t="s">
        <v>565</v>
      </c>
      <c r="E6" s="66" t="s">
        <v>566</v>
      </c>
      <c r="F6" s="66">
        <v>3.25</v>
      </c>
      <c r="G6" s="66">
        <v>1396.087158</v>
      </c>
      <c r="H6" s="66">
        <v>148.372025</v>
      </c>
      <c r="I6" s="66">
        <v>1.673</v>
      </c>
      <c r="J6" s="66">
        <v>1.45</v>
      </c>
      <c r="K6" s="66">
        <v>0.126</v>
      </c>
      <c r="L6" s="66">
        <v>0</v>
      </c>
      <c r="M6" s="66">
        <v>0</v>
      </c>
      <c r="N6" s="66">
        <v>2.824</v>
      </c>
      <c r="O6" s="66">
        <v>86.898673</v>
      </c>
    </row>
    <row r="7" spans="1:15" s="25" customFormat="1" ht="15">
      <c r="A7" s="374"/>
      <c r="B7" s="374">
        <v>3</v>
      </c>
      <c r="C7" s="66" t="s">
        <v>318</v>
      </c>
      <c r="D7" s="66" t="s">
        <v>566</v>
      </c>
      <c r="E7" s="66" t="s">
        <v>567</v>
      </c>
      <c r="F7" s="66">
        <v>8</v>
      </c>
      <c r="G7" s="66">
        <v>1358.692017</v>
      </c>
      <c r="H7" s="66">
        <v>268.135773</v>
      </c>
      <c r="I7" s="66">
        <v>7.463</v>
      </c>
      <c r="J7" s="66">
        <v>0.534</v>
      </c>
      <c r="K7" s="66">
        <v>0.003</v>
      </c>
      <c r="L7" s="66">
        <v>0</v>
      </c>
      <c r="M7" s="66">
        <v>0</v>
      </c>
      <c r="N7" s="66">
        <v>7.865</v>
      </c>
      <c r="O7" s="66">
        <v>98.310459</v>
      </c>
    </row>
    <row r="8" spans="1:15" s="25" customFormat="1" ht="15">
      <c r="A8" s="602">
        <v>2</v>
      </c>
      <c r="B8" s="602">
        <v>4</v>
      </c>
      <c r="C8" s="716" t="s">
        <v>320</v>
      </c>
      <c r="D8" s="716" t="s">
        <v>568</v>
      </c>
      <c r="E8" s="716" t="s">
        <v>569</v>
      </c>
      <c r="F8" s="716">
        <v>8</v>
      </c>
      <c r="G8" s="716">
        <v>1084.538208</v>
      </c>
      <c r="H8" s="716">
        <v>442.519684</v>
      </c>
      <c r="I8" s="716">
        <v>8</v>
      </c>
      <c r="J8" s="716">
        <v>0</v>
      </c>
      <c r="K8" s="716">
        <v>0</v>
      </c>
      <c r="L8" s="716">
        <v>0</v>
      </c>
      <c r="M8" s="716">
        <v>0</v>
      </c>
      <c r="N8" s="716">
        <v>8</v>
      </c>
      <c r="O8" s="716">
        <v>100</v>
      </c>
    </row>
    <row r="9" spans="1:15" s="25" customFormat="1" ht="15">
      <c r="A9" s="374"/>
      <c r="B9" s="374">
        <v>5</v>
      </c>
      <c r="C9" s="66" t="s">
        <v>321</v>
      </c>
      <c r="D9" s="66" t="s">
        <v>570</v>
      </c>
      <c r="E9" s="66" t="s">
        <v>571</v>
      </c>
      <c r="F9" s="66">
        <v>12.917</v>
      </c>
      <c r="G9" s="66">
        <v>1440.152954</v>
      </c>
      <c r="H9" s="66">
        <v>136.996307</v>
      </c>
      <c r="I9" s="66">
        <v>12.868</v>
      </c>
      <c r="J9" s="66">
        <v>0.023</v>
      </c>
      <c r="K9" s="66">
        <v>0.025</v>
      </c>
      <c r="L9" s="66">
        <v>0</v>
      </c>
      <c r="M9" s="66">
        <v>0</v>
      </c>
      <c r="N9" s="66">
        <v>12.898</v>
      </c>
      <c r="O9" s="66">
        <v>99.858105</v>
      </c>
    </row>
    <row r="10" spans="1:15" s="25" customFormat="1" ht="15">
      <c r="A10" s="602">
        <v>3</v>
      </c>
      <c r="B10" s="602">
        <v>6</v>
      </c>
      <c r="C10" s="716" t="s">
        <v>322</v>
      </c>
      <c r="D10" s="716" t="s">
        <v>572</v>
      </c>
      <c r="E10" s="716" t="s">
        <v>573</v>
      </c>
      <c r="F10" s="716">
        <v>7.75</v>
      </c>
      <c r="G10" s="716">
        <v>1505.59375</v>
      </c>
      <c r="H10" s="716">
        <v>0.311594</v>
      </c>
      <c r="I10" s="716">
        <v>2.975</v>
      </c>
      <c r="J10" s="716">
        <v>1.046</v>
      </c>
      <c r="K10" s="716">
        <v>2.376</v>
      </c>
      <c r="L10" s="716">
        <v>1.353</v>
      </c>
      <c r="M10" s="716">
        <v>0</v>
      </c>
      <c r="N10" s="716">
        <v>5.286</v>
      </c>
      <c r="O10" s="716">
        <v>68.207228</v>
      </c>
    </row>
    <row r="11" spans="1:15" s="25" customFormat="1" ht="15">
      <c r="A11" s="374"/>
      <c r="B11" s="374">
        <v>7</v>
      </c>
      <c r="C11" s="66" t="s">
        <v>323</v>
      </c>
      <c r="D11" s="66" t="s">
        <v>574</v>
      </c>
      <c r="E11" s="66" t="s">
        <v>575</v>
      </c>
      <c r="F11" s="66">
        <v>5.083</v>
      </c>
      <c r="G11" s="66">
        <v>1339.967285</v>
      </c>
      <c r="H11" s="66">
        <v>243.430237</v>
      </c>
      <c r="I11" s="66">
        <v>5.068</v>
      </c>
      <c r="J11" s="66">
        <v>0.015</v>
      </c>
      <c r="K11" s="66">
        <v>0</v>
      </c>
      <c r="L11" s="66">
        <v>0</v>
      </c>
      <c r="M11" s="66">
        <v>0</v>
      </c>
      <c r="N11" s="66">
        <v>5.08</v>
      </c>
      <c r="O11" s="66">
        <v>99.926281</v>
      </c>
    </row>
    <row r="12" spans="1:15" s="25" customFormat="1" ht="15">
      <c r="A12" s="374"/>
      <c r="B12" s="374">
        <v>8</v>
      </c>
      <c r="C12" s="66" t="s">
        <v>324</v>
      </c>
      <c r="D12" s="66" t="s">
        <v>575</v>
      </c>
      <c r="E12" s="66" t="s">
        <v>576</v>
      </c>
      <c r="F12" s="66">
        <v>4.833</v>
      </c>
      <c r="G12" s="66">
        <v>1599.182373</v>
      </c>
      <c r="H12" s="66">
        <v>333.201691</v>
      </c>
      <c r="I12" s="66">
        <v>4.408</v>
      </c>
      <c r="J12" s="66">
        <v>0.035</v>
      </c>
      <c r="K12" s="66">
        <v>0.113</v>
      </c>
      <c r="L12" s="66">
        <v>0.277</v>
      </c>
      <c r="M12" s="66">
        <v>0</v>
      </c>
      <c r="N12" s="66">
        <v>4.561</v>
      </c>
      <c r="O12" s="66">
        <v>94.355649</v>
      </c>
    </row>
    <row r="13" spans="1:15" s="25" customFormat="1" ht="15">
      <c r="A13" s="374"/>
      <c r="B13" s="374">
        <v>9</v>
      </c>
      <c r="C13" s="66" t="s">
        <v>325</v>
      </c>
      <c r="D13" s="66" t="s">
        <v>576</v>
      </c>
      <c r="E13" s="66" t="s">
        <v>577</v>
      </c>
      <c r="F13" s="66">
        <v>6.333</v>
      </c>
      <c r="G13" s="66">
        <v>1420.584595</v>
      </c>
      <c r="H13" s="66">
        <v>1.037119</v>
      </c>
      <c r="I13" s="66">
        <v>0.258</v>
      </c>
      <c r="J13" s="66">
        <v>0.11</v>
      </c>
      <c r="K13" s="66">
        <v>5.965</v>
      </c>
      <c r="L13" s="66">
        <v>0</v>
      </c>
      <c r="M13" s="66">
        <v>0</v>
      </c>
      <c r="N13" s="66">
        <v>3.323</v>
      </c>
      <c r="O13" s="66">
        <v>52.472383</v>
      </c>
    </row>
    <row r="14" spans="1:15" s="25" customFormat="1" ht="15">
      <c r="A14" s="374"/>
      <c r="B14" s="374">
        <v>10</v>
      </c>
      <c r="C14" s="66" t="s">
        <v>326</v>
      </c>
      <c r="D14" s="66" t="s">
        <v>577</v>
      </c>
      <c r="E14" s="66" t="s">
        <v>578</v>
      </c>
      <c r="F14" s="66">
        <v>1.667</v>
      </c>
      <c r="G14" s="66">
        <v>1786.521484</v>
      </c>
      <c r="H14" s="66">
        <v>0.220136</v>
      </c>
      <c r="I14" s="66">
        <v>0.195</v>
      </c>
      <c r="J14" s="66">
        <v>0.027</v>
      </c>
      <c r="K14" s="66">
        <v>0.118</v>
      </c>
      <c r="L14" s="66">
        <v>0.175</v>
      </c>
      <c r="M14" s="66">
        <v>1.153</v>
      </c>
      <c r="N14" s="66">
        <v>0.317</v>
      </c>
      <c r="O14" s="66">
        <v>19.036928</v>
      </c>
    </row>
    <row r="15" spans="1:15" s="25" customFormat="1" ht="15">
      <c r="A15" s="374"/>
      <c r="B15" s="374">
        <v>11</v>
      </c>
      <c r="C15" s="66" t="s">
        <v>327</v>
      </c>
      <c r="D15" s="66" t="s">
        <v>578</v>
      </c>
      <c r="E15" s="66" t="s">
        <v>579</v>
      </c>
      <c r="F15" s="66">
        <v>1.75</v>
      </c>
      <c r="G15" s="66">
        <v>1874.066284</v>
      </c>
      <c r="H15" s="66">
        <v>0.30391</v>
      </c>
      <c r="I15" s="66">
        <v>0.175</v>
      </c>
      <c r="J15" s="66">
        <v>0.068</v>
      </c>
      <c r="K15" s="66">
        <v>0.113</v>
      </c>
      <c r="L15" s="66">
        <v>1.059</v>
      </c>
      <c r="M15" s="66">
        <v>0.335</v>
      </c>
      <c r="N15" s="66">
        <v>0.547</v>
      </c>
      <c r="O15" s="66">
        <v>31.279731</v>
      </c>
    </row>
    <row r="16" spans="1:15" s="25" customFormat="1" ht="15">
      <c r="A16" s="374"/>
      <c r="B16" s="374">
        <v>12</v>
      </c>
      <c r="C16" s="66" t="s">
        <v>328</v>
      </c>
      <c r="D16" s="66" t="s">
        <v>579</v>
      </c>
      <c r="E16" s="66" t="s">
        <v>580</v>
      </c>
      <c r="F16" s="66">
        <v>2.917</v>
      </c>
      <c r="G16" s="66">
        <v>1848.532349</v>
      </c>
      <c r="H16" s="66">
        <v>3.33562</v>
      </c>
      <c r="I16" s="66">
        <v>1.816</v>
      </c>
      <c r="J16" s="66">
        <v>0.746</v>
      </c>
      <c r="K16" s="66">
        <v>0.076</v>
      </c>
      <c r="L16" s="66">
        <v>0.086</v>
      </c>
      <c r="M16" s="66">
        <v>0.191</v>
      </c>
      <c r="N16" s="66">
        <v>2.436</v>
      </c>
      <c r="O16" s="66">
        <v>83.518517</v>
      </c>
    </row>
    <row r="17" spans="1:15" s="25" customFormat="1" ht="15">
      <c r="A17" s="374"/>
      <c r="B17" s="374">
        <v>13</v>
      </c>
      <c r="C17" s="66" t="s">
        <v>329</v>
      </c>
      <c r="D17" s="66" t="s">
        <v>580</v>
      </c>
      <c r="E17" s="66" t="s">
        <v>581</v>
      </c>
      <c r="F17" s="66">
        <v>6.5</v>
      </c>
      <c r="G17" s="66">
        <v>1675.823853</v>
      </c>
      <c r="H17" s="66">
        <v>383.518158</v>
      </c>
      <c r="I17" s="66">
        <v>2.123</v>
      </c>
      <c r="J17" s="66">
        <v>4.297</v>
      </c>
      <c r="K17" s="66">
        <v>0.023</v>
      </c>
      <c r="L17" s="66">
        <v>0.033</v>
      </c>
      <c r="M17" s="66">
        <v>0.023</v>
      </c>
      <c r="N17" s="66">
        <v>5.366</v>
      </c>
      <c r="O17" s="66">
        <v>82.549351</v>
      </c>
    </row>
    <row r="18" spans="1:15" s="25" customFormat="1" ht="15">
      <c r="A18" s="374"/>
      <c r="B18" s="374">
        <v>14</v>
      </c>
      <c r="C18" s="66" t="s">
        <v>332</v>
      </c>
      <c r="D18" s="66" t="s">
        <v>581</v>
      </c>
      <c r="E18" s="66" t="s">
        <v>582</v>
      </c>
      <c r="F18" s="66">
        <v>1</v>
      </c>
      <c r="G18" s="66">
        <v>1536.248657</v>
      </c>
      <c r="H18" s="66">
        <v>345.38205</v>
      </c>
      <c r="I18" s="66">
        <v>0.116</v>
      </c>
      <c r="J18" s="66">
        <v>0.827</v>
      </c>
      <c r="K18" s="66">
        <v>0.03</v>
      </c>
      <c r="L18" s="66">
        <v>0.027</v>
      </c>
      <c r="M18" s="66">
        <v>0</v>
      </c>
      <c r="N18" s="66">
        <v>0.758</v>
      </c>
      <c r="O18" s="66">
        <v>75.830567</v>
      </c>
    </row>
    <row r="19" spans="1:15" s="25" customFormat="1" ht="15">
      <c r="A19" s="602">
        <v>4</v>
      </c>
      <c r="B19" s="602">
        <v>15</v>
      </c>
      <c r="C19" s="716" t="s">
        <v>333</v>
      </c>
      <c r="D19" s="716" t="s">
        <v>583</v>
      </c>
      <c r="E19" s="716" t="s">
        <v>584</v>
      </c>
      <c r="F19" s="716">
        <v>4</v>
      </c>
      <c r="G19" s="716">
        <v>1616.610107</v>
      </c>
      <c r="H19" s="716">
        <v>0.634734</v>
      </c>
      <c r="I19" s="716">
        <v>0.752</v>
      </c>
      <c r="J19" s="716">
        <v>0.967</v>
      </c>
      <c r="K19" s="716">
        <v>0.518</v>
      </c>
      <c r="L19" s="716">
        <v>1.44</v>
      </c>
      <c r="M19" s="716">
        <v>0.323</v>
      </c>
      <c r="N19" s="716">
        <v>2.096</v>
      </c>
      <c r="O19" s="716">
        <v>52.395833</v>
      </c>
    </row>
    <row r="20" spans="1:15" s="25" customFormat="1" ht="15">
      <c r="A20" s="374"/>
      <c r="B20" s="374">
        <v>16</v>
      </c>
      <c r="C20" s="66" t="s">
        <v>334</v>
      </c>
      <c r="D20" s="66" t="s">
        <v>585</v>
      </c>
      <c r="E20" s="66" t="s">
        <v>586</v>
      </c>
      <c r="F20" s="66">
        <v>5.583</v>
      </c>
      <c r="G20" s="66">
        <v>1297.786499</v>
      </c>
      <c r="H20" s="66">
        <v>368.217529</v>
      </c>
      <c r="I20" s="66">
        <v>5.573</v>
      </c>
      <c r="J20" s="66">
        <v>0.01</v>
      </c>
      <c r="K20" s="66">
        <v>0</v>
      </c>
      <c r="L20" s="66">
        <v>0</v>
      </c>
      <c r="M20" s="66">
        <v>0</v>
      </c>
      <c r="N20" s="66">
        <v>5.581</v>
      </c>
      <c r="O20" s="66">
        <v>99.955249</v>
      </c>
    </row>
    <row r="21" spans="1:15" s="25" customFormat="1" ht="15">
      <c r="A21" s="374"/>
      <c r="B21" s="374">
        <v>17</v>
      </c>
      <c r="C21" s="66" t="s">
        <v>336</v>
      </c>
      <c r="D21" s="66" t="s">
        <v>586</v>
      </c>
      <c r="E21" s="66" t="s">
        <v>587</v>
      </c>
      <c r="F21" s="66">
        <v>9</v>
      </c>
      <c r="G21" s="66">
        <v>1232.121582</v>
      </c>
      <c r="H21" s="66">
        <v>389.203522</v>
      </c>
      <c r="I21" s="66">
        <v>9</v>
      </c>
      <c r="J21" s="66">
        <v>0</v>
      </c>
      <c r="K21" s="66">
        <v>0</v>
      </c>
      <c r="L21" s="66">
        <v>0</v>
      </c>
      <c r="M21" s="66">
        <v>0</v>
      </c>
      <c r="N21" s="66">
        <v>9</v>
      </c>
      <c r="O21" s="66">
        <v>100</v>
      </c>
    </row>
    <row r="22" spans="1:15" s="25" customFormat="1" ht="15">
      <c r="A22" s="602">
        <v>5</v>
      </c>
      <c r="B22" s="602">
        <v>18</v>
      </c>
      <c r="C22" s="716" t="s">
        <v>337</v>
      </c>
      <c r="D22" s="716" t="s">
        <v>588</v>
      </c>
      <c r="E22" s="716" t="s">
        <v>589</v>
      </c>
      <c r="F22" s="716">
        <v>4</v>
      </c>
      <c r="G22" s="716">
        <v>1300.278687</v>
      </c>
      <c r="H22" s="716">
        <v>718.519775</v>
      </c>
      <c r="I22" s="716">
        <v>2.092</v>
      </c>
      <c r="J22" s="716">
        <v>1.908</v>
      </c>
      <c r="K22" s="716">
        <v>0</v>
      </c>
      <c r="L22" s="716">
        <v>0</v>
      </c>
      <c r="M22" s="716">
        <v>0</v>
      </c>
      <c r="N22" s="716">
        <v>3.523</v>
      </c>
      <c r="O22" s="716">
        <v>88.07292</v>
      </c>
    </row>
    <row r="23" spans="1:15" s="25" customFormat="1" ht="15">
      <c r="A23" s="374"/>
      <c r="B23" s="374">
        <v>19</v>
      </c>
      <c r="C23" s="66" t="s">
        <v>338</v>
      </c>
      <c r="D23" s="66" t="s">
        <v>590</v>
      </c>
      <c r="E23" s="66" t="s">
        <v>591</v>
      </c>
      <c r="F23" s="66">
        <v>4.167</v>
      </c>
      <c r="G23" s="66">
        <v>1379.605957</v>
      </c>
      <c r="H23" s="66">
        <v>251.796112</v>
      </c>
      <c r="I23" s="66">
        <v>4.147</v>
      </c>
      <c r="J23" s="66">
        <v>0.015</v>
      </c>
      <c r="K23" s="66">
        <v>0.005</v>
      </c>
      <c r="L23" s="66">
        <v>0</v>
      </c>
      <c r="M23" s="66">
        <v>0</v>
      </c>
      <c r="N23" s="66">
        <v>4.16</v>
      </c>
      <c r="O23" s="66">
        <v>99.850357</v>
      </c>
    </row>
    <row r="24" spans="1:15" s="25" customFormat="1" ht="15">
      <c r="A24" s="374"/>
      <c r="B24" s="374">
        <v>20</v>
      </c>
      <c r="C24" s="66" t="s">
        <v>340</v>
      </c>
      <c r="D24" s="66" t="s">
        <v>591</v>
      </c>
      <c r="E24" s="66" t="s">
        <v>592</v>
      </c>
      <c r="F24" s="66">
        <v>10.333</v>
      </c>
      <c r="G24" s="66">
        <v>1130.216431</v>
      </c>
      <c r="H24" s="66">
        <v>397.179535</v>
      </c>
      <c r="I24" s="66">
        <v>10.333</v>
      </c>
      <c r="J24" s="66">
        <v>0</v>
      </c>
      <c r="K24" s="66">
        <v>0</v>
      </c>
      <c r="L24" s="66">
        <v>0</v>
      </c>
      <c r="M24" s="66">
        <v>0</v>
      </c>
      <c r="N24" s="66">
        <v>10.333</v>
      </c>
      <c r="O24" s="66">
        <v>100</v>
      </c>
    </row>
    <row r="25" spans="1:15" s="25" customFormat="1" ht="15">
      <c r="A25" s="374"/>
      <c r="B25" s="374">
        <v>21</v>
      </c>
      <c r="C25" s="66" t="s">
        <v>341</v>
      </c>
      <c r="D25" s="66" t="s">
        <v>593</v>
      </c>
      <c r="E25" s="66" t="s">
        <v>594</v>
      </c>
      <c r="F25" s="66">
        <v>1.25</v>
      </c>
      <c r="G25" s="66">
        <v>1506.313843</v>
      </c>
      <c r="H25" s="66">
        <v>0.15838</v>
      </c>
      <c r="I25" s="66">
        <v>1.172</v>
      </c>
      <c r="J25" s="66">
        <v>0.02</v>
      </c>
      <c r="K25" s="66">
        <v>0.033</v>
      </c>
      <c r="L25" s="66">
        <v>0.025</v>
      </c>
      <c r="M25" s="66">
        <v>0</v>
      </c>
      <c r="N25" s="66">
        <v>1.21</v>
      </c>
      <c r="O25" s="66">
        <v>96.770972</v>
      </c>
    </row>
    <row r="26" spans="1:15" s="25" customFormat="1" ht="15">
      <c r="A26" s="602">
        <v>6</v>
      </c>
      <c r="B26" s="602">
        <v>22</v>
      </c>
      <c r="C26" s="716" t="s">
        <v>342</v>
      </c>
      <c r="D26" s="716" t="s">
        <v>595</v>
      </c>
      <c r="E26" s="716" t="s">
        <v>596</v>
      </c>
      <c r="F26" s="716">
        <v>1.467</v>
      </c>
      <c r="G26" s="716">
        <v>1228.418335</v>
      </c>
      <c r="H26" s="716">
        <v>1.149366</v>
      </c>
      <c r="I26" s="716">
        <v>1.467</v>
      </c>
      <c r="J26" s="716">
        <v>0</v>
      </c>
      <c r="K26" s="716">
        <v>0</v>
      </c>
      <c r="L26" s="716">
        <v>0</v>
      </c>
      <c r="M26" s="716">
        <v>0</v>
      </c>
      <c r="N26" s="716">
        <v>1.467</v>
      </c>
      <c r="O26" s="716">
        <v>100</v>
      </c>
    </row>
    <row r="27" spans="1:15" s="25" customFormat="1" ht="15">
      <c r="A27" s="602">
        <v>7</v>
      </c>
      <c r="B27" s="602">
        <v>23</v>
      </c>
      <c r="C27" s="716" t="s">
        <v>343</v>
      </c>
      <c r="D27" s="716" t="s">
        <v>597</v>
      </c>
      <c r="E27" s="716" t="s">
        <v>598</v>
      </c>
      <c r="F27" s="716">
        <v>8</v>
      </c>
      <c r="G27" s="716">
        <v>1460.834229</v>
      </c>
      <c r="H27" s="716">
        <v>0</v>
      </c>
      <c r="I27" s="716">
        <v>4.999</v>
      </c>
      <c r="J27" s="716">
        <v>0.943</v>
      </c>
      <c r="K27" s="716">
        <v>1.718</v>
      </c>
      <c r="L27" s="716">
        <v>0.34</v>
      </c>
      <c r="M27" s="716">
        <v>0</v>
      </c>
      <c r="N27" s="716">
        <v>6.65</v>
      </c>
      <c r="O27" s="716">
        <v>83.128518</v>
      </c>
    </row>
    <row r="28" spans="1:15" s="25" customFormat="1" ht="15">
      <c r="A28" s="374"/>
      <c r="B28" s="374">
        <v>24</v>
      </c>
      <c r="C28" s="66" t="s">
        <v>344</v>
      </c>
      <c r="D28" s="66" t="s">
        <v>599</v>
      </c>
      <c r="E28" s="66" t="s">
        <v>600</v>
      </c>
      <c r="F28" s="66">
        <v>1.25</v>
      </c>
      <c r="G28" s="66">
        <v>1632.079224</v>
      </c>
      <c r="H28" s="66">
        <v>2.832146</v>
      </c>
      <c r="I28" s="66">
        <v>1.162</v>
      </c>
      <c r="J28" s="66">
        <v>0.015</v>
      </c>
      <c r="K28" s="66">
        <v>0.015</v>
      </c>
      <c r="L28" s="66">
        <v>0.043</v>
      </c>
      <c r="M28" s="66">
        <v>0.015</v>
      </c>
      <c r="N28" s="66">
        <v>1.191</v>
      </c>
      <c r="O28" s="66">
        <v>95.306259</v>
      </c>
    </row>
    <row r="29" spans="1:15" s="25" customFormat="1" ht="15">
      <c r="A29" s="374"/>
      <c r="B29" s="374">
        <v>25</v>
      </c>
      <c r="C29" s="66" t="s">
        <v>345</v>
      </c>
      <c r="D29" s="66" t="s">
        <v>600</v>
      </c>
      <c r="E29" s="66" t="s">
        <v>601</v>
      </c>
      <c r="F29" s="66">
        <v>9.15</v>
      </c>
      <c r="G29" s="66">
        <v>1348.327026</v>
      </c>
      <c r="H29" s="66">
        <v>332.364471</v>
      </c>
      <c r="I29" s="66">
        <v>9.067</v>
      </c>
      <c r="J29" s="66">
        <v>0.083</v>
      </c>
      <c r="K29" s="66">
        <v>0</v>
      </c>
      <c r="L29" s="66">
        <v>0</v>
      </c>
      <c r="M29" s="66">
        <v>0</v>
      </c>
      <c r="N29" s="66">
        <v>9.129</v>
      </c>
      <c r="O29" s="66">
        <v>99.772358</v>
      </c>
    </row>
    <row r="30" spans="1:15" s="25" customFormat="1" ht="15">
      <c r="A30" s="602">
        <v>8</v>
      </c>
      <c r="B30" s="602">
        <v>26</v>
      </c>
      <c r="C30" s="716" t="s">
        <v>346</v>
      </c>
      <c r="D30" s="716" t="s">
        <v>602</v>
      </c>
      <c r="E30" s="716" t="s">
        <v>603</v>
      </c>
      <c r="F30" s="716">
        <v>8</v>
      </c>
      <c r="G30" s="716">
        <v>1372.652222</v>
      </c>
      <c r="H30" s="716">
        <v>556.690002</v>
      </c>
      <c r="I30" s="716">
        <v>3.119</v>
      </c>
      <c r="J30" s="716">
        <v>3.591</v>
      </c>
      <c r="K30" s="716">
        <v>1.29</v>
      </c>
      <c r="L30" s="716">
        <v>0</v>
      </c>
      <c r="M30" s="716">
        <v>0</v>
      </c>
      <c r="N30" s="716">
        <v>6.457</v>
      </c>
      <c r="O30" s="716">
        <v>80.717558</v>
      </c>
    </row>
    <row r="31" spans="1:15" s="25" customFormat="1" ht="15">
      <c r="A31" s="374"/>
      <c r="B31" s="374">
        <v>27</v>
      </c>
      <c r="C31" s="66" t="s">
        <v>347</v>
      </c>
      <c r="D31" s="66" t="s">
        <v>604</v>
      </c>
      <c r="E31" s="66" t="s">
        <v>605</v>
      </c>
      <c r="F31" s="66">
        <v>1</v>
      </c>
      <c r="G31" s="66">
        <v>1353.145874</v>
      </c>
      <c r="H31" s="66">
        <v>223.091446</v>
      </c>
      <c r="I31" s="66">
        <v>0.965</v>
      </c>
      <c r="J31" s="66">
        <v>0.032</v>
      </c>
      <c r="K31" s="66">
        <v>0.003</v>
      </c>
      <c r="L31" s="66">
        <v>0</v>
      </c>
      <c r="M31" s="66">
        <v>0</v>
      </c>
      <c r="N31" s="66">
        <v>0.99</v>
      </c>
      <c r="O31" s="66">
        <v>99.043262</v>
      </c>
    </row>
    <row r="32" spans="1:15" s="25" customFormat="1" ht="15">
      <c r="A32" s="602">
        <v>9</v>
      </c>
      <c r="B32" s="602">
        <v>28</v>
      </c>
      <c r="C32" s="716" t="s">
        <v>348</v>
      </c>
      <c r="D32" s="716" t="s">
        <v>606</v>
      </c>
      <c r="E32" s="716" t="s">
        <v>607</v>
      </c>
      <c r="F32" s="716">
        <v>4</v>
      </c>
      <c r="G32" s="716">
        <v>1371.059814</v>
      </c>
      <c r="H32" s="716">
        <v>851.098389</v>
      </c>
      <c r="I32" s="716">
        <v>0.287</v>
      </c>
      <c r="J32" s="716">
        <v>2.757</v>
      </c>
      <c r="K32" s="716">
        <v>0.956</v>
      </c>
      <c r="L32" s="716">
        <v>0</v>
      </c>
      <c r="M32" s="716">
        <v>0</v>
      </c>
      <c r="N32" s="716">
        <v>2.833</v>
      </c>
      <c r="O32" s="716">
        <v>70.81424</v>
      </c>
    </row>
    <row r="33" spans="1:15" s="25" customFormat="1" ht="15">
      <c r="A33" s="374"/>
      <c r="B33" s="374">
        <v>29</v>
      </c>
      <c r="C33" s="66" t="s">
        <v>349</v>
      </c>
      <c r="D33" s="66" t="s">
        <v>608</v>
      </c>
      <c r="E33" s="66" t="s">
        <v>609</v>
      </c>
      <c r="F33" s="66">
        <v>11.833</v>
      </c>
      <c r="G33" s="66">
        <v>1138.349243</v>
      </c>
      <c r="H33" s="66">
        <v>6.104665</v>
      </c>
      <c r="I33" s="66">
        <v>11.833</v>
      </c>
      <c r="J33" s="66">
        <v>0</v>
      </c>
      <c r="K33" s="66">
        <v>0</v>
      </c>
      <c r="L33" s="66">
        <v>0</v>
      </c>
      <c r="M33" s="66">
        <v>0</v>
      </c>
      <c r="N33" s="66">
        <v>11.833</v>
      </c>
      <c r="O33" s="66">
        <v>100</v>
      </c>
    </row>
    <row r="34" spans="1:15" s="25" customFormat="1" ht="15">
      <c r="A34" s="602">
        <v>10</v>
      </c>
      <c r="B34" s="602">
        <v>30</v>
      </c>
      <c r="C34" s="716" t="s">
        <v>351</v>
      </c>
      <c r="D34" s="716" t="s">
        <v>610</v>
      </c>
      <c r="E34" s="716" t="s">
        <v>611</v>
      </c>
      <c r="F34" s="716">
        <v>8</v>
      </c>
      <c r="G34" s="716">
        <v>957.588562</v>
      </c>
      <c r="H34" s="716">
        <v>0</v>
      </c>
      <c r="I34" s="716">
        <v>8</v>
      </c>
      <c r="J34" s="716">
        <v>0</v>
      </c>
      <c r="K34" s="716">
        <v>0</v>
      </c>
      <c r="L34" s="716">
        <v>0</v>
      </c>
      <c r="M34" s="716">
        <v>0</v>
      </c>
      <c r="N34" s="716">
        <v>8</v>
      </c>
      <c r="O34" s="716">
        <v>100</v>
      </c>
    </row>
    <row r="35" spans="1:15" s="25" customFormat="1" ht="15">
      <c r="A35" s="374"/>
      <c r="B35" s="374">
        <v>31</v>
      </c>
      <c r="C35" s="66" t="s">
        <v>352</v>
      </c>
      <c r="D35" s="66" t="s">
        <v>612</v>
      </c>
      <c r="E35" s="66" t="s">
        <v>613</v>
      </c>
      <c r="F35" s="66">
        <v>9.933</v>
      </c>
      <c r="G35" s="66">
        <v>1110.097046</v>
      </c>
      <c r="H35" s="66">
        <v>151.622528</v>
      </c>
      <c r="I35" s="66">
        <v>9.933</v>
      </c>
      <c r="J35" s="66">
        <v>0</v>
      </c>
      <c r="K35" s="66">
        <v>0</v>
      </c>
      <c r="L35" s="66">
        <v>0</v>
      </c>
      <c r="M35" s="66">
        <v>0</v>
      </c>
      <c r="N35" s="66">
        <v>9.933</v>
      </c>
      <c r="O35" s="66">
        <v>100</v>
      </c>
    </row>
    <row r="36" spans="1:15" s="25" customFormat="1" ht="15">
      <c r="A36" s="374"/>
      <c r="B36" s="374">
        <v>32</v>
      </c>
      <c r="C36" s="66" t="s">
        <v>354</v>
      </c>
      <c r="D36" s="66" t="s">
        <v>613</v>
      </c>
      <c r="E36" s="66" t="s">
        <v>614</v>
      </c>
      <c r="F36" s="66">
        <v>4.583</v>
      </c>
      <c r="G36" s="66">
        <v>1043.349365</v>
      </c>
      <c r="H36" s="66">
        <v>261.512085</v>
      </c>
      <c r="I36" s="66">
        <v>4.583</v>
      </c>
      <c r="J36" s="66">
        <v>0</v>
      </c>
      <c r="K36" s="66">
        <v>0</v>
      </c>
      <c r="L36" s="66">
        <v>0</v>
      </c>
      <c r="M36" s="66">
        <v>0</v>
      </c>
      <c r="N36" s="66">
        <v>4.583</v>
      </c>
      <c r="O36" s="66">
        <v>100</v>
      </c>
    </row>
    <row r="37" spans="1:15" s="25" customFormat="1" ht="15">
      <c r="A37" s="602">
        <v>11</v>
      </c>
      <c r="B37" s="602">
        <v>33</v>
      </c>
      <c r="C37" s="716" t="s">
        <v>355</v>
      </c>
      <c r="D37" s="716" t="s">
        <v>615</v>
      </c>
      <c r="E37" s="716" t="s">
        <v>616</v>
      </c>
      <c r="F37" s="716">
        <v>4</v>
      </c>
      <c r="G37" s="716">
        <v>1188.146118</v>
      </c>
      <c r="H37" s="716">
        <v>683.321655</v>
      </c>
      <c r="I37" s="716">
        <v>4</v>
      </c>
      <c r="J37" s="716">
        <v>0</v>
      </c>
      <c r="K37" s="716">
        <v>0</v>
      </c>
      <c r="L37" s="716">
        <v>0</v>
      </c>
      <c r="M37" s="716">
        <v>0</v>
      </c>
      <c r="N37" s="716">
        <v>4</v>
      </c>
      <c r="O37" s="716">
        <v>100</v>
      </c>
    </row>
    <row r="38" spans="1:15" s="25" customFormat="1" ht="15">
      <c r="A38" s="374"/>
      <c r="B38" s="374">
        <v>34</v>
      </c>
      <c r="C38" s="66" t="s">
        <v>356</v>
      </c>
      <c r="D38" s="66" t="s">
        <v>617</v>
      </c>
      <c r="E38" s="66" t="s">
        <v>618</v>
      </c>
      <c r="F38" s="66">
        <v>2.167</v>
      </c>
      <c r="G38" s="66">
        <v>1397.879761</v>
      </c>
      <c r="H38" s="66">
        <v>187.359863</v>
      </c>
      <c r="I38" s="66">
        <v>2.112</v>
      </c>
      <c r="J38" s="66">
        <v>0.03</v>
      </c>
      <c r="K38" s="66">
        <v>0.025</v>
      </c>
      <c r="L38" s="66">
        <v>0</v>
      </c>
      <c r="M38" s="66">
        <v>0</v>
      </c>
      <c r="N38" s="66">
        <v>2.147</v>
      </c>
      <c r="O38" s="66">
        <v>99.07763</v>
      </c>
    </row>
    <row r="39" spans="1:15" s="25" customFormat="1" ht="15">
      <c r="A39" s="374"/>
      <c r="B39" s="374">
        <v>35</v>
      </c>
      <c r="C39" s="66" t="s">
        <v>357</v>
      </c>
      <c r="D39" s="66" t="s">
        <v>618</v>
      </c>
      <c r="E39" s="66" t="s">
        <v>619</v>
      </c>
      <c r="F39" s="66">
        <v>6.5</v>
      </c>
      <c r="G39" s="66">
        <v>1837.341064</v>
      </c>
      <c r="H39" s="66">
        <v>156.683029</v>
      </c>
      <c r="I39" s="66">
        <v>6.287</v>
      </c>
      <c r="J39" s="66">
        <v>0.065</v>
      </c>
      <c r="K39" s="66">
        <v>0.028</v>
      </c>
      <c r="L39" s="66">
        <v>0.047</v>
      </c>
      <c r="M39" s="66">
        <v>0.073</v>
      </c>
      <c r="N39" s="66">
        <v>6.361</v>
      </c>
      <c r="O39" s="66">
        <v>97.865927</v>
      </c>
    </row>
    <row r="40" spans="1:15" s="25" customFormat="1" ht="15">
      <c r="A40" s="374"/>
      <c r="B40" s="374">
        <v>36</v>
      </c>
      <c r="C40" s="66" t="s">
        <v>358</v>
      </c>
      <c r="D40" s="66" t="s">
        <v>619</v>
      </c>
      <c r="E40" s="66" t="s">
        <v>620</v>
      </c>
      <c r="F40" s="66">
        <v>4.25</v>
      </c>
      <c r="G40" s="66">
        <v>1646.998413</v>
      </c>
      <c r="H40" s="66">
        <v>0.144324</v>
      </c>
      <c r="I40" s="66">
        <v>1.302</v>
      </c>
      <c r="J40" s="66">
        <v>0.82</v>
      </c>
      <c r="K40" s="66">
        <v>0.54</v>
      </c>
      <c r="L40" s="66">
        <v>1.393</v>
      </c>
      <c r="M40" s="66">
        <v>0.194</v>
      </c>
      <c r="N40" s="66">
        <v>2.536</v>
      </c>
      <c r="O40" s="66">
        <v>59.661978</v>
      </c>
    </row>
    <row r="41" spans="1:15" s="25" customFormat="1" ht="15">
      <c r="A41" s="374"/>
      <c r="B41" s="374">
        <v>37</v>
      </c>
      <c r="C41" s="66" t="s">
        <v>362</v>
      </c>
      <c r="D41" s="66" t="s">
        <v>620</v>
      </c>
      <c r="E41" s="66" t="s">
        <v>621</v>
      </c>
      <c r="F41" s="66">
        <v>4.5</v>
      </c>
      <c r="G41" s="66">
        <v>1852.228149</v>
      </c>
      <c r="H41" s="66">
        <v>10.388707</v>
      </c>
      <c r="I41" s="66">
        <v>0.645</v>
      </c>
      <c r="J41" s="66">
        <v>1.226</v>
      </c>
      <c r="K41" s="66">
        <v>1.789</v>
      </c>
      <c r="L41" s="66">
        <v>0.711</v>
      </c>
      <c r="M41" s="66">
        <v>0.128</v>
      </c>
      <c r="N41" s="66">
        <v>2.637</v>
      </c>
      <c r="O41" s="66">
        <v>58.60461</v>
      </c>
    </row>
    <row r="42" spans="1:15" s="25" customFormat="1" ht="15">
      <c r="A42" s="374"/>
      <c r="B42" s="374">
        <v>38</v>
      </c>
      <c r="C42" s="66" t="s">
        <v>363</v>
      </c>
      <c r="D42" s="66" t="s">
        <v>621</v>
      </c>
      <c r="E42" s="66" t="s">
        <v>622</v>
      </c>
      <c r="F42" s="66">
        <v>4</v>
      </c>
      <c r="G42" s="66">
        <v>1838.468384</v>
      </c>
      <c r="H42" s="66">
        <v>98.127113</v>
      </c>
      <c r="I42" s="66">
        <v>1.819</v>
      </c>
      <c r="J42" s="66">
        <v>1.328</v>
      </c>
      <c r="K42" s="66">
        <v>0.042</v>
      </c>
      <c r="L42" s="66">
        <v>0.747</v>
      </c>
      <c r="M42" s="66">
        <v>0.063</v>
      </c>
      <c r="N42" s="66">
        <v>3.023</v>
      </c>
      <c r="O42" s="66">
        <v>75.582606</v>
      </c>
    </row>
    <row r="43" spans="1:15" s="25" customFormat="1" ht="15">
      <c r="A43" s="602">
        <v>12</v>
      </c>
      <c r="B43" s="602">
        <v>39</v>
      </c>
      <c r="C43" s="716" t="s">
        <v>365</v>
      </c>
      <c r="D43" s="716" t="s">
        <v>623</v>
      </c>
      <c r="E43" s="716" t="s">
        <v>624</v>
      </c>
      <c r="F43" s="716">
        <v>8</v>
      </c>
      <c r="G43" s="716">
        <v>1943.400513</v>
      </c>
      <c r="H43" s="716">
        <v>0.049459</v>
      </c>
      <c r="I43" s="716">
        <v>2.099</v>
      </c>
      <c r="J43" s="716">
        <v>0.438</v>
      </c>
      <c r="K43" s="716">
        <v>0.586</v>
      </c>
      <c r="L43" s="716">
        <v>1.673</v>
      </c>
      <c r="M43" s="716">
        <v>3.204</v>
      </c>
      <c r="N43" s="716">
        <v>3.139</v>
      </c>
      <c r="O43" s="716">
        <v>39.238858</v>
      </c>
    </row>
    <row r="44" spans="1:15" s="25" customFormat="1" ht="15">
      <c r="A44" s="374"/>
      <c r="B44" s="374">
        <v>40</v>
      </c>
      <c r="C44" s="66" t="s">
        <v>366</v>
      </c>
      <c r="D44" s="66" t="s">
        <v>625</v>
      </c>
      <c r="E44" s="66" t="s">
        <v>626</v>
      </c>
      <c r="F44" s="66">
        <v>8.75</v>
      </c>
      <c r="G44" s="66">
        <v>1664.762695</v>
      </c>
      <c r="H44" s="66">
        <v>452.496094</v>
      </c>
      <c r="I44" s="66">
        <v>4.944</v>
      </c>
      <c r="J44" s="66">
        <v>0.854</v>
      </c>
      <c r="K44" s="66">
        <v>2.044</v>
      </c>
      <c r="L44" s="66">
        <v>0.895</v>
      </c>
      <c r="M44" s="66">
        <v>0.013</v>
      </c>
      <c r="N44" s="66">
        <v>6.83</v>
      </c>
      <c r="O44" s="66">
        <v>78.057241</v>
      </c>
    </row>
    <row r="45" spans="1:15" s="25" customFormat="1" ht="15">
      <c r="A45" s="374"/>
      <c r="B45" s="374">
        <v>41</v>
      </c>
      <c r="C45" s="66" t="s">
        <v>368</v>
      </c>
      <c r="D45" s="66" t="s">
        <v>627</v>
      </c>
      <c r="E45" s="66" t="s">
        <v>628</v>
      </c>
      <c r="F45" s="66">
        <v>3.417</v>
      </c>
      <c r="G45" s="66">
        <v>1654.792114</v>
      </c>
      <c r="H45" s="66">
        <v>18.272676</v>
      </c>
      <c r="I45" s="66">
        <v>0</v>
      </c>
      <c r="J45" s="66">
        <v>0.055</v>
      </c>
      <c r="K45" s="66">
        <v>0.626</v>
      </c>
      <c r="L45" s="66">
        <v>2.606</v>
      </c>
      <c r="M45" s="66">
        <v>0.13</v>
      </c>
      <c r="N45" s="66">
        <v>1.006</v>
      </c>
      <c r="O45" s="66">
        <v>29.434699</v>
      </c>
    </row>
    <row r="46" spans="1:15" s="25" customFormat="1" ht="15">
      <c r="A46" s="602">
        <v>13</v>
      </c>
      <c r="B46" s="602">
        <v>42</v>
      </c>
      <c r="C46" s="716" t="s">
        <v>369</v>
      </c>
      <c r="D46" s="716" t="s">
        <v>629</v>
      </c>
      <c r="E46" s="716" t="s">
        <v>630</v>
      </c>
      <c r="F46" s="716">
        <v>4</v>
      </c>
      <c r="G46" s="716">
        <v>1689.330322</v>
      </c>
      <c r="H46" s="716">
        <v>0.074376</v>
      </c>
      <c r="I46" s="716">
        <v>0.967</v>
      </c>
      <c r="J46" s="716">
        <v>0.398</v>
      </c>
      <c r="K46" s="716">
        <v>0.46</v>
      </c>
      <c r="L46" s="716">
        <v>0.942</v>
      </c>
      <c r="M46" s="716">
        <v>1.233</v>
      </c>
      <c r="N46" s="716">
        <v>1.731</v>
      </c>
      <c r="O46" s="716">
        <v>43.270832</v>
      </c>
    </row>
    <row r="47" spans="1:15" s="25" customFormat="1" ht="15">
      <c r="A47" s="374"/>
      <c r="B47" s="374">
        <v>43</v>
      </c>
      <c r="C47" s="66" t="s">
        <v>370</v>
      </c>
      <c r="D47" s="66" t="s">
        <v>631</v>
      </c>
      <c r="E47" s="66" t="s">
        <v>632</v>
      </c>
      <c r="F47" s="66">
        <v>10.417</v>
      </c>
      <c r="G47" s="66">
        <v>1701.559448</v>
      </c>
      <c r="H47" s="66">
        <v>279.374084</v>
      </c>
      <c r="I47" s="66">
        <v>0.998</v>
      </c>
      <c r="J47" s="66">
        <v>3.189</v>
      </c>
      <c r="K47" s="66">
        <v>3.386</v>
      </c>
      <c r="L47" s="66">
        <v>2.811</v>
      </c>
      <c r="M47" s="66">
        <v>0.032</v>
      </c>
      <c r="N47" s="66">
        <v>5.786</v>
      </c>
      <c r="O47" s="66">
        <v>55.547112</v>
      </c>
    </row>
    <row r="48" spans="1:15" s="25" customFormat="1" ht="15">
      <c r="A48" s="374"/>
      <c r="B48" s="374">
        <v>44</v>
      </c>
      <c r="C48" s="66" t="s">
        <v>371</v>
      </c>
      <c r="D48" s="66" t="s">
        <v>633</v>
      </c>
      <c r="E48" s="66" t="s">
        <v>634</v>
      </c>
      <c r="F48" s="66">
        <v>3.333</v>
      </c>
      <c r="G48" s="66">
        <v>1652.24646</v>
      </c>
      <c r="H48" s="66">
        <v>330.416077</v>
      </c>
      <c r="I48" s="66">
        <v>0</v>
      </c>
      <c r="J48" s="66">
        <v>0</v>
      </c>
      <c r="K48" s="66">
        <v>0</v>
      </c>
      <c r="L48" s="66">
        <v>3.17</v>
      </c>
      <c r="M48" s="66">
        <v>0.163</v>
      </c>
      <c r="N48" s="66">
        <v>0.793</v>
      </c>
      <c r="O48" s="66">
        <v>23.775612</v>
      </c>
    </row>
    <row r="49" spans="1:15" s="25" customFormat="1" ht="15">
      <c r="A49" s="602">
        <v>14</v>
      </c>
      <c r="B49" s="602">
        <v>45</v>
      </c>
      <c r="C49" s="716" t="s">
        <v>372</v>
      </c>
      <c r="D49" s="716" t="s">
        <v>635</v>
      </c>
      <c r="E49" s="716" t="s">
        <v>636</v>
      </c>
      <c r="F49" s="716">
        <v>7.833</v>
      </c>
      <c r="G49" s="716">
        <v>1714.949341</v>
      </c>
      <c r="H49" s="716">
        <v>0.482763</v>
      </c>
      <c r="I49" s="716">
        <v>3.506</v>
      </c>
      <c r="J49" s="716">
        <v>0.898</v>
      </c>
      <c r="K49" s="716">
        <v>0.568</v>
      </c>
      <c r="L49" s="716">
        <v>1.171</v>
      </c>
      <c r="M49" s="716">
        <v>1.69</v>
      </c>
      <c r="N49" s="716">
        <v>4.756</v>
      </c>
      <c r="O49" s="716">
        <v>60.721123</v>
      </c>
    </row>
    <row r="50" spans="1:15" s="25" customFormat="1" ht="15">
      <c r="A50" s="374"/>
      <c r="B50" s="374">
        <v>46</v>
      </c>
      <c r="C50" s="66" t="s">
        <v>373</v>
      </c>
      <c r="D50" s="66" t="s">
        <v>637</v>
      </c>
      <c r="E50" s="66" t="s">
        <v>638</v>
      </c>
      <c r="F50" s="66">
        <v>1</v>
      </c>
      <c r="G50" s="66">
        <v>1013.7476810000001</v>
      </c>
      <c r="H50" s="66">
        <v>156.107605</v>
      </c>
      <c r="I50" s="66">
        <v>1</v>
      </c>
      <c r="J50" s="66">
        <v>0</v>
      </c>
      <c r="K50" s="66">
        <v>0</v>
      </c>
      <c r="L50" s="66">
        <v>0</v>
      </c>
      <c r="M50" s="66">
        <v>0</v>
      </c>
      <c r="N50" s="66">
        <v>1</v>
      </c>
      <c r="O50" s="66">
        <v>100</v>
      </c>
    </row>
    <row r="51" spans="1:15" s="25" customFormat="1" ht="15">
      <c r="A51" s="374"/>
      <c r="B51" s="374">
        <v>47</v>
      </c>
      <c r="C51" s="66" t="s">
        <v>374</v>
      </c>
      <c r="D51" s="66" t="s">
        <v>638</v>
      </c>
      <c r="E51" s="66" t="s">
        <v>639</v>
      </c>
      <c r="F51" s="66">
        <v>6.917</v>
      </c>
      <c r="G51" s="66">
        <v>1343.034912</v>
      </c>
      <c r="H51" s="66">
        <v>201.039093</v>
      </c>
      <c r="I51" s="66">
        <v>6.903</v>
      </c>
      <c r="J51" s="66">
        <v>0.013</v>
      </c>
      <c r="K51" s="66">
        <v>0</v>
      </c>
      <c r="L51" s="66">
        <v>0</v>
      </c>
      <c r="M51" s="66">
        <v>0</v>
      </c>
      <c r="N51" s="66">
        <v>6.913</v>
      </c>
      <c r="O51" s="66">
        <v>99.951833</v>
      </c>
    </row>
    <row r="52" spans="1:15" s="25" customFormat="1" ht="15">
      <c r="A52" s="374"/>
      <c r="B52" s="374">
        <v>48</v>
      </c>
      <c r="C52" s="66" t="s">
        <v>375</v>
      </c>
      <c r="D52" s="66" t="s">
        <v>639</v>
      </c>
      <c r="E52" s="66" t="s">
        <v>640</v>
      </c>
      <c r="F52" s="66">
        <v>2</v>
      </c>
      <c r="G52" s="66">
        <v>1177.59668</v>
      </c>
      <c r="H52" s="66">
        <v>223.250275</v>
      </c>
      <c r="I52" s="66">
        <v>2</v>
      </c>
      <c r="J52" s="66">
        <v>0</v>
      </c>
      <c r="K52" s="66">
        <v>0</v>
      </c>
      <c r="L52" s="66">
        <v>0</v>
      </c>
      <c r="M52" s="66">
        <v>0</v>
      </c>
      <c r="N52" s="66">
        <v>2</v>
      </c>
      <c r="O52" s="66">
        <v>100</v>
      </c>
    </row>
    <row r="53" spans="1:15" s="25" customFormat="1" ht="15">
      <c r="A53" s="602">
        <v>15</v>
      </c>
      <c r="B53" s="602">
        <v>49</v>
      </c>
      <c r="C53" s="716" t="s">
        <v>376</v>
      </c>
      <c r="D53" s="716" t="s">
        <v>641</v>
      </c>
      <c r="E53" s="716" t="s">
        <v>642</v>
      </c>
      <c r="F53" s="716">
        <v>8</v>
      </c>
      <c r="G53" s="716">
        <v>1262.46582</v>
      </c>
      <c r="H53" s="716">
        <v>2.852296</v>
      </c>
      <c r="I53" s="716">
        <v>7.253</v>
      </c>
      <c r="J53" s="716">
        <v>0.747</v>
      </c>
      <c r="K53" s="716">
        <v>0</v>
      </c>
      <c r="L53" s="716">
        <v>0</v>
      </c>
      <c r="M53" s="716">
        <v>0</v>
      </c>
      <c r="N53" s="716">
        <v>7.813</v>
      </c>
      <c r="O53" s="716">
        <v>97.667158</v>
      </c>
    </row>
    <row r="54" spans="1:15" s="25" customFormat="1" ht="15">
      <c r="A54" s="602">
        <v>16</v>
      </c>
      <c r="B54" s="602">
        <v>50</v>
      </c>
      <c r="C54" s="716" t="s">
        <v>377</v>
      </c>
      <c r="D54" s="716" t="s">
        <v>643</v>
      </c>
      <c r="E54" s="716" t="s">
        <v>644</v>
      </c>
      <c r="F54" s="716">
        <v>4</v>
      </c>
      <c r="G54" s="716">
        <v>1137.277344</v>
      </c>
      <c r="H54" s="716">
        <v>471.40451</v>
      </c>
      <c r="I54" s="716">
        <v>4</v>
      </c>
      <c r="J54" s="716">
        <v>0</v>
      </c>
      <c r="K54" s="716">
        <v>0</v>
      </c>
      <c r="L54" s="716">
        <v>0</v>
      </c>
      <c r="M54" s="716">
        <v>0</v>
      </c>
      <c r="N54" s="716">
        <v>4</v>
      </c>
      <c r="O54" s="716">
        <v>100</v>
      </c>
    </row>
    <row r="55" spans="1:15" s="25" customFormat="1" ht="15">
      <c r="A55" s="374"/>
      <c r="B55" s="374">
        <v>51</v>
      </c>
      <c r="C55" s="66" t="s">
        <v>378</v>
      </c>
      <c r="D55" s="66" t="s">
        <v>645</v>
      </c>
      <c r="E55" s="66" t="s">
        <v>646</v>
      </c>
      <c r="F55" s="66">
        <v>11.667</v>
      </c>
      <c r="G55" s="66">
        <v>1110.442993</v>
      </c>
      <c r="H55" s="66">
        <v>307.562195</v>
      </c>
      <c r="I55" s="66">
        <v>11.667</v>
      </c>
      <c r="J55" s="66">
        <v>0</v>
      </c>
      <c r="K55" s="66">
        <v>0</v>
      </c>
      <c r="L55" s="66">
        <v>0</v>
      </c>
      <c r="M55" s="66">
        <v>0</v>
      </c>
      <c r="N55" s="66">
        <v>11.667</v>
      </c>
      <c r="O55" s="66">
        <v>100</v>
      </c>
    </row>
    <row r="56" spans="1:15" s="25" customFormat="1" ht="15">
      <c r="A56" s="602">
        <v>17</v>
      </c>
      <c r="B56" s="602">
        <v>52</v>
      </c>
      <c r="C56" s="716" t="s">
        <v>379</v>
      </c>
      <c r="D56" s="716" t="s">
        <v>647</v>
      </c>
      <c r="E56" s="716" t="s">
        <v>648</v>
      </c>
      <c r="F56" s="716">
        <v>8</v>
      </c>
      <c r="G56" s="716">
        <v>909.234863</v>
      </c>
      <c r="H56" s="716">
        <v>398.819977</v>
      </c>
      <c r="I56" s="716">
        <v>8</v>
      </c>
      <c r="J56" s="716">
        <v>0</v>
      </c>
      <c r="K56" s="716">
        <v>0</v>
      </c>
      <c r="L56" s="716">
        <v>0</v>
      </c>
      <c r="M56" s="716">
        <v>0</v>
      </c>
      <c r="N56" s="716">
        <v>8</v>
      </c>
      <c r="O56" s="716">
        <v>100</v>
      </c>
    </row>
    <row r="57" spans="1:15" s="25" customFormat="1" ht="15">
      <c r="A57" s="644"/>
      <c r="B57" s="644">
        <v>53</v>
      </c>
      <c r="C57" s="734" t="s">
        <v>380</v>
      </c>
      <c r="D57" s="734" t="s">
        <v>649</v>
      </c>
      <c r="E57" s="734" t="s">
        <v>650</v>
      </c>
      <c r="F57" s="734">
        <v>0.5</v>
      </c>
      <c r="G57" s="734">
        <v>1095.226196</v>
      </c>
      <c r="H57" s="734">
        <v>363.093964</v>
      </c>
      <c r="I57" s="734">
        <v>0.5</v>
      </c>
      <c r="J57" s="734">
        <v>0</v>
      </c>
      <c r="K57" s="734">
        <v>0</v>
      </c>
      <c r="L57" s="734">
        <v>0</v>
      </c>
      <c r="M57" s="734">
        <v>0</v>
      </c>
      <c r="N57" s="734">
        <v>0.5</v>
      </c>
      <c r="O57" s="734">
        <v>100</v>
      </c>
    </row>
    <row r="58" spans="1:15" s="25" customFormat="1" ht="15">
      <c r="A58" s="374"/>
      <c r="B58" s="374">
        <v>54</v>
      </c>
      <c r="C58" s="66" t="s">
        <v>381</v>
      </c>
      <c r="D58" s="66" t="s">
        <v>651</v>
      </c>
      <c r="E58" s="66" t="s">
        <v>652</v>
      </c>
      <c r="F58" s="66">
        <v>11.917</v>
      </c>
      <c r="G58" s="66">
        <v>1248.998779</v>
      </c>
      <c r="H58" s="66">
        <v>122.318703</v>
      </c>
      <c r="I58" s="66">
        <v>11.917</v>
      </c>
      <c r="J58" s="66">
        <v>0</v>
      </c>
      <c r="K58" s="66">
        <v>0</v>
      </c>
      <c r="L58" s="66">
        <v>0</v>
      </c>
      <c r="M58" s="66">
        <v>0</v>
      </c>
      <c r="N58" s="66">
        <v>11.917</v>
      </c>
      <c r="O58" s="66">
        <v>100</v>
      </c>
    </row>
    <row r="59" spans="1:15" s="25" customFormat="1" ht="15">
      <c r="A59" s="602">
        <v>18</v>
      </c>
      <c r="B59" s="602">
        <v>55</v>
      </c>
      <c r="C59" s="716" t="s">
        <v>382</v>
      </c>
      <c r="D59" s="716" t="s">
        <v>653</v>
      </c>
      <c r="E59" s="716" t="s">
        <v>654</v>
      </c>
      <c r="F59" s="716">
        <v>8</v>
      </c>
      <c r="G59" s="716">
        <v>1251.342529</v>
      </c>
      <c r="H59" s="716">
        <v>2.867802</v>
      </c>
      <c r="I59" s="716">
        <v>5.062</v>
      </c>
      <c r="J59" s="716">
        <v>2.938</v>
      </c>
      <c r="K59" s="716">
        <v>0</v>
      </c>
      <c r="L59" s="716">
        <v>0</v>
      </c>
      <c r="M59" s="716">
        <v>0</v>
      </c>
      <c r="N59" s="716">
        <v>7.265</v>
      </c>
      <c r="O59" s="716">
        <v>90.817702</v>
      </c>
    </row>
    <row r="60" spans="1:15" s="25" customFormat="1" ht="15">
      <c r="A60" s="374"/>
      <c r="B60" s="374">
        <v>56</v>
      </c>
      <c r="C60" s="66" t="s">
        <v>383</v>
      </c>
      <c r="D60" s="66" t="s">
        <v>655</v>
      </c>
      <c r="E60" s="66" t="s">
        <v>656</v>
      </c>
      <c r="F60" s="66">
        <v>7.983</v>
      </c>
      <c r="G60" s="66">
        <v>1565.597046</v>
      </c>
      <c r="H60" s="66">
        <v>343.936981</v>
      </c>
      <c r="I60" s="66">
        <v>7.928</v>
      </c>
      <c r="J60" s="66">
        <v>0.015</v>
      </c>
      <c r="K60" s="66">
        <v>0.018</v>
      </c>
      <c r="L60" s="66">
        <v>0.022</v>
      </c>
      <c r="M60" s="66">
        <v>0</v>
      </c>
      <c r="N60" s="66">
        <v>7.954</v>
      </c>
      <c r="O60" s="66">
        <v>99.634808</v>
      </c>
    </row>
    <row r="61" spans="1:15" s="25" customFormat="1" ht="15">
      <c r="A61" s="374"/>
      <c r="B61" s="374">
        <v>57</v>
      </c>
      <c r="C61" s="66" t="s">
        <v>384</v>
      </c>
      <c r="D61" s="66" t="s">
        <v>656</v>
      </c>
      <c r="E61" s="66" t="s">
        <v>657</v>
      </c>
      <c r="F61" s="66">
        <v>2</v>
      </c>
      <c r="G61" s="66">
        <v>1630.155518</v>
      </c>
      <c r="H61" s="66">
        <v>224.063461</v>
      </c>
      <c r="I61" s="66">
        <v>1.224</v>
      </c>
      <c r="J61" s="66">
        <v>0.708</v>
      </c>
      <c r="K61" s="66">
        <v>0.017</v>
      </c>
      <c r="L61" s="66">
        <v>0.038</v>
      </c>
      <c r="M61" s="66">
        <v>0.013</v>
      </c>
      <c r="N61" s="66">
        <v>1.773</v>
      </c>
      <c r="O61" s="66">
        <v>88.634473</v>
      </c>
    </row>
    <row r="62" spans="1:15" s="25" customFormat="1" ht="15.75">
      <c r="A62" s="842">
        <v>19</v>
      </c>
      <c r="B62" s="842">
        <v>58</v>
      </c>
      <c r="C62" s="716" t="s">
        <v>385</v>
      </c>
      <c r="D62" s="716" t="s">
        <v>658</v>
      </c>
      <c r="E62" s="716" t="s">
        <v>659</v>
      </c>
      <c r="F62" s="716">
        <v>8</v>
      </c>
      <c r="G62" s="716">
        <v>1185.035522</v>
      </c>
      <c r="H62" s="716">
        <v>0</v>
      </c>
      <c r="I62" s="716">
        <v>8</v>
      </c>
      <c r="J62" s="716">
        <v>0</v>
      </c>
      <c r="K62" s="716">
        <v>0</v>
      </c>
      <c r="L62" s="716">
        <v>0</v>
      </c>
      <c r="M62" s="716">
        <v>0</v>
      </c>
      <c r="N62" s="716">
        <v>8</v>
      </c>
      <c r="O62" s="716">
        <v>100</v>
      </c>
    </row>
    <row r="63" spans="1:15" s="25" customFormat="1" ht="15">
      <c r="A63" s="374"/>
      <c r="B63" s="374">
        <v>59</v>
      </c>
      <c r="C63" s="66" t="s">
        <v>386</v>
      </c>
      <c r="D63" s="66" t="s">
        <v>660</v>
      </c>
      <c r="E63" s="66" t="s">
        <v>661</v>
      </c>
      <c r="F63" s="66">
        <v>3.267</v>
      </c>
      <c r="G63" s="66">
        <v>1448.771729</v>
      </c>
      <c r="H63" s="66">
        <v>260.42392</v>
      </c>
      <c r="I63" s="66">
        <v>3.097</v>
      </c>
      <c r="J63" s="66">
        <v>0.111</v>
      </c>
      <c r="K63" s="66">
        <v>0.058</v>
      </c>
      <c r="L63" s="66">
        <v>0</v>
      </c>
      <c r="M63" s="66">
        <v>0</v>
      </c>
      <c r="N63" s="66">
        <v>3.21</v>
      </c>
      <c r="O63" s="66">
        <v>98.255223</v>
      </c>
    </row>
    <row r="64" spans="1:15" s="25" customFormat="1" ht="15">
      <c r="A64" s="374"/>
      <c r="B64" s="374">
        <v>60</v>
      </c>
      <c r="C64" s="66" t="s">
        <v>390</v>
      </c>
      <c r="D64" s="66" t="s">
        <v>661</v>
      </c>
      <c r="E64" s="66" t="s">
        <v>662</v>
      </c>
      <c r="F64" s="66">
        <v>5.817</v>
      </c>
      <c r="G64" s="66">
        <v>1346.737061</v>
      </c>
      <c r="H64" s="66">
        <v>288.691315</v>
      </c>
      <c r="I64" s="66">
        <v>5.091</v>
      </c>
      <c r="J64" s="66">
        <v>0.725</v>
      </c>
      <c r="K64" s="66">
        <v>0</v>
      </c>
      <c r="L64" s="66">
        <v>0</v>
      </c>
      <c r="M64" s="66">
        <v>0</v>
      </c>
      <c r="N64" s="66">
        <v>5.635</v>
      </c>
      <c r="O64" s="66">
        <v>96.883023</v>
      </c>
    </row>
    <row r="65" spans="1:15" s="25" customFormat="1" ht="15">
      <c r="A65" s="374"/>
      <c r="B65" s="374">
        <v>61</v>
      </c>
      <c r="C65" s="66" t="s">
        <v>391</v>
      </c>
      <c r="D65" s="66" t="s">
        <v>662</v>
      </c>
      <c r="E65" s="66" t="s">
        <v>663</v>
      </c>
      <c r="F65" s="66">
        <v>2.583</v>
      </c>
      <c r="G65" s="66">
        <v>1324.732544</v>
      </c>
      <c r="H65" s="66">
        <v>177.327972</v>
      </c>
      <c r="I65" s="66">
        <v>2.547</v>
      </c>
      <c r="J65" s="66">
        <v>0.037</v>
      </c>
      <c r="K65" s="66">
        <v>0</v>
      </c>
      <c r="L65" s="66">
        <v>0</v>
      </c>
      <c r="M65" s="66">
        <v>0</v>
      </c>
      <c r="N65" s="66">
        <v>2.574</v>
      </c>
      <c r="O65" s="66">
        <v>99.646074</v>
      </c>
    </row>
    <row r="66" spans="1:15" s="25" customFormat="1" ht="15">
      <c r="A66" s="602">
        <v>20</v>
      </c>
      <c r="B66" s="602">
        <v>62</v>
      </c>
      <c r="C66" s="716" t="s">
        <v>392</v>
      </c>
      <c r="D66" s="716" t="s">
        <v>664</v>
      </c>
      <c r="E66" s="716" t="s">
        <v>665</v>
      </c>
      <c r="F66" s="716">
        <v>8</v>
      </c>
      <c r="G66" s="716">
        <v>923.761902</v>
      </c>
      <c r="H66" s="716">
        <v>696.983337</v>
      </c>
      <c r="I66" s="716">
        <v>8</v>
      </c>
      <c r="J66" s="716">
        <v>0</v>
      </c>
      <c r="K66" s="716">
        <v>0</v>
      </c>
      <c r="L66" s="716">
        <v>0</v>
      </c>
      <c r="M66" s="716">
        <v>0</v>
      </c>
      <c r="N66" s="716">
        <v>8</v>
      </c>
      <c r="O66" s="716">
        <v>100</v>
      </c>
    </row>
    <row r="67" spans="1:15" s="25" customFormat="1" ht="15">
      <c r="A67" s="374"/>
      <c r="B67" s="374">
        <v>63</v>
      </c>
      <c r="C67" s="66" t="s">
        <v>393</v>
      </c>
      <c r="D67" s="66" t="s">
        <v>666</v>
      </c>
      <c r="E67" s="66" t="s">
        <v>667</v>
      </c>
      <c r="F67" s="66">
        <v>8.867</v>
      </c>
      <c r="G67" s="66">
        <v>1094.969727</v>
      </c>
      <c r="H67" s="66">
        <v>203.012863</v>
      </c>
      <c r="I67" s="66">
        <v>8.867</v>
      </c>
      <c r="J67" s="66">
        <v>0</v>
      </c>
      <c r="K67" s="66">
        <v>0</v>
      </c>
      <c r="L67" s="66">
        <v>0</v>
      </c>
      <c r="M67" s="66">
        <v>0</v>
      </c>
      <c r="N67" s="66">
        <v>8.867</v>
      </c>
      <c r="O67" s="66">
        <v>100</v>
      </c>
    </row>
    <row r="68" spans="1:15" s="25" customFormat="1" ht="15">
      <c r="A68" s="374"/>
      <c r="B68" s="374">
        <v>64</v>
      </c>
      <c r="C68" s="66" t="s">
        <v>394</v>
      </c>
      <c r="D68" s="66" t="s">
        <v>667</v>
      </c>
      <c r="E68" s="66" t="s">
        <v>668</v>
      </c>
      <c r="F68" s="66">
        <v>2.3</v>
      </c>
      <c r="G68" s="66">
        <v>1281.552368</v>
      </c>
      <c r="H68" s="66">
        <v>0.125726</v>
      </c>
      <c r="I68" s="66">
        <v>2.265</v>
      </c>
      <c r="J68" s="66">
        <v>0.035</v>
      </c>
      <c r="K68" s="66">
        <v>0</v>
      </c>
      <c r="L68" s="66">
        <v>0</v>
      </c>
      <c r="M68" s="66">
        <v>0</v>
      </c>
      <c r="N68" s="66">
        <v>2.291</v>
      </c>
      <c r="O68" s="66">
        <v>99.624193</v>
      </c>
    </row>
    <row r="69" spans="1:15" s="25" customFormat="1" ht="15">
      <c r="A69" s="644"/>
      <c r="B69" s="644">
        <v>65</v>
      </c>
      <c r="C69" s="734" t="s">
        <v>395</v>
      </c>
      <c r="D69" s="734" t="s">
        <v>668</v>
      </c>
      <c r="E69" s="734" t="s">
        <v>669</v>
      </c>
      <c r="F69" s="734">
        <v>0.5</v>
      </c>
      <c r="G69" s="734">
        <v>1262.774902</v>
      </c>
      <c r="H69" s="734">
        <v>0.004241</v>
      </c>
      <c r="I69" s="734">
        <v>0.495</v>
      </c>
      <c r="J69" s="734">
        <v>0.005</v>
      </c>
      <c r="K69" s="734">
        <v>0</v>
      </c>
      <c r="L69" s="734">
        <v>0</v>
      </c>
      <c r="M69" s="734">
        <v>0</v>
      </c>
      <c r="N69" s="734">
        <v>0.499</v>
      </c>
      <c r="O69" s="734">
        <v>99.751657</v>
      </c>
    </row>
    <row r="70" spans="1:15" s="25" customFormat="1" ht="15">
      <c r="A70" s="602">
        <v>21</v>
      </c>
      <c r="B70" s="602">
        <v>66</v>
      </c>
      <c r="C70" s="716" t="s">
        <v>396</v>
      </c>
      <c r="D70" s="716" t="s">
        <v>670</v>
      </c>
      <c r="E70" s="716" t="s">
        <v>671</v>
      </c>
      <c r="F70" s="716">
        <v>8</v>
      </c>
      <c r="G70" s="716">
        <v>1758.215698</v>
      </c>
      <c r="H70" s="716">
        <v>0.034476</v>
      </c>
      <c r="I70" s="716">
        <v>2.447</v>
      </c>
      <c r="J70" s="716">
        <v>0.95</v>
      </c>
      <c r="K70" s="716">
        <v>0.93</v>
      </c>
      <c r="L70" s="716">
        <v>1.146</v>
      </c>
      <c r="M70" s="716">
        <v>2.527</v>
      </c>
      <c r="N70" s="716">
        <v>3.911</v>
      </c>
      <c r="O70" s="716">
        <v>48.885879</v>
      </c>
    </row>
    <row r="71" spans="1:15" s="25" customFormat="1" ht="15">
      <c r="A71" s="374"/>
      <c r="B71" s="374">
        <v>67</v>
      </c>
      <c r="C71" s="66" t="s">
        <v>397</v>
      </c>
      <c r="D71" s="66" t="s">
        <v>672</v>
      </c>
      <c r="E71" s="66" t="s">
        <v>673</v>
      </c>
      <c r="F71" s="66">
        <v>4</v>
      </c>
      <c r="G71" s="66">
        <v>1386.305298</v>
      </c>
      <c r="H71" s="66">
        <v>69.03595</v>
      </c>
      <c r="I71" s="66">
        <v>3.965</v>
      </c>
      <c r="J71" s="66">
        <v>0.027</v>
      </c>
      <c r="K71" s="66">
        <v>0.008</v>
      </c>
      <c r="L71" s="66">
        <v>0</v>
      </c>
      <c r="M71" s="66">
        <v>0</v>
      </c>
      <c r="N71" s="66">
        <v>3.989</v>
      </c>
      <c r="O71" s="66">
        <v>99.729735</v>
      </c>
    </row>
    <row r="72" spans="1:15" s="25" customFormat="1" ht="15">
      <c r="A72" s="374"/>
      <c r="B72" s="374">
        <v>68</v>
      </c>
      <c r="C72" s="66" t="s">
        <v>399</v>
      </c>
      <c r="D72" s="66" t="s">
        <v>673</v>
      </c>
      <c r="E72" s="66" t="s">
        <v>674</v>
      </c>
      <c r="F72" s="66">
        <v>2.95</v>
      </c>
      <c r="G72" s="66">
        <v>1036.942261</v>
      </c>
      <c r="H72" s="66">
        <v>409.841675</v>
      </c>
      <c r="I72" s="66">
        <v>2.95</v>
      </c>
      <c r="J72" s="66">
        <v>0</v>
      </c>
      <c r="K72" s="66">
        <v>0</v>
      </c>
      <c r="L72" s="66">
        <v>0</v>
      </c>
      <c r="M72" s="66">
        <v>0</v>
      </c>
      <c r="N72" s="66">
        <v>2.95</v>
      </c>
      <c r="O72" s="66">
        <v>100</v>
      </c>
    </row>
    <row r="73" spans="1:15" s="25" customFormat="1" ht="15">
      <c r="A73" s="374"/>
      <c r="B73" s="374">
        <v>69</v>
      </c>
      <c r="C73" s="66" t="s">
        <v>400</v>
      </c>
      <c r="D73" s="66" t="s">
        <v>675</v>
      </c>
      <c r="E73" s="66" t="s">
        <v>676</v>
      </c>
      <c r="F73" s="66">
        <v>1.25</v>
      </c>
      <c r="G73" s="66">
        <v>1656.77478</v>
      </c>
      <c r="H73" s="66">
        <v>1.707424</v>
      </c>
      <c r="I73" s="66">
        <v>1.035</v>
      </c>
      <c r="J73" s="66">
        <v>0.028</v>
      </c>
      <c r="K73" s="66">
        <v>0.025</v>
      </c>
      <c r="L73" s="66">
        <v>0.068</v>
      </c>
      <c r="M73" s="66">
        <v>0.093</v>
      </c>
      <c r="N73" s="66">
        <v>1.086</v>
      </c>
      <c r="O73" s="66">
        <v>86.884153</v>
      </c>
    </row>
    <row r="74" spans="1:15" s="25" customFormat="1" ht="15">
      <c r="A74" s="602">
        <v>22</v>
      </c>
      <c r="B74" s="602">
        <v>70</v>
      </c>
      <c r="C74" s="716" t="s">
        <v>401</v>
      </c>
      <c r="D74" s="716" t="s">
        <v>677</v>
      </c>
      <c r="E74" s="716" t="s">
        <v>678</v>
      </c>
      <c r="F74" s="716">
        <v>5.5</v>
      </c>
      <c r="G74" s="716">
        <v>977.348328</v>
      </c>
      <c r="H74" s="716">
        <v>518.921143</v>
      </c>
      <c r="I74" s="716">
        <v>5.5</v>
      </c>
      <c r="J74" s="716">
        <v>0</v>
      </c>
      <c r="K74" s="716">
        <v>0</v>
      </c>
      <c r="L74" s="716">
        <v>0</v>
      </c>
      <c r="M74" s="716">
        <v>0</v>
      </c>
      <c r="N74" s="716">
        <v>5.5</v>
      </c>
      <c r="O74" s="716">
        <v>100</v>
      </c>
    </row>
    <row r="75" spans="1:15" s="25" customFormat="1" ht="15">
      <c r="A75" s="374"/>
      <c r="B75" s="374">
        <v>71</v>
      </c>
      <c r="C75" s="66" t="s">
        <v>402</v>
      </c>
      <c r="D75" s="66" t="s">
        <v>679</v>
      </c>
      <c r="E75" s="66" t="s">
        <v>680</v>
      </c>
      <c r="F75" s="66">
        <v>9.333</v>
      </c>
      <c r="G75" s="66">
        <v>1291.467773</v>
      </c>
      <c r="H75" s="66">
        <v>0.032648</v>
      </c>
      <c r="I75" s="66">
        <v>9.1</v>
      </c>
      <c r="J75" s="66">
        <v>0.233</v>
      </c>
      <c r="K75" s="66">
        <v>0</v>
      </c>
      <c r="L75" s="66">
        <v>0</v>
      </c>
      <c r="M75" s="66">
        <v>0</v>
      </c>
      <c r="N75" s="66">
        <v>9.275</v>
      </c>
      <c r="O75" s="66">
        <v>99.375111</v>
      </c>
    </row>
    <row r="76" spans="1:15" s="25" customFormat="1" ht="15">
      <c r="A76" s="374"/>
      <c r="B76" s="374">
        <v>72</v>
      </c>
      <c r="C76" s="66" t="s">
        <v>403</v>
      </c>
      <c r="D76" s="66" t="s">
        <v>681</v>
      </c>
      <c r="E76" s="66" t="s">
        <v>682</v>
      </c>
      <c r="F76" s="66">
        <v>9</v>
      </c>
      <c r="G76" s="66">
        <v>1644.839355</v>
      </c>
      <c r="H76" s="66">
        <v>141.062714</v>
      </c>
      <c r="I76" s="66">
        <v>1.926</v>
      </c>
      <c r="J76" s="66">
        <v>7.013</v>
      </c>
      <c r="K76" s="66">
        <v>0.028</v>
      </c>
      <c r="L76" s="66">
        <v>0.023</v>
      </c>
      <c r="M76" s="66">
        <v>0.01</v>
      </c>
      <c r="N76" s="66">
        <v>7.205</v>
      </c>
      <c r="O76" s="66">
        <v>80.057377</v>
      </c>
    </row>
    <row r="77" spans="1:15" s="25" customFormat="1" ht="15">
      <c r="A77" s="602">
        <v>23</v>
      </c>
      <c r="B77" s="602">
        <v>73</v>
      </c>
      <c r="C77" s="716" t="s">
        <v>406</v>
      </c>
      <c r="D77" s="716" t="s">
        <v>683</v>
      </c>
      <c r="E77" s="716" t="s">
        <v>684</v>
      </c>
      <c r="F77" s="716">
        <v>8</v>
      </c>
      <c r="G77" s="716">
        <v>975.145081</v>
      </c>
      <c r="H77" s="716">
        <v>2.167411</v>
      </c>
      <c r="I77" s="716">
        <v>8</v>
      </c>
      <c r="J77" s="716">
        <v>0</v>
      </c>
      <c r="K77" s="716">
        <v>0</v>
      </c>
      <c r="L77" s="716">
        <v>0</v>
      </c>
      <c r="M77" s="716">
        <v>0</v>
      </c>
      <c r="N77" s="716">
        <v>8</v>
      </c>
      <c r="O77" s="716">
        <v>100</v>
      </c>
    </row>
    <row r="78" spans="1:15" s="25" customFormat="1" ht="15">
      <c r="A78" s="374"/>
      <c r="B78" s="374">
        <v>74</v>
      </c>
      <c r="C78" s="66" t="s">
        <v>407</v>
      </c>
      <c r="D78" s="66" t="s">
        <v>685</v>
      </c>
      <c r="E78" s="66" t="s">
        <v>686</v>
      </c>
      <c r="F78" s="66">
        <v>9.5</v>
      </c>
      <c r="G78" s="66">
        <v>924.033447</v>
      </c>
      <c r="H78" s="66">
        <v>3.206834</v>
      </c>
      <c r="I78" s="66">
        <v>9.5</v>
      </c>
      <c r="J78" s="66">
        <v>0</v>
      </c>
      <c r="K78" s="66">
        <v>0</v>
      </c>
      <c r="L78" s="66">
        <v>0</v>
      </c>
      <c r="M78" s="66">
        <v>0</v>
      </c>
      <c r="N78" s="66">
        <v>9.5</v>
      </c>
      <c r="O78" s="66">
        <v>100</v>
      </c>
    </row>
    <row r="79" spans="1:15" s="25" customFormat="1" ht="15">
      <c r="A79" s="374"/>
      <c r="B79" s="374">
        <v>75</v>
      </c>
      <c r="C79" s="66" t="s">
        <v>408</v>
      </c>
      <c r="D79" s="66" t="s">
        <v>686</v>
      </c>
      <c r="E79" s="66" t="s">
        <v>687</v>
      </c>
      <c r="F79" s="66">
        <v>4.083</v>
      </c>
      <c r="G79" s="66">
        <v>892.930359</v>
      </c>
      <c r="H79" s="66">
        <v>4.221416</v>
      </c>
      <c r="I79" s="66">
        <v>4.083</v>
      </c>
      <c r="J79" s="66">
        <v>0</v>
      </c>
      <c r="K79" s="66">
        <v>0</v>
      </c>
      <c r="L79" s="66">
        <v>0</v>
      </c>
      <c r="M79" s="66">
        <v>0</v>
      </c>
      <c r="N79" s="66">
        <v>4.083</v>
      </c>
      <c r="O79" s="66">
        <v>100</v>
      </c>
    </row>
    <row r="80" spans="1:15" s="25" customFormat="1" ht="15">
      <c r="A80" s="602">
        <v>24</v>
      </c>
      <c r="B80" s="602">
        <v>76</v>
      </c>
      <c r="C80" s="716" t="s">
        <v>410</v>
      </c>
      <c r="D80" s="716" t="s">
        <v>688</v>
      </c>
      <c r="E80" s="716" t="s">
        <v>689</v>
      </c>
      <c r="F80" s="716">
        <v>8</v>
      </c>
      <c r="G80" s="716">
        <v>838.850464</v>
      </c>
      <c r="H80" s="716">
        <v>0.271756</v>
      </c>
      <c r="I80" s="716">
        <v>8</v>
      </c>
      <c r="J80" s="716">
        <v>0</v>
      </c>
      <c r="K80" s="716">
        <v>0</v>
      </c>
      <c r="L80" s="716">
        <v>0</v>
      </c>
      <c r="M80" s="716">
        <v>0</v>
      </c>
      <c r="N80" s="716">
        <v>8</v>
      </c>
      <c r="O80" s="716">
        <v>100</v>
      </c>
    </row>
    <row r="81" spans="1:15" s="25" customFormat="1" ht="15">
      <c r="A81" s="374"/>
      <c r="B81" s="374">
        <v>77</v>
      </c>
      <c r="C81" s="66" t="s">
        <v>411</v>
      </c>
      <c r="D81" s="66" t="s">
        <v>690</v>
      </c>
      <c r="E81" s="66" t="s">
        <v>691</v>
      </c>
      <c r="F81" s="66">
        <v>1.25</v>
      </c>
      <c r="G81" s="66">
        <v>945.04364</v>
      </c>
      <c r="H81" s="66">
        <v>0.238421</v>
      </c>
      <c r="I81" s="66">
        <v>1.25</v>
      </c>
      <c r="J81" s="66">
        <v>0</v>
      </c>
      <c r="K81" s="66">
        <v>0</v>
      </c>
      <c r="L81" s="66">
        <v>0</v>
      </c>
      <c r="M81" s="66">
        <v>0</v>
      </c>
      <c r="N81" s="66">
        <v>1.25</v>
      </c>
      <c r="O81" s="66">
        <v>100</v>
      </c>
    </row>
    <row r="82" spans="1:15" s="25" customFormat="1" ht="15">
      <c r="A82" s="374"/>
      <c r="B82" s="374">
        <v>78</v>
      </c>
      <c r="C82" s="66" t="s">
        <v>412</v>
      </c>
      <c r="D82" s="66" t="s">
        <v>692</v>
      </c>
      <c r="E82" s="66" t="s">
        <v>693</v>
      </c>
      <c r="F82" s="66">
        <v>5.25</v>
      </c>
      <c r="G82" s="66">
        <v>862.562012</v>
      </c>
      <c r="H82" s="66">
        <v>1.598486</v>
      </c>
      <c r="I82" s="66">
        <v>5.25</v>
      </c>
      <c r="J82" s="66">
        <v>0</v>
      </c>
      <c r="K82" s="66">
        <v>0</v>
      </c>
      <c r="L82" s="66">
        <v>0</v>
      </c>
      <c r="M82" s="66">
        <v>0</v>
      </c>
      <c r="N82" s="66">
        <v>5.25</v>
      </c>
      <c r="O82" s="66">
        <v>100</v>
      </c>
    </row>
    <row r="83" spans="1:15" s="25" customFormat="1" ht="15">
      <c r="A83" s="602">
        <v>25</v>
      </c>
      <c r="B83" s="602">
        <v>79</v>
      </c>
      <c r="C83" s="716" t="s">
        <v>414</v>
      </c>
      <c r="D83" s="716" t="s">
        <v>694</v>
      </c>
      <c r="E83" s="716" t="s">
        <v>695</v>
      </c>
      <c r="F83" s="716">
        <v>8</v>
      </c>
      <c r="G83" s="716">
        <v>1444.495483</v>
      </c>
      <c r="H83" s="716">
        <v>0.142359</v>
      </c>
      <c r="I83" s="716">
        <v>7.199</v>
      </c>
      <c r="J83" s="716">
        <v>0.275</v>
      </c>
      <c r="K83" s="716">
        <v>0.527</v>
      </c>
      <c r="L83" s="716">
        <v>0</v>
      </c>
      <c r="M83" s="716">
        <v>0</v>
      </c>
      <c r="N83" s="716">
        <v>7.668</v>
      </c>
      <c r="O83" s="716">
        <v>95.849818</v>
      </c>
    </row>
    <row r="84" spans="1:15" s="25" customFormat="1" ht="15">
      <c r="A84" s="374"/>
      <c r="B84" s="374">
        <v>80</v>
      </c>
      <c r="C84" s="66" t="s">
        <v>415</v>
      </c>
      <c r="D84" s="66" t="s">
        <v>696</v>
      </c>
      <c r="E84" s="66" t="s">
        <v>697</v>
      </c>
      <c r="F84" s="66">
        <v>1.25</v>
      </c>
      <c r="G84" s="66">
        <v>1672.491211</v>
      </c>
      <c r="H84" s="66">
        <v>0.314072</v>
      </c>
      <c r="I84" s="66">
        <v>0.979</v>
      </c>
      <c r="J84" s="66">
        <v>0.033</v>
      </c>
      <c r="K84" s="66">
        <v>0.077</v>
      </c>
      <c r="L84" s="66">
        <v>0.053</v>
      </c>
      <c r="M84" s="66">
        <v>0.108</v>
      </c>
      <c r="N84" s="66">
        <v>1.055</v>
      </c>
      <c r="O84" s="66">
        <v>84.42077</v>
      </c>
    </row>
    <row r="85" spans="1:15" s="25" customFormat="1" ht="15">
      <c r="A85" s="374"/>
      <c r="B85" s="374">
        <v>81</v>
      </c>
      <c r="C85" s="66" t="s">
        <v>416</v>
      </c>
      <c r="D85" s="66" t="s">
        <v>698</v>
      </c>
      <c r="E85" s="66" t="s">
        <v>699</v>
      </c>
      <c r="F85" s="66">
        <v>2.75</v>
      </c>
      <c r="G85" s="66">
        <v>1807.988647</v>
      </c>
      <c r="H85" s="66">
        <v>0.826008</v>
      </c>
      <c r="I85" s="66">
        <v>1.391</v>
      </c>
      <c r="J85" s="66">
        <v>0.892</v>
      </c>
      <c r="K85" s="66">
        <v>0.141</v>
      </c>
      <c r="L85" s="66">
        <v>0.125</v>
      </c>
      <c r="M85" s="66">
        <v>0.201</v>
      </c>
      <c r="N85" s="66">
        <v>2.162</v>
      </c>
      <c r="O85" s="66">
        <v>78.610271</v>
      </c>
    </row>
    <row r="86" spans="1:15" s="25" customFormat="1" ht="15">
      <c r="A86" s="374"/>
      <c r="B86" s="374">
        <v>82</v>
      </c>
      <c r="C86" s="66" t="s">
        <v>417</v>
      </c>
      <c r="D86" s="66" t="s">
        <v>699</v>
      </c>
      <c r="E86" s="66" t="s">
        <v>700</v>
      </c>
      <c r="F86" s="66">
        <v>1.5</v>
      </c>
      <c r="G86" s="66">
        <v>1853.957153</v>
      </c>
      <c r="H86" s="66">
        <v>0.451897</v>
      </c>
      <c r="I86" s="66">
        <v>1.009</v>
      </c>
      <c r="J86" s="66">
        <v>0.052</v>
      </c>
      <c r="K86" s="66">
        <v>0.12</v>
      </c>
      <c r="L86" s="66">
        <v>0.058</v>
      </c>
      <c r="M86" s="66">
        <v>0.261</v>
      </c>
      <c r="N86" s="66">
        <v>1.123</v>
      </c>
      <c r="O86" s="66">
        <v>74.833703</v>
      </c>
    </row>
    <row r="87" spans="1:15" s="25" customFormat="1" ht="15">
      <c r="A87" s="374"/>
      <c r="B87" s="374">
        <v>83</v>
      </c>
      <c r="C87" s="66" t="s">
        <v>418</v>
      </c>
      <c r="D87" s="66" t="s">
        <v>701</v>
      </c>
      <c r="E87" s="66" t="s">
        <v>702</v>
      </c>
      <c r="F87" s="66">
        <v>3</v>
      </c>
      <c r="G87" s="66">
        <v>1029.560059</v>
      </c>
      <c r="H87" s="66">
        <v>657.919128</v>
      </c>
      <c r="I87" s="66">
        <v>3</v>
      </c>
      <c r="J87" s="66">
        <v>0</v>
      </c>
      <c r="K87" s="66">
        <v>0</v>
      </c>
      <c r="L87" s="66">
        <v>0</v>
      </c>
      <c r="M87" s="66">
        <v>0</v>
      </c>
      <c r="N87" s="66">
        <v>3</v>
      </c>
      <c r="O87" s="66">
        <v>100</v>
      </c>
    </row>
    <row r="88" spans="1:15" s="25" customFormat="1" ht="15">
      <c r="A88" s="374"/>
      <c r="B88" s="374">
        <v>84</v>
      </c>
      <c r="C88" s="66" t="s">
        <v>421</v>
      </c>
      <c r="D88" s="66" t="s">
        <v>703</v>
      </c>
      <c r="E88" s="66" t="s">
        <v>704</v>
      </c>
      <c r="F88" s="66">
        <v>0.467</v>
      </c>
      <c r="G88" s="66">
        <v>0</v>
      </c>
      <c r="H88" s="66">
        <v>0</v>
      </c>
      <c r="I88" s="66">
        <v>0.467</v>
      </c>
      <c r="J88" s="66">
        <v>0</v>
      </c>
      <c r="K88" s="66">
        <v>0</v>
      </c>
      <c r="L88" s="66">
        <v>0</v>
      </c>
      <c r="M88" s="66">
        <v>0</v>
      </c>
      <c r="N88" s="66">
        <v>0.467</v>
      </c>
      <c r="O88" s="66">
        <v>100</v>
      </c>
    </row>
    <row r="89" spans="1:15" s="25" customFormat="1" ht="15">
      <c r="A89" s="374"/>
      <c r="B89" s="374">
        <v>85</v>
      </c>
      <c r="C89" s="66" t="s">
        <v>422</v>
      </c>
      <c r="D89" s="66" t="s">
        <v>704</v>
      </c>
      <c r="E89" s="66" t="s">
        <v>705</v>
      </c>
      <c r="F89" s="66">
        <v>0.767</v>
      </c>
      <c r="G89" s="66">
        <v>0</v>
      </c>
      <c r="H89" s="66">
        <v>0</v>
      </c>
      <c r="I89" s="66">
        <v>0.767</v>
      </c>
      <c r="J89" s="66">
        <v>0</v>
      </c>
      <c r="K89" s="66">
        <v>0</v>
      </c>
      <c r="L89" s="66">
        <v>0</v>
      </c>
      <c r="M89" s="66">
        <v>0</v>
      </c>
      <c r="N89" s="66">
        <v>0.767</v>
      </c>
      <c r="O89" s="66">
        <v>100</v>
      </c>
    </row>
    <row r="90" spans="1:15" s="25" customFormat="1" ht="15">
      <c r="A90" s="374"/>
      <c r="B90" s="374">
        <v>86</v>
      </c>
      <c r="C90" s="66" t="s">
        <v>425</v>
      </c>
      <c r="D90" s="66" t="s">
        <v>705</v>
      </c>
      <c r="E90" s="66" t="s">
        <v>706</v>
      </c>
      <c r="F90" s="66">
        <v>0.367</v>
      </c>
      <c r="G90" s="66">
        <v>450.017822</v>
      </c>
      <c r="H90" s="66">
        <v>0</v>
      </c>
      <c r="I90" s="66">
        <v>0.367</v>
      </c>
      <c r="J90" s="66">
        <v>0</v>
      </c>
      <c r="K90" s="66">
        <v>0</v>
      </c>
      <c r="L90" s="66">
        <v>0</v>
      </c>
      <c r="M90" s="66">
        <v>0</v>
      </c>
      <c r="N90" s="66">
        <v>0.367</v>
      </c>
      <c r="O90" s="66">
        <v>100</v>
      </c>
    </row>
    <row r="91" spans="1:15" s="25" customFormat="1" ht="15">
      <c r="A91" s="374"/>
      <c r="B91" s="374">
        <v>87</v>
      </c>
      <c r="C91" s="66" t="s">
        <v>426</v>
      </c>
      <c r="D91" s="66" t="s">
        <v>706</v>
      </c>
      <c r="E91" s="66" t="s">
        <v>707</v>
      </c>
      <c r="F91" s="66">
        <v>3.15</v>
      </c>
      <c r="G91" s="66">
        <v>502.109711</v>
      </c>
      <c r="H91" s="66">
        <v>401.757233</v>
      </c>
      <c r="I91" s="66">
        <v>3.15</v>
      </c>
      <c r="J91" s="66">
        <v>0</v>
      </c>
      <c r="K91" s="66">
        <v>0</v>
      </c>
      <c r="L91" s="66">
        <v>0</v>
      </c>
      <c r="M91" s="66">
        <v>0</v>
      </c>
      <c r="N91" s="66">
        <v>3.15</v>
      </c>
      <c r="O91" s="66">
        <v>100</v>
      </c>
    </row>
    <row r="92" spans="1:15" s="25" customFormat="1" ht="15">
      <c r="A92" s="374"/>
      <c r="B92" s="374">
        <v>88</v>
      </c>
      <c r="C92" s="66" t="s">
        <v>429</v>
      </c>
      <c r="D92" s="66" t="s">
        <v>707</v>
      </c>
      <c r="E92" s="66" t="s">
        <v>708</v>
      </c>
      <c r="F92" s="66">
        <v>2</v>
      </c>
      <c r="G92" s="66">
        <v>1023.024414</v>
      </c>
      <c r="H92" s="66">
        <v>5.598394</v>
      </c>
      <c r="I92" s="66">
        <v>2</v>
      </c>
      <c r="J92" s="66">
        <v>0</v>
      </c>
      <c r="K92" s="66">
        <v>0</v>
      </c>
      <c r="L92" s="66">
        <v>0</v>
      </c>
      <c r="M92" s="66">
        <v>0</v>
      </c>
      <c r="N92" s="66">
        <v>2</v>
      </c>
      <c r="O92" s="66">
        <v>100</v>
      </c>
    </row>
    <row r="93" spans="1:15" s="25" customFormat="1" ht="15">
      <c r="A93" s="374"/>
      <c r="B93" s="374">
        <v>89</v>
      </c>
      <c r="C93" s="66" t="s">
        <v>430</v>
      </c>
      <c r="D93" s="66" t="s">
        <v>708</v>
      </c>
      <c r="E93" s="66" t="s">
        <v>709</v>
      </c>
      <c r="F93" s="66">
        <v>4.383</v>
      </c>
      <c r="G93" s="66">
        <v>915.771667</v>
      </c>
      <c r="H93" s="66">
        <v>0.02862</v>
      </c>
      <c r="I93" s="66">
        <v>4.383</v>
      </c>
      <c r="J93" s="66">
        <v>0</v>
      </c>
      <c r="K93" s="66">
        <v>0</v>
      </c>
      <c r="L93" s="66">
        <v>0</v>
      </c>
      <c r="M93" s="66">
        <v>0</v>
      </c>
      <c r="N93" s="66">
        <v>4.383</v>
      </c>
      <c r="O93" s="66">
        <v>100</v>
      </c>
    </row>
    <row r="94" spans="1:15" s="25" customFormat="1" ht="15">
      <c r="A94" s="602">
        <v>26</v>
      </c>
      <c r="B94" s="602">
        <v>90</v>
      </c>
      <c r="C94" s="716" t="s">
        <v>431</v>
      </c>
      <c r="D94" s="716" t="s">
        <v>710</v>
      </c>
      <c r="E94" s="716" t="s">
        <v>711</v>
      </c>
      <c r="F94" s="716">
        <v>8</v>
      </c>
      <c r="G94" s="716">
        <v>1009.161011</v>
      </c>
      <c r="H94" s="716">
        <v>0.162194</v>
      </c>
      <c r="I94" s="716">
        <v>8</v>
      </c>
      <c r="J94" s="716">
        <v>0</v>
      </c>
      <c r="K94" s="716">
        <v>0</v>
      </c>
      <c r="L94" s="716">
        <v>0</v>
      </c>
      <c r="M94" s="716">
        <v>0</v>
      </c>
      <c r="N94" s="716">
        <v>8</v>
      </c>
      <c r="O94" s="716">
        <v>100</v>
      </c>
    </row>
    <row r="95" spans="1:15" s="25" customFormat="1" ht="15">
      <c r="A95" s="374"/>
      <c r="B95" s="374">
        <v>91</v>
      </c>
      <c r="C95" s="66" t="s">
        <v>432</v>
      </c>
      <c r="D95" s="66" t="s">
        <v>712</v>
      </c>
      <c r="E95" s="66" t="s">
        <v>713</v>
      </c>
      <c r="F95" s="66">
        <v>4</v>
      </c>
      <c r="G95" s="66">
        <v>828.832458</v>
      </c>
      <c r="H95" s="66">
        <v>2.42926</v>
      </c>
      <c r="I95" s="66">
        <v>4</v>
      </c>
      <c r="J95" s="66">
        <v>0</v>
      </c>
      <c r="K95" s="66">
        <v>0</v>
      </c>
      <c r="L95" s="66">
        <v>0</v>
      </c>
      <c r="M95" s="66">
        <v>0</v>
      </c>
      <c r="N95" s="66">
        <v>4</v>
      </c>
      <c r="O95" s="66">
        <v>100</v>
      </c>
    </row>
    <row r="96" spans="1:15" s="25" customFormat="1" ht="15">
      <c r="A96" s="374"/>
      <c r="B96" s="374">
        <v>92</v>
      </c>
      <c r="C96" s="66" t="s">
        <v>434</v>
      </c>
      <c r="D96" s="66" t="s">
        <v>713</v>
      </c>
      <c r="E96" s="66" t="s">
        <v>714</v>
      </c>
      <c r="F96" s="66">
        <v>5.333</v>
      </c>
      <c r="G96" s="66">
        <v>1120.885132</v>
      </c>
      <c r="H96" s="66">
        <v>0.631333</v>
      </c>
      <c r="I96" s="66">
        <v>5.333</v>
      </c>
      <c r="J96" s="66">
        <v>0</v>
      </c>
      <c r="K96" s="66">
        <v>0</v>
      </c>
      <c r="L96" s="66">
        <v>0</v>
      </c>
      <c r="M96" s="66">
        <v>0</v>
      </c>
      <c r="N96" s="66">
        <v>5.333</v>
      </c>
      <c r="O96" s="66">
        <v>100</v>
      </c>
    </row>
    <row r="97" spans="1:15" s="25" customFormat="1" ht="15">
      <c r="A97" s="602">
        <v>27</v>
      </c>
      <c r="B97" s="602">
        <v>93</v>
      </c>
      <c r="C97" s="716" t="s">
        <v>435</v>
      </c>
      <c r="D97" s="716" t="s">
        <v>715</v>
      </c>
      <c r="E97" s="716" t="s">
        <v>716</v>
      </c>
      <c r="F97" s="716">
        <v>8</v>
      </c>
      <c r="G97" s="716">
        <v>1579.930054</v>
      </c>
      <c r="H97" s="716">
        <v>0.015665</v>
      </c>
      <c r="I97" s="716">
        <v>6.226</v>
      </c>
      <c r="J97" s="716">
        <v>0.125</v>
      </c>
      <c r="K97" s="716">
        <v>0.438</v>
      </c>
      <c r="L97" s="716">
        <v>1.211</v>
      </c>
      <c r="M97" s="716">
        <v>0</v>
      </c>
      <c r="N97" s="716">
        <v>6.841</v>
      </c>
      <c r="O97" s="716">
        <v>85.516453</v>
      </c>
    </row>
    <row r="98" spans="1:15" s="25" customFormat="1" ht="15">
      <c r="A98" s="374"/>
      <c r="B98" s="374">
        <v>94</v>
      </c>
      <c r="C98" s="66" t="s">
        <v>436</v>
      </c>
      <c r="D98" s="66" t="s">
        <v>717</v>
      </c>
      <c r="E98" s="66" t="s">
        <v>718</v>
      </c>
      <c r="F98" s="66">
        <v>1.25</v>
      </c>
      <c r="G98" s="66">
        <v>1345.52771</v>
      </c>
      <c r="H98" s="66">
        <v>363.488647</v>
      </c>
      <c r="I98" s="66">
        <v>1.23</v>
      </c>
      <c r="J98" s="66">
        <v>0.02</v>
      </c>
      <c r="K98" s="66">
        <v>0</v>
      </c>
      <c r="L98" s="66">
        <v>0</v>
      </c>
      <c r="M98" s="66">
        <v>0</v>
      </c>
      <c r="N98" s="66">
        <v>1.245</v>
      </c>
      <c r="O98" s="66">
        <v>99.60106</v>
      </c>
    </row>
    <row r="99" spans="1:15" s="25" customFormat="1" ht="15">
      <c r="A99" s="374"/>
      <c r="B99" s="374">
        <v>95</v>
      </c>
      <c r="C99" s="66" t="s">
        <v>437</v>
      </c>
      <c r="D99" s="66" t="s">
        <v>718</v>
      </c>
      <c r="E99" s="66" t="s">
        <v>719</v>
      </c>
      <c r="F99" s="66">
        <v>12.25</v>
      </c>
      <c r="G99" s="66">
        <v>1073.515137</v>
      </c>
      <c r="H99" s="66">
        <v>349.924957</v>
      </c>
      <c r="I99" s="66">
        <v>12.25</v>
      </c>
      <c r="J99" s="66">
        <v>0</v>
      </c>
      <c r="K99" s="66">
        <v>0</v>
      </c>
      <c r="L99" s="66">
        <v>0</v>
      </c>
      <c r="M99" s="66">
        <v>0</v>
      </c>
      <c r="N99" s="66">
        <v>12.25</v>
      </c>
      <c r="O99" s="66">
        <v>100</v>
      </c>
    </row>
    <row r="100" spans="1:15" s="25" customFormat="1" ht="15">
      <c r="A100" s="374"/>
      <c r="B100" s="374">
        <v>96</v>
      </c>
      <c r="C100" s="66" t="s">
        <v>438</v>
      </c>
      <c r="D100" s="66" t="s">
        <v>720</v>
      </c>
      <c r="E100" s="66" t="s">
        <v>721</v>
      </c>
      <c r="F100" s="66">
        <v>2</v>
      </c>
      <c r="G100" s="66">
        <v>1172.428589</v>
      </c>
      <c r="H100" s="66">
        <v>345.238434</v>
      </c>
      <c r="I100" s="66">
        <v>2</v>
      </c>
      <c r="J100" s="66">
        <v>0</v>
      </c>
      <c r="K100" s="66">
        <v>0</v>
      </c>
      <c r="L100" s="66">
        <v>0</v>
      </c>
      <c r="M100" s="66">
        <v>0</v>
      </c>
      <c r="N100" s="66">
        <v>2</v>
      </c>
      <c r="O100" s="66">
        <v>100</v>
      </c>
    </row>
    <row r="101" spans="1:15" s="25" customFormat="1" ht="15">
      <c r="A101" s="374"/>
      <c r="B101" s="374">
        <v>97</v>
      </c>
      <c r="C101" s="66" t="s">
        <v>439</v>
      </c>
      <c r="D101" s="66" t="s">
        <v>721</v>
      </c>
      <c r="E101" s="66" t="s">
        <v>722</v>
      </c>
      <c r="F101" s="66">
        <v>1.25</v>
      </c>
      <c r="G101" s="66">
        <v>1277.385986</v>
      </c>
      <c r="H101" s="66">
        <v>257.335144</v>
      </c>
      <c r="I101" s="66">
        <v>1.243</v>
      </c>
      <c r="J101" s="66">
        <v>0.007</v>
      </c>
      <c r="K101" s="66">
        <v>0</v>
      </c>
      <c r="L101" s="66">
        <v>0</v>
      </c>
      <c r="M101" s="66">
        <v>0</v>
      </c>
      <c r="N101" s="66">
        <v>1.248</v>
      </c>
      <c r="O101" s="66">
        <v>99.866843</v>
      </c>
    </row>
    <row r="102" spans="1:15" s="25" customFormat="1" ht="15">
      <c r="A102" s="374"/>
      <c r="B102" s="374">
        <v>98</v>
      </c>
      <c r="C102" s="66" t="s">
        <v>440</v>
      </c>
      <c r="D102" s="66" t="s">
        <v>722</v>
      </c>
      <c r="E102" s="66" t="s">
        <v>723</v>
      </c>
      <c r="F102" s="66">
        <v>1</v>
      </c>
      <c r="G102" s="66">
        <v>1431.901001</v>
      </c>
      <c r="H102" s="66">
        <v>269.717499</v>
      </c>
      <c r="I102" s="66">
        <v>0.97</v>
      </c>
      <c r="J102" s="66">
        <v>0.017</v>
      </c>
      <c r="K102" s="66">
        <v>0.013</v>
      </c>
      <c r="L102" s="66">
        <v>0</v>
      </c>
      <c r="M102" s="66">
        <v>0</v>
      </c>
      <c r="N102" s="66">
        <v>0.989</v>
      </c>
      <c r="O102" s="66">
        <v>98.922062</v>
      </c>
    </row>
    <row r="103" spans="1:15" s="25" customFormat="1" ht="15">
      <c r="A103" s="374"/>
      <c r="B103" s="374">
        <v>99</v>
      </c>
      <c r="C103" s="66" t="s">
        <v>441</v>
      </c>
      <c r="D103" s="66" t="s">
        <v>723</v>
      </c>
      <c r="E103" s="66" t="s">
        <v>724</v>
      </c>
      <c r="F103" s="66">
        <v>1.833</v>
      </c>
      <c r="G103" s="66">
        <v>1539.164673</v>
      </c>
      <c r="H103" s="66">
        <v>272.892517</v>
      </c>
      <c r="I103" s="66">
        <v>1.777</v>
      </c>
      <c r="J103" s="66">
        <v>0.018</v>
      </c>
      <c r="K103" s="66">
        <v>0.02</v>
      </c>
      <c r="L103" s="66">
        <v>0.018</v>
      </c>
      <c r="M103" s="66">
        <v>0</v>
      </c>
      <c r="N103" s="66">
        <v>1.805</v>
      </c>
      <c r="O103" s="66">
        <v>98.455954</v>
      </c>
    </row>
    <row r="104" spans="1:15" s="25" customFormat="1" ht="15">
      <c r="A104" s="602">
        <v>28</v>
      </c>
      <c r="B104" s="602">
        <v>100</v>
      </c>
      <c r="C104" s="716" t="s">
        <v>442</v>
      </c>
      <c r="D104" s="716" t="s">
        <v>725</v>
      </c>
      <c r="E104" s="716" t="s">
        <v>726</v>
      </c>
      <c r="F104" s="716">
        <v>8</v>
      </c>
      <c r="G104" s="716">
        <v>1568.072144</v>
      </c>
      <c r="H104" s="716">
        <v>0</v>
      </c>
      <c r="I104" s="716">
        <v>5.281</v>
      </c>
      <c r="J104" s="716">
        <v>0.022</v>
      </c>
      <c r="K104" s="716">
        <v>0.787</v>
      </c>
      <c r="L104" s="716">
        <v>1.911</v>
      </c>
      <c r="M104" s="716">
        <v>0</v>
      </c>
      <c r="N104" s="716">
        <v>6.168</v>
      </c>
      <c r="O104" s="716">
        <v>77.098525</v>
      </c>
    </row>
    <row r="105" spans="1:15" s="25" customFormat="1" ht="15">
      <c r="A105" s="374"/>
      <c r="B105" s="374">
        <v>101</v>
      </c>
      <c r="C105" s="66" t="s">
        <v>443</v>
      </c>
      <c r="D105" s="66" t="s">
        <v>727</v>
      </c>
      <c r="E105" s="66" t="s">
        <v>728</v>
      </c>
      <c r="F105" s="66">
        <v>1.25</v>
      </c>
      <c r="G105" s="66">
        <v>1502.344238</v>
      </c>
      <c r="H105" s="66">
        <v>210.092758</v>
      </c>
      <c r="I105" s="66">
        <v>1.132</v>
      </c>
      <c r="J105" s="66">
        <v>0.07</v>
      </c>
      <c r="K105" s="66">
        <v>0.033</v>
      </c>
      <c r="L105" s="66">
        <v>0.015</v>
      </c>
      <c r="M105" s="66">
        <v>0</v>
      </c>
      <c r="N105" s="66">
        <v>1.205</v>
      </c>
      <c r="O105" s="66">
        <v>96.381146</v>
      </c>
    </row>
    <row r="106" spans="1:15" s="25" customFormat="1" ht="15">
      <c r="A106" s="602">
        <v>29</v>
      </c>
      <c r="B106" s="602">
        <v>102</v>
      </c>
      <c r="C106" s="716" t="s">
        <v>444</v>
      </c>
      <c r="D106" s="716" t="s">
        <v>729</v>
      </c>
      <c r="E106" s="716" t="s">
        <v>730</v>
      </c>
      <c r="F106" s="716">
        <v>8</v>
      </c>
      <c r="G106" s="716">
        <v>1607.984009</v>
      </c>
      <c r="H106" s="716">
        <v>496.779114</v>
      </c>
      <c r="I106" s="716">
        <v>2.919</v>
      </c>
      <c r="J106" s="716">
        <v>0.06</v>
      </c>
      <c r="K106" s="716">
        <v>1.056</v>
      </c>
      <c r="L106" s="716">
        <v>3.503</v>
      </c>
      <c r="M106" s="716">
        <v>0.462</v>
      </c>
      <c r="N106" s="716">
        <v>4.368</v>
      </c>
      <c r="O106" s="716">
        <v>54.603207</v>
      </c>
    </row>
    <row r="107" spans="1:15" s="25" customFormat="1" ht="15">
      <c r="A107" s="374"/>
      <c r="B107" s="374">
        <v>103</v>
      </c>
      <c r="C107" s="66" t="s">
        <v>445</v>
      </c>
      <c r="D107" s="66" t="s">
        <v>731</v>
      </c>
      <c r="E107" s="66" t="s">
        <v>732</v>
      </c>
      <c r="F107" s="66">
        <v>9.917</v>
      </c>
      <c r="G107" s="66">
        <v>1386.509155</v>
      </c>
      <c r="H107" s="66">
        <v>377.681824</v>
      </c>
      <c r="I107" s="66">
        <v>9.857</v>
      </c>
      <c r="J107" s="66">
        <v>0.043</v>
      </c>
      <c r="K107" s="66">
        <v>0.017</v>
      </c>
      <c r="L107" s="66">
        <v>0</v>
      </c>
      <c r="M107" s="66">
        <v>0</v>
      </c>
      <c r="N107" s="66">
        <v>9.898</v>
      </c>
      <c r="O107" s="66">
        <v>99.806851</v>
      </c>
    </row>
    <row r="108" spans="1:15" s="25" customFormat="1" ht="15">
      <c r="A108" s="602">
        <v>30</v>
      </c>
      <c r="B108" s="602">
        <v>104</v>
      </c>
      <c r="C108" s="716" t="s">
        <v>447</v>
      </c>
      <c r="D108" s="716" t="s">
        <v>733</v>
      </c>
      <c r="E108" s="716" t="s">
        <v>734</v>
      </c>
      <c r="F108" s="716">
        <v>8</v>
      </c>
      <c r="G108" s="716">
        <v>1601.589844</v>
      </c>
      <c r="H108" s="716">
        <v>0</v>
      </c>
      <c r="I108" s="716">
        <v>6.39</v>
      </c>
      <c r="J108" s="716">
        <v>0.023</v>
      </c>
      <c r="K108" s="716">
        <v>0.36</v>
      </c>
      <c r="L108" s="716">
        <v>1.196</v>
      </c>
      <c r="M108" s="716">
        <v>0.03</v>
      </c>
      <c r="N108" s="716">
        <v>6.887</v>
      </c>
      <c r="O108" s="716">
        <v>86.086237</v>
      </c>
    </row>
    <row r="109" spans="1:15" s="25" customFormat="1" ht="15">
      <c r="A109" s="374"/>
      <c r="B109" s="374">
        <v>105</v>
      </c>
      <c r="C109" s="66" t="s">
        <v>448</v>
      </c>
      <c r="D109" s="66" t="s">
        <v>735</v>
      </c>
      <c r="E109" s="66" t="s">
        <v>736</v>
      </c>
      <c r="F109" s="66">
        <v>1.25</v>
      </c>
      <c r="G109" s="66">
        <v>1815.753906</v>
      </c>
      <c r="H109" s="66">
        <v>1.516798</v>
      </c>
      <c r="I109" s="66">
        <v>0.05</v>
      </c>
      <c r="J109" s="66">
        <v>0.791</v>
      </c>
      <c r="K109" s="66">
        <v>0.075</v>
      </c>
      <c r="L109" s="66">
        <v>0.175</v>
      </c>
      <c r="M109" s="66">
        <v>0.16</v>
      </c>
      <c r="N109" s="66">
        <v>0.724</v>
      </c>
      <c r="O109" s="66">
        <v>57.922775</v>
      </c>
    </row>
    <row r="110" spans="1:15" s="25" customFormat="1" ht="15">
      <c r="A110" s="374"/>
      <c r="B110" s="374">
        <v>106</v>
      </c>
      <c r="C110" s="66" t="s">
        <v>449</v>
      </c>
      <c r="D110" s="66" t="s">
        <v>736</v>
      </c>
      <c r="E110" s="66" t="s">
        <v>737</v>
      </c>
      <c r="F110" s="66">
        <v>12.417</v>
      </c>
      <c r="G110" s="66">
        <v>1542.390137</v>
      </c>
      <c r="H110" s="66">
        <v>210.750305</v>
      </c>
      <c r="I110" s="66">
        <v>0.142</v>
      </c>
      <c r="J110" s="66">
        <v>0.033</v>
      </c>
      <c r="K110" s="66">
        <v>12.158</v>
      </c>
      <c r="L110" s="66">
        <v>0.083</v>
      </c>
      <c r="M110" s="66">
        <v>0</v>
      </c>
      <c r="N110" s="66">
        <v>6.267</v>
      </c>
      <c r="O110" s="66">
        <v>50.469738</v>
      </c>
    </row>
    <row r="111" spans="1:15" s="25" customFormat="1" ht="15">
      <c r="A111" s="602">
        <v>31</v>
      </c>
      <c r="B111" s="602">
        <v>107</v>
      </c>
      <c r="C111" s="716" t="s">
        <v>450</v>
      </c>
      <c r="D111" s="716" t="s">
        <v>738</v>
      </c>
      <c r="E111" s="716" t="s">
        <v>739</v>
      </c>
      <c r="F111" s="716">
        <v>8</v>
      </c>
      <c r="G111" s="716">
        <v>1717.132935</v>
      </c>
      <c r="H111" s="716">
        <v>0.004923</v>
      </c>
      <c r="I111" s="716">
        <v>2.556</v>
      </c>
      <c r="J111" s="716">
        <v>0.92</v>
      </c>
      <c r="K111" s="716">
        <v>0.731</v>
      </c>
      <c r="L111" s="716">
        <v>1.486</v>
      </c>
      <c r="M111" s="716">
        <v>2.307</v>
      </c>
      <c r="N111" s="716">
        <v>3.983</v>
      </c>
      <c r="O111" s="716">
        <v>49.781343</v>
      </c>
    </row>
    <row r="112" spans="1:15" s="25" customFormat="1" ht="15">
      <c r="A112" s="374"/>
      <c r="B112" s="374">
        <v>108</v>
      </c>
      <c r="C112" s="66" t="s">
        <v>451</v>
      </c>
      <c r="D112" s="66" t="s">
        <v>740</v>
      </c>
      <c r="E112" s="66" t="s">
        <v>741</v>
      </c>
      <c r="F112" s="66">
        <v>5.833</v>
      </c>
      <c r="G112" s="66">
        <v>1689.432617</v>
      </c>
      <c r="H112" s="66">
        <v>381.115295</v>
      </c>
      <c r="I112" s="66">
        <v>2.85</v>
      </c>
      <c r="J112" s="66">
        <v>2.148</v>
      </c>
      <c r="K112" s="66">
        <v>0.725</v>
      </c>
      <c r="L112" s="66">
        <v>0.087</v>
      </c>
      <c r="M112" s="66">
        <v>0.023</v>
      </c>
      <c r="N112" s="66">
        <v>4.845</v>
      </c>
      <c r="O112" s="66">
        <v>83.064747</v>
      </c>
    </row>
    <row r="113" spans="1:15" s="25" customFormat="1" ht="15">
      <c r="A113" s="374"/>
      <c r="B113" s="374">
        <v>109</v>
      </c>
      <c r="C113" s="66" t="s">
        <v>453</v>
      </c>
      <c r="D113" s="66" t="s">
        <v>741</v>
      </c>
      <c r="E113" s="66" t="s">
        <v>742</v>
      </c>
      <c r="F113" s="66">
        <v>4.667</v>
      </c>
      <c r="G113" s="66">
        <v>1535.875366</v>
      </c>
      <c r="H113" s="66">
        <v>385.501923</v>
      </c>
      <c r="I113" s="66">
        <v>0.053</v>
      </c>
      <c r="J113" s="66">
        <v>0.05</v>
      </c>
      <c r="K113" s="66">
        <v>4.538</v>
      </c>
      <c r="L113" s="66">
        <v>0.025</v>
      </c>
      <c r="M113" s="66">
        <v>0</v>
      </c>
      <c r="N113" s="66">
        <v>2.366</v>
      </c>
      <c r="O113" s="66">
        <v>50.705099</v>
      </c>
    </row>
    <row r="114" spans="1:15" s="25" customFormat="1" ht="15">
      <c r="A114" s="374"/>
      <c r="B114" s="374">
        <v>110</v>
      </c>
      <c r="C114" s="66" t="s">
        <v>454</v>
      </c>
      <c r="D114" s="66" t="s">
        <v>743</v>
      </c>
      <c r="E114" s="66" t="s">
        <v>744</v>
      </c>
      <c r="F114" s="66">
        <v>4.917</v>
      </c>
      <c r="G114" s="66">
        <v>1566.937012</v>
      </c>
      <c r="H114" s="66">
        <v>4.054197</v>
      </c>
      <c r="I114" s="66">
        <v>0.028</v>
      </c>
      <c r="J114" s="66">
        <v>0.027</v>
      </c>
      <c r="K114" s="66">
        <v>0.013</v>
      </c>
      <c r="L114" s="66">
        <v>4.848</v>
      </c>
      <c r="M114" s="66">
        <v>0</v>
      </c>
      <c r="N114" s="66">
        <v>1.267</v>
      </c>
      <c r="O114" s="66">
        <v>25.771186</v>
      </c>
    </row>
    <row r="115" spans="1:15" s="25" customFormat="1" ht="15">
      <c r="A115" s="374"/>
      <c r="B115" s="374">
        <v>111</v>
      </c>
      <c r="C115" s="66" t="s">
        <v>455</v>
      </c>
      <c r="D115" s="66" t="s">
        <v>744</v>
      </c>
      <c r="E115" s="66" t="s">
        <v>745</v>
      </c>
      <c r="F115" s="66">
        <v>3</v>
      </c>
      <c r="G115" s="66">
        <v>1566.861694</v>
      </c>
      <c r="H115" s="66">
        <v>1.219884</v>
      </c>
      <c r="I115" s="66">
        <v>0</v>
      </c>
      <c r="J115" s="66">
        <v>0</v>
      </c>
      <c r="K115" s="66">
        <v>0.088</v>
      </c>
      <c r="L115" s="66">
        <v>2.912</v>
      </c>
      <c r="M115" s="66">
        <v>0</v>
      </c>
      <c r="N115" s="66">
        <v>0.772</v>
      </c>
      <c r="O115" s="66">
        <v>25.7357</v>
      </c>
    </row>
    <row r="116" spans="1:15" s="25" customFormat="1" ht="15">
      <c r="A116" s="374"/>
      <c r="B116" s="374">
        <v>112</v>
      </c>
      <c r="C116" s="66" t="s">
        <v>456</v>
      </c>
      <c r="D116" s="66" t="s">
        <v>745</v>
      </c>
      <c r="E116" s="66" t="s">
        <v>746</v>
      </c>
      <c r="F116" s="66">
        <v>6.5</v>
      </c>
      <c r="G116" s="66">
        <v>1707.085327</v>
      </c>
      <c r="H116" s="66">
        <v>10.566261</v>
      </c>
      <c r="I116" s="66">
        <v>2.133</v>
      </c>
      <c r="J116" s="66">
        <v>1.965</v>
      </c>
      <c r="K116" s="66">
        <v>2.143</v>
      </c>
      <c r="L116" s="66">
        <v>0.22</v>
      </c>
      <c r="M116" s="66">
        <v>0.04</v>
      </c>
      <c r="N116" s="66">
        <v>4.733</v>
      </c>
      <c r="O116" s="66">
        <v>72.809941</v>
      </c>
    </row>
    <row r="117" spans="1:15" s="25" customFormat="1" ht="15">
      <c r="A117" s="602">
        <v>32</v>
      </c>
      <c r="B117" s="602">
        <v>113</v>
      </c>
      <c r="C117" s="716" t="s">
        <v>458</v>
      </c>
      <c r="D117" s="716" t="s">
        <v>747</v>
      </c>
      <c r="E117" s="716" t="s">
        <v>748</v>
      </c>
      <c r="F117" s="716">
        <v>7</v>
      </c>
      <c r="G117" s="716">
        <v>1144.184448</v>
      </c>
      <c r="H117" s="716">
        <v>0</v>
      </c>
      <c r="I117" s="716">
        <v>7</v>
      </c>
      <c r="J117" s="716">
        <v>0</v>
      </c>
      <c r="K117" s="716">
        <v>0</v>
      </c>
      <c r="L117" s="716">
        <v>0</v>
      </c>
      <c r="M117" s="716">
        <v>0</v>
      </c>
      <c r="N117" s="716">
        <v>7</v>
      </c>
      <c r="O117" s="716">
        <v>100</v>
      </c>
    </row>
    <row r="118" spans="1:15" s="25" customFormat="1" ht="15">
      <c r="A118" s="374"/>
      <c r="B118" s="374">
        <v>114</v>
      </c>
      <c r="C118" s="66" t="s">
        <v>459</v>
      </c>
      <c r="D118" s="66" t="s">
        <v>749</v>
      </c>
      <c r="E118" s="66" t="s">
        <v>750</v>
      </c>
      <c r="F118" s="66">
        <v>7</v>
      </c>
      <c r="G118" s="66">
        <v>1668.109131</v>
      </c>
      <c r="H118" s="66">
        <v>142.232986</v>
      </c>
      <c r="I118" s="66">
        <v>6.897</v>
      </c>
      <c r="J118" s="66">
        <v>0.037</v>
      </c>
      <c r="K118" s="66">
        <v>0.022</v>
      </c>
      <c r="L118" s="66">
        <v>0.03</v>
      </c>
      <c r="M118" s="66">
        <v>0.015</v>
      </c>
      <c r="N118" s="66">
        <v>6.943</v>
      </c>
      <c r="O118" s="66">
        <v>99.178958</v>
      </c>
    </row>
    <row r="119" spans="1:15" s="25" customFormat="1" ht="15">
      <c r="A119" s="374"/>
      <c r="B119" s="374">
        <v>115</v>
      </c>
      <c r="C119" s="66" t="s">
        <v>461</v>
      </c>
      <c r="D119" s="66" t="s">
        <v>751</v>
      </c>
      <c r="E119" s="66" t="s">
        <v>752</v>
      </c>
      <c r="F119" s="66">
        <v>8.6</v>
      </c>
      <c r="G119" s="66">
        <v>1511.287842</v>
      </c>
      <c r="H119" s="66">
        <v>298.310089</v>
      </c>
      <c r="I119" s="66">
        <v>8.545</v>
      </c>
      <c r="J119" s="66">
        <v>0.028</v>
      </c>
      <c r="K119" s="66">
        <v>0.015</v>
      </c>
      <c r="L119" s="66">
        <v>0.012</v>
      </c>
      <c r="M119" s="66">
        <v>0</v>
      </c>
      <c r="N119" s="66">
        <v>8.577</v>
      </c>
      <c r="O119" s="66">
        <v>99.728733</v>
      </c>
    </row>
    <row r="120" spans="1:15" s="25" customFormat="1" ht="15">
      <c r="A120" s="602">
        <v>33</v>
      </c>
      <c r="B120" s="602">
        <v>116</v>
      </c>
      <c r="C120" s="716" t="s">
        <v>463</v>
      </c>
      <c r="D120" s="716" t="s">
        <v>753</v>
      </c>
      <c r="E120" s="716" t="s">
        <v>754</v>
      </c>
      <c r="F120" s="716">
        <v>8</v>
      </c>
      <c r="G120" s="716">
        <v>980.288513</v>
      </c>
      <c r="H120" s="716">
        <v>363.664703</v>
      </c>
      <c r="I120" s="716">
        <v>8</v>
      </c>
      <c r="J120" s="716">
        <v>0</v>
      </c>
      <c r="K120" s="716">
        <v>0</v>
      </c>
      <c r="L120" s="716">
        <v>0</v>
      </c>
      <c r="M120" s="716">
        <v>0</v>
      </c>
      <c r="N120" s="716">
        <v>8</v>
      </c>
      <c r="O120" s="716">
        <v>100</v>
      </c>
    </row>
    <row r="121" spans="1:15" s="25" customFormat="1" ht="15">
      <c r="A121" s="374"/>
      <c r="B121" s="374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1:15" s="25" customFormat="1" ht="1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1:15" s="25" customFormat="1" ht="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 s="25" customFormat="1" ht="1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 s="25" customFormat="1" ht="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 s="25" customFormat="1" ht="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 s="25" customFormat="1" ht="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</sheetData>
  <printOptions/>
  <pageMargins left="0.75" right="0.75" top="1" bottom="1" header="0.5" footer="0.5"/>
  <pageSetup horizontalDpi="600" verticalDpi="6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4.28125" style="66" bestFit="1" customWidth="1"/>
    <col min="5" max="5" width="10.7109375" style="66" bestFit="1" customWidth="1"/>
    <col min="6" max="6" width="27.7109375" style="66" bestFit="1" customWidth="1"/>
    <col min="7" max="7" width="8.421875" style="66" bestFit="1" customWidth="1"/>
    <col min="8" max="8" width="2.28125" style="66" bestFit="1" customWidth="1"/>
    <col min="9" max="9" width="3.421875" style="66" bestFit="1" customWidth="1"/>
    <col min="10" max="10" width="8.7109375" style="66" bestFit="1" customWidth="1"/>
    <col min="11" max="15" width="9.28125" style="66" bestFit="1" customWidth="1"/>
    <col min="16" max="16" width="10.00390625" style="66" bestFit="1" customWidth="1"/>
    <col min="17" max="17" width="10.28125" style="66" bestFit="1" customWidth="1"/>
    <col min="18" max="18" width="3.421875" style="66" bestFit="1" customWidth="1"/>
    <col min="19" max="16384" width="8.8515625" style="66" customWidth="1"/>
  </cols>
  <sheetData>
    <row r="2" spans="2:3" ht="15">
      <c r="B2" s="66" t="s">
        <v>484</v>
      </c>
      <c r="C2" s="66">
        <v>614</v>
      </c>
    </row>
    <row r="7" spans="1:6" ht="15">
      <c r="A7" s="83"/>
      <c r="B7" s="798" t="s">
        <v>500</v>
      </c>
      <c r="C7" s="798" t="s">
        <v>86</v>
      </c>
      <c r="D7" s="66" t="s">
        <v>485</v>
      </c>
      <c r="E7" s="66" t="s">
        <v>486</v>
      </c>
      <c r="F7" s="66" t="s">
        <v>487</v>
      </c>
    </row>
    <row r="9" spans="1:18" ht="15">
      <c r="A9" s="66">
        <v>7</v>
      </c>
      <c r="B9" s="813">
        <v>0</v>
      </c>
      <c r="C9" s="813">
        <f>D10-D9</f>
        <v>0.0006799768518518519</v>
      </c>
      <c r="D9" s="812">
        <v>0</v>
      </c>
      <c r="E9" s="66">
        <v>0</v>
      </c>
      <c r="F9" s="66" t="s">
        <v>488</v>
      </c>
      <c r="G9" s="66" t="s">
        <v>489</v>
      </c>
      <c r="H9" s="66">
        <v>0</v>
      </c>
      <c r="I9" s="66">
        <v>39</v>
      </c>
      <c r="J9" s="66" t="s">
        <v>490</v>
      </c>
      <c r="K9" s="66" t="s">
        <v>491</v>
      </c>
      <c r="L9" s="66" t="s">
        <v>492</v>
      </c>
      <c r="M9" s="66" t="s">
        <v>493</v>
      </c>
      <c r="N9" s="66" t="s">
        <v>543</v>
      </c>
      <c r="O9" s="66" t="s">
        <v>544</v>
      </c>
      <c r="P9" s="66" t="s">
        <v>496</v>
      </c>
      <c r="Q9" s="66" t="s">
        <v>497</v>
      </c>
      <c r="R9" s="66">
        <v>80</v>
      </c>
    </row>
    <row r="10" spans="1:18" ht="15">
      <c r="A10" s="66">
        <v>7</v>
      </c>
      <c r="C10" s="813">
        <f>D11-D10</f>
        <v>0.17641059027777778</v>
      </c>
      <c r="D10" s="812">
        <v>0.0006799768518518519</v>
      </c>
      <c r="E10" s="66">
        <v>470</v>
      </c>
      <c r="F10" s="66" t="s">
        <v>488</v>
      </c>
      <c r="G10" s="66" t="s">
        <v>489</v>
      </c>
      <c r="H10" s="66">
        <v>0</v>
      </c>
      <c r="I10" s="66">
        <v>39</v>
      </c>
      <c r="J10" s="66" t="s">
        <v>490</v>
      </c>
      <c r="K10" s="66" t="s">
        <v>491</v>
      </c>
      <c r="L10" s="66" t="s">
        <v>492</v>
      </c>
      <c r="M10" s="66" t="s">
        <v>493</v>
      </c>
      <c r="N10" s="66" t="s">
        <v>543</v>
      </c>
      <c r="O10" s="66" t="s">
        <v>544</v>
      </c>
      <c r="P10" s="66" t="s">
        <v>498</v>
      </c>
      <c r="Q10" s="66" t="s">
        <v>497</v>
      </c>
      <c r="R10" s="66">
        <v>80</v>
      </c>
    </row>
    <row r="11" spans="1:18" ht="15">
      <c r="A11" s="66">
        <v>7</v>
      </c>
      <c r="C11" s="813">
        <f>D12-D11</f>
        <v>0.0006799768518518379</v>
      </c>
      <c r="D11" s="812">
        <v>0.17709056712962964</v>
      </c>
      <c r="E11" s="66">
        <v>121935</v>
      </c>
      <c r="F11" s="66" t="s">
        <v>488</v>
      </c>
      <c r="G11" s="66" t="s">
        <v>489</v>
      </c>
      <c r="H11" s="66">
        <v>0</v>
      </c>
      <c r="I11" s="66">
        <v>39</v>
      </c>
      <c r="J11" s="66" t="s">
        <v>490</v>
      </c>
      <c r="K11" s="66" t="s">
        <v>491</v>
      </c>
      <c r="L11" s="66" t="s">
        <v>492</v>
      </c>
      <c r="M11" s="66" t="s">
        <v>493</v>
      </c>
      <c r="N11" s="66" t="s">
        <v>543</v>
      </c>
      <c r="O11" s="66" t="s">
        <v>544</v>
      </c>
      <c r="P11" s="66" t="s">
        <v>496</v>
      </c>
      <c r="Q11" s="66" t="s">
        <v>497</v>
      </c>
      <c r="R11" s="66">
        <v>80</v>
      </c>
    </row>
    <row r="12" spans="1:18" ht="15">
      <c r="A12" s="66">
        <v>7</v>
      </c>
      <c r="C12" s="813">
        <f>D13-D12</f>
        <v>0.17918836805555557</v>
      </c>
      <c r="D12" s="812">
        <v>0.17777054398148148</v>
      </c>
      <c r="E12" s="66">
        <v>470</v>
      </c>
      <c r="F12" s="66" t="s">
        <v>488</v>
      </c>
      <c r="G12" s="66" t="s">
        <v>489</v>
      </c>
      <c r="H12" s="66">
        <v>0</v>
      </c>
      <c r="I12" s="66">
        <v>39</v>
      </c>
      <c r="J12" s="66" t="s">
        <v>490</v>
      </c>
      <c r="K12" s="66" t="s">
        <v>491</v>
      </c>
      <c r="L12" s="66" t="s">
        <v>492</v>
      </c>
      <c r="M12" s="66" t="s">
        <v>493</v>
      </c>
      <c r="N12" s="66" t="s">
        <v>543</v>
      </c>
      <c r="O12" s="66" t="s">
        <v>544</v>
      </c>
      <c r="P12" s="66" t="s">
        <v>498</v>
      </c>
      <c r="Q12" s="66" t="s">
        <v>497</v>
      </c>
      <c r="R12" s="66">
        <v>80</v>
      </c>
    </row>
    <row r="13" spans="1:18" ht="15">
      <c r="A13" s="66">
        <v>7</v>
      </c>
      <c r="C13" s="813">
        <f>D14-D13</f>
        <v>0.0006799768518518379</v>
      </c>
      <c r="D13" s="812">
        <v>0.35695891203703706</v>
      </c>
      <c r="E13" s="66">
        <v>123855</v>
      </c>
      <c r="F13" s="66" t="s">
        <v>488</v>
      </c>
      <c r="G13" s="66" t="s">
        <v>489</v>
      </c>
      <c r="H13" s="66">
        <v>0</v>
      </c>
      <c r="I13" s="66">
        <v>39</v>
      </c>
      <c r="J13" s="66" t="s">
        <v>490</v>
      </c>
      <c r="K13" s="66" t="s">
        <v>491</v>
      </c>
      <c r="L13" s="66" t="s">
        <v>492</v>
      </c>
      <c r="M13" s="66" t="s">
        <v>493</v>
      </c>
      <c r="N13" s="66" t="s">
        <v>543</v>
      </c>
      <c r="O13" s="66" t="s">
        <v>544</v>
      </c>
      <c r="P13" s="66" t="s">
        <v>496</v>
      </c>
      <c r="Q13" s="66" t="s">
        <v>497</v>
      </c>
      <c r="R13" s="66">
        <v>80</v>
      </c>
    </row>
    <row r="14" spans="1:6" ht="15">
      <c r="A14" s="66">
        <v>4</v>
      </c>
      <c r="D14" s="812">
        <f>D20</f>
        <v>0.3576388888888889</v>
      </c>
      <c r="E14" s="66">
        <v>0</v>
      </c>
      <c r="F14" s="66" t="s">
        <v>499</v>
      </c>
    </row>
    <row r="15" ht="15">
      <c r="C15" s="813"/>
    </row>
    <row r="16" spans="1:3" ht="15">
      <c r="A16" s="814">
        <f>CEILING(SUM(A9:A14)/88,1)</f>
        <v>1</v>
      </c>
      <c r="B16" s="815" t="s">
        <v>10</v>
      </c>
      <c r="C16" s="816">
        <f>SUM(C9:C14)</f>
        <v>0.3576388888888889</v>
      </c>
    </row>
    <row r="18" spans="4:5" ht="15">
      <c r="D18" s="812">
        <f>Rings!J131</f>
        <v>0.35833333333333334</v>
      </c>
      <c r="E18" s="66" t="s">
        <v>501</v>
      </c>
    </row>
    <row r="19" spans="4:5" ht="15">
      <c r="D19" s="812">
        <v>0.0006944444444444445</v>
      </c>
      <c r="E19" s="66" t="s">
        <v>502</v>
      </c>
    </row>
    <row r="20" spans="4:5" ht="15">
      <c r="D20" s="812">
        <f>D18-D19</f>
        <v>0.3576388888888889</v>
      </c>
      <c r="E20" s="66" t="s">
        <v>503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5.28125" style="0" customWidth="1"/>
    <col min="3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0" width="8.7109375" style="0" customWidth="1"/>
    <col min="11" max="16384" width="11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3" t="s">
        <v>205</v>
      </c>
      <c r="C2" s="1">
        <v>96</v>
      </c>
      <c r="D2" s="1"/>
      <c r="E2" s="1" t="s">
        <v>206</v>
      </c>
      <c r="F2" s="1"/>
      <c r="G2" s="1"/>
      <c r="H2" s="1"/>
      <c r="I2" s="1">
        <v>88</v>
      </c>
      <c r="J2" s="1" t="s">
        <v>207</v>
      </c>
    </row>
    <row r="3" spans="1:10" ht="15">
      <c r="A3" s="1"/>
      <c r="B3" s="3" t="s">
        <v>208</v>
      </c>
      <c r="C3" s="1">
        <v>12</v>
      </c>
      <c r="D3" s="1"/>
      <c r="E3" s="1"/>
      <c r="F3" s="1"/>
      <c r="G3" s="1"/>
      <c r="H3" s="1"/>
      <c r="I3" s="1"/>
      <c r="J3" s="1"/>
    </row>
    <row r="4" spans="1:10" ht="15">
      <c r="A4" s="1"/>
      <c r="B4" s="3" t="s">
        <v>209</v>
      </c>
      <c r="C4" s="1">
        <v>84</v>
      </c>
      <c r="D4" s="1"/>
      <c r="E4" s="1"/>
      <c r="F4" s="1"/>
      <c r="G4" s="1"/>
      <c r="H4" s="1"/>
      <c r="I4" s="1"/>
      <c r="J4" s="1"/>
    </row>
    <row r="5" spans="1:10" ht="15">
      <c r="A5" s="1"/>
      <c r="B5" s="3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3" t="s">
        <v>210</v>
      </c>
      <c r="C6" s="21">
        <f>Saturn!A13+D6</f>
        <v>2</v>
      </c>
      <c r="D6" s="1">
        <f>-Saturn!O23</f>
        <v>0</v>
      </c>
      <c r="E6" s="1"/>
      <c r="F6" s="1"/>
      <c r="G6" s="1"/>
      <c r="H6" s="1"/>
      <c r="I6" s="1"/>
      <c r="J6" s="1"/>
    </row>
    <row r="7" spans="1:10" ht="15">
      <c r="A7" s="1"/>
      <c r="B7" s="3" t="s">
        <v>211</v>
      </c>
      <c r="C7" s="21">
        <f>'Icy Satellites'!A28+D7</f>
        <v>9</v>
      </c>
      <c r="D7" s="1">
        <f>-'Icy Satellites'!P54</f>
        <v>-8</v>
      </c>
      <c r="E7" s="1"/>
      <c r="F7" s="1"/>
      <c r="G7" s="1"/>
      <c r="H7" s="1"/>
      <c r="I7" s="1"/>
      <c r="J7" s="1"/>
    </row>
    <row r="8" spans="1:10" ht="15">
      <c r="A8" s="1"/>
      <c r="B8" s="3" t="s">
        <v>212</v>
      </c>
      <c r="C8" s="21">
        <f>Titan!A18+D8+E8</f>
        <v>1</v>
      </c>
      <c r="D8" s="1">
        <f>-Titan!Q34</f>
        <v>-6</v>
      </c>
      <c r="E8" s="1">
        <f>Titan!R34</f>
        <v>0</v>
      </c>
      <c r="F8" s="1"/>
      <c r="G8" s="1"/>
      <c r="H8" s="1"/>
      <c r="I8" s="1"/>
      <c r="J8" s="1"/>
    </row>
    <row r="9" spans="1:10" ht="15">
      <c r="A9" s="1"/>
      <c r="B9" s="3" t="s">
        <v>213</v>
      </c>
      <c r="C9" s="21">
        <f>Rings!A68+D9+E9</f>
        <v>39</v>
      </c>
      <c r="D9" s="1">
        <f>-Rings!O134</f>
        <v>-18</v>
      </c>
      <c r="E9" s="1">
        <f>Rings!P134</f>
        <v>0</v>
      </c>
      <c r="F9" s="1"/>
      <c r="G9" s="1"/>
      <c r="H9" s="1"/>
      <c r="I9" s="1"/>
      <c r="J9" s="1"/>
    </row>
    <row r="10" spans="1:10" ht="15">
      <c r="A10" s="1"/>
      <c r="B10" s="3" t="s">
        <v>214</v>
      </c>
      <c r="C10" s="543">
        <f>'Deep Space Cals'!A78+D10+E10</f>
        <v>33</v>
      </c>
      <c r="D10" s="1">
        <f>'Deep Space Cals'!P78</f>
        <v>0</v>
      </c>
      <c r="E10" s="542">
        <f>'Deep Space Cals'!Q78</f>
        <v>0</v>
      </c>
      <c r="F10" s="1"/>
      <c r="G10" s="1"/>
      <c r="H10" s="1"/>
      <c r="I10" s="1"/>
      <c r="J10" s="1"/>
    </row>
    <row r="11" spans="1:10" ht="15">
      <c r="A11" s="1"/>
      <c r="B11" s="3"/>
      <c r="C11" s="22"/>
      <c r="D11" s="22"/>
      <c r="E11" s="22"/>
      <c r="F11" s="22"/>
      <c r="G11" s="22"/>
      <c r="H11" s="22"/>
      <c r="I11" s="22"/>
      <c r="J11" s="22"/>
    </row>
    <row r="12" spans="1:10" ht="15">
      <c r="A12" s="1"/>
      <c r="B12" s="3" t="s">
        <v>215</v>
      </c>
      <c r="C12" s="21">
        <f>SUM(C6:C10)</f>
        <v>84</v>
      </c>
      <c r="D12" s="1"/>
      <c r="E12" s="1"/>
      <c r="F12" s="1"/>
      <c r="G12" s="1"/>
      <c r="H12" s="1"/>
      <c r="I12" s="1"/>
      <c r="J12" s="1"/>
    </row>
    <row r="13" spans="1:10" ht="15">
      <c r="A13" s="1"/>
      <c r="B13" s="3"/>
      <c r="C13" s="22"/>
      <c r="D13" s="1"/>
      <c r="E13" s="1"/>
      <c r="F13" s="1"/>
      <c r="G13" s="1"/>
      <c r="H13" s="1"/>
      <c r="I13" s="1"/>
      <c r="J13" s="1"/>
    </row>
    <row r="14" spans="1:10" ht="15">
      <c r="A14" s="1"/>
      <c r="B14" s="3" t="s">
        <v>216</v>
      </c>
      <c r="C14" s="21">
        <f>C4-C12</f>
        <v>0</v>
      </c>
      <c r="D14" s="1"/>
      <c r="E14" s="1"/>
      <c r="F14" s="1"/>
      <c r="G14" s="1"/>
      <c r="H14" s="1"/>
      <c r="I14" s="1"/>
      <c r="J14" s="1"/>
    </row>
    <row r="15" spans="1:10" ht="15">
      <c r="A15" s="1"/>
      <c r="B15" s="3"/>
      <c r="C15" s="22"/>
      <c r="D15" s="1"/>
      <c r="E15" s="1"/>
      <c r="F15" s="1"/>
      <c r="G15" s="1"/>
      <c r="H15" s="1"/>
      <c r="I15" s="1"/>
      <c r="J15" s="1"/>
    </row>
    <row r="16" spans="1:10" ht="15">
      <c r="A16" s="1"/>
      <c r="B16" s="3" t="s">
        <v>217</v>
      </c>
      <c r="C16" s="21">
        <f>C3+C12</f>
        <v>96</v>
      </c>
      <c r="D16" s="1" t="s">
        <v>218</v>
      </c>
      <c r="E16" s="1"/>
      <c r="F16" s="1"/>
      <c r="G16" s="1"/>
      <c r="H16" s="1"/>
      <c r="I16" s="1"/>
      <c r="J16" s="1"/>
    </row>
    <row r="17" spans="1:10" ht="15">
      <c r="A17" s="1"/>
      <c r="B17" s="3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3" t="s">
        <v>219</v>
      </c>
      <c r="C18" s="1">
        <v>128</v>
      </c>
      <c r="D18" s="1"/>
      <c r="E18" s="1"/>
      <c r="F18" s="1"/>
      <c r="G18" s="1"/>
      <c r="H18" s="1"/>
      <c r="I18" s="1"/>
      <c r="J18" s="1"/>
    </row>
    <row r="19" spans="1:10" ht="15">
      <c r="A19" s="1"/>
      <c r="B19" s="3" t="s">
        <v>220</v>
      </c>
      <c r="C19" s="1">
        <f>C18*C16</f>
        <v>12288</v>
      </c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3" t="s">
        <v>221</v>
      </c>
      <c r="C21" s="1">
        <f>'CIRS EM Test Results'!G123+1</f>
        <v>85</v>
      </c>
      <c r="D21" s="1"/>
      <c r="E21" s="1"/>
      <c r="F21" s="1"/>
      <c r="G21" s="1"/>
      <c r="H21" s="1"/>
      <c r="I21" s="1"/>
      <c r="J21" s="1"/>
    </row>
    <row r="22" spans="1:10" ht="15">
      <c r="A22" s="1"/>
      <c r="B22" s="3" t="s">
        <v>222</v>
      </c>
      <c r="C22" s="1">
        <v>64</v>
      </c>
      <c r="D22" s="1"/>
      <c r="E22" s="1"/>
      <c r="F22" s="1"/>
      <c r="G22" s="1"/>
      <c r="H22" s="1"/>
      <c r="I22" s="1"/>
      <c r="J22" s="1"/>
    </row>
    <row r="23" spans="1:10" ht="15">
      <c r="A23" s="1"/>
      <c r="B23" s="3" t="s">
        <v>223</v>
      </c>
      <c r="C23" s="1">
        <f>C21*C22</f>
        <v>5440</v>
      </c>
      <c r="D23" s="1"/>
      <c r="E23" s="1"/>
      <c r="F23" s="1"/>
      <c r="G23" s="1"/>
      <c r="H23" s="1"/>
      <c r="I23" s="1"/>
      <c r="J23" s="1"/>
    </row>
    <row r="24" spans="1:10" ht="30">
      <c r="A24" s="1"/>
      <c r="B24" s="23" t="s">
        <v>224</v>
      </c>
      <c r="C24" s="2">
        <f>C23/(60*60*24)</f>
        <v>0.06296296296296296</v>
      </c>
      <c r="D24" s="1"/>
      <c r="E24" s="1"/>
      <c r="F24" s="1"/>
      <c r="G24" s="1"/>
      <c r="H24" s="1"/>
      <c r="I24" s="1"/>
      <c r="J24" s="1"/>
    </row>
    <row r="25" spans="1:10" ht="15">
      <c r="A25" s="1"/>
      <c r="B25" s="3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 t="s">
        <v>225</v>
      </c>
      <c r="C26" s="1">
        <v>16128</v>
      </c>
      <c r="D26" s="1"/>
      <c r="E26" s="1"/>
      <c r="F26" s="1"/>
      <c r="G26" s="1"/>
      <c r="H26" s="1"/>
      <c r="I26" s="1"/>
      <c r="J26" s="1"/>
    </row>
    <row r="27" spans="1:10" ht="15">
      <c r="A27" s="1"/>
      <c r="B27" s="1" t="s">
        <v>226</v>
      </c>
      <c r="C27" s="1">
        <f>C26+C16*8-1</f>
        <v>16895</v>
      </c>
      <c r="D27" s="1"/>
      <c r="E27" s="1"/>
      <c r="F27" s="1"/>
      <c r="G27" s="1"/>
      <c r="H27" s="1"/>
      <c r="I27" s="1"/>
      <c r="J27" s="1"/>
    </row>
  </sheetData>
  <conditionalFormatting sqref="C14">
    <cfRule type="cellIs" priority="1" dxfId="0" operator="lessThan" stopIfTrue="1">
      <formula>0</formula>
    </cfRule>
  </conditionalFormatting>
  <printOptions gridLines="1"/>
  <pageMargins left="0.75" right="0.75" top="1" bottom="1" header="0.511811023" footer="0.51181102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J249"/>
  <sheetViews>
    <sheetView workbookViewId="0" topLeftCell="A88">
      <selection activeCell="I118" sqref="I118"/>
    </sheetView>
  </sheetViews>
  <sheetFormatPr defaultColWidth="9.140625" defaultRowHeight="12.75"/>
  <cols>
    <col min="1" max="1" width="7.57421875" style="25" customWidth="1"/>
    <col min="2" max="2" width="43.28125" style="25" customWidth="1"/>
    <col min="3" max="4" width="8.8515625" style="25" customWidth="1"/>
    <col min="5" max="5" width="12.00390625" style="25" customWidth="1"/>
    <col min="6" max="7" width="8.8515625" style="25" customWidth="1"/>
    <col min="8" max="8" width="11.57421875" style="25" customWidth="1"/>
    <col min="9" max="16384" width="8.8515625" style="25" customWidth="1"/>
  </cols>
  <sheetData>
    <row r="1" ht="15.75" thickBot="1"/>
    <row r="2" spans="2:10" ht="15" customHeight="1">
      <c r="B2" s="952" t="s">
        <v>81</v>
      </c>
      <c r="C2" s="1100" t="s">
        <v>85</v>
      </c>
      <c r="D2" s="1101"/>
      <c r="E2" s="1102"/>
      <c r="F2" s="27"/>
      <c r="G2" s="28" t="s">
        <v>87</v>
      </c>
      <c r="H2" s="29"/>
      <c r="I2" s="947" t="s">
        <v>90</v>
      </c>
      <c r="J2" s="952" t="s">
        <v>13</v>
      </c>
    </row>
    <row r="3" spans="2:10" ht="32.25" customHeight="1" thickBot="1">
      <c r="B3" s="953"/>
      <c r="C3" s="30" t="s">
        <v>92</v>
      </c>
      <c r="D3" s="31" t="s">
        <v>93</v>
      </c>
      <c r="E3" s="32" t="s">
        <v>94</v>
      </c>
      <c r="F3" s="30" t="s">
        <v>92</v>
      </c>
      <c r="G3" s="31" t="s">
        <v>93</v>
      </c>
      <c r="H3" s="32" t="s">
        <v>94</v>
      </c>
      <c r="I3" s="955"/>
      <c r="J3" s="951"/>
    </row>
    <row r="4" spans="2:10" ht="15">
      <c r="B4" s="33"/>
      <c r="C4" s="34"/>
      <c r="D4" s="35"/>
      <c r="E4" s="36"/>
      <c r="F4" s="34"/>
      <c r="G4" s="35"/>
      <c r="H4" s="36"/>
      <c r="I4" s="37"/>
      <c r="J4" s="38"/>
    </row>
    <row r="5" spans="2:10" ht="15">
      <c r="B5" s="351" t="s">
        <v>465</v>
      </c>
      <c r="C5" s="380">
        <v>2008</v>
      </c>
      <c r="D5" s="380">
        <v>257</v>
      </c>
      <c r="E5" s="381">
        <v>0.9298611111111111</v>
      </c>
      <c r="F5" s="40"/>
      <c r="G5" s="41"/>
      <c r="H5" s="42"/>
      <c r="I5" s="39" t="s">
        <v>137</v>
      </c>
      <c r="J5" s="42"/>
    </row>
    <row r="6" spans="2:10" ht="15">
      <c r="B6" s="351" t="s">
        <v>309</v>
      </c>
      <c r="C6" s="380">
        <f>C5</f>
        <v>2008</v>
      </c>
      <c r="D6" s="380">
        <f>D5</f>
        <v>257</v>
      </c>
      <c r="E6" s="381">
        <f>E5+E245</f>
        <v>0.9326388888888889</v>
      </c>
      <c r="F6" s="380">
        <v>2008</v>
      </c>
      <c r="G6" s="380">
        <v>257</v>
      </c>
      <c r="H6" s="381">
        <f>E6+E247</f>
        <v>0.9340277777777778</v>
      </c>
      <c r="I6" s="386">
        <v>60</v>
      </c>
      <c r="J6" s="386">
        <f>IF(I6=50,10,1)</f>
        <v>1</v>
      </c>
    </row>
    <row r="7" spans="1:10" ht="15">
      <c r="A7" s="374"/>
      <c r="B7" s="351" t="s">
        <v>14</v>
      </c>
      <c r="C7" s="380">
        <f>F6</f>
        <v>2008</v>
      </c>
      <c r="D7" s="380">
        <f>IF(H6&gt;=$E$243,G6,G6-1)</f>
        <v>257</v>
      </c>
      <c r="E7" s="381">
        <f>H6</f>
        <v>0.9340277777777778</v>
      </c>
      <c r="F7" s="380">
        <f>C8</f>
        <v>2008</v>
      </c>
      <c r="G7" s="380">
        <f>D8</f>
        <v>258</v>
      </c>
      <c r="H7" s="381">
        <f>E8</f>
        <v>0.5861111111111111</v>
      </c>
      <c r="I7" s="386">
        <v>50</v>
      </c>
      <c r="J7" s="386">
        <f aca="true" t="shared" si="0" ref="J7:J68">IF(I7=50,10,1)</f>
        <v>10</v>
      </c>
    </row>
    <row r="8" spans="1:10" ht="15">
      <c r="A8" s="374">
        <v>1</v>
      </c>
      <c r="B8" s="351" t="s">
        <v>311</v>
      </c>
      <c r="C8" s="380">
        <v>2008</v>
      </c>
      <c r="D8" s="380">
        <v>258</v>
      </c>
      <c r="E8" s="548">
        <v>0.5861111111111111</v>
      </c>
      <c r="F8" s="380">
        <v>2008</v>
      </c>
      <c r="G8" s="380">
        <v>258</v>
      </c>
      <c r="H8" s="548">
        <v>0.9194444444444444</v>
      </c>
      <c r="I8" s="386">
        <v>500</v>
      </c>
      <c r="J8" s="386">
        <f t="shared" si="0"/>
        <v>1</v>
      </c>
    </row>
    <row r="9" spans="1:10" ht="15">
      <c r="A9" s="374"/>
      <c r="B9" s="351" t="s">
        <v>15</v>
      </c>
      <c r="C9" s="380">
        <f>F8</f>
        <v>2008</v>
      </c>
      <c r="D9" s="380">
        <f>IF(H8&gt;=$E$243,G8,G8-1)</f>
        <v>258</v>
      </c>
      <c r="E9" s="381">
        <f>IF(H8-$E$243&gt;0,H8-$E$243,H8-$E$243+$E$249)</f>
        <v>0.91875</v>
      </c>
      <c r="F9" s="380">
        <f>C10</f>
        <v>2008</v>
      </c>
      <c r="G9" s="380">
        <f>D10</f>
        <v>258</v>
      </c>
      <c r="H9" s="381">
        <f>E10</f>
        <v>0.9541666666666666</v>
      </c>
      <c r="I9" s="386">
        <v>50</v>
      </c>
      <c r="J9" s="386">
        <f t="shared" si="0"/>
        <v>10</v>
      </c>
    </row>
    <row r="10" spans="1:10" ht="15">
      <c r="A10" s="374">
        <v>2</v>
      </c>
      <c r="B10" s="351" t="s">
        <v>314</v>
      </c>
      <c r="C10" s="380">
        <v>2008</v>
      </c>
      <c r="D10" s="380">
        <v>258</v>
      </c>
      <c r="E10" s="548">
        <v>0.9541666666666666</v>
      </c>
      <c r="F10" s="380">
        <v>2008</v>
      </c>
      <c r="G10" s="380">
        <v>259</v>
      </c>
      <c r="H10" s="548">
        <v>0.08958333333333333</v>
      </c>
      <c r="I10" s="386">
        <v>501</v>
      </c>
      <c r="J10" s="386">
        <f t="shared" si="0"/>
        <v>1</v>
      </c>
    </row>
    <row r="11" spans="1:10" ht="15">
      <c r="A11" s="374"/>
      <c r="B11" s="351" t="s">
        <v>16</v>
      </c>
      <c r="C11" s="380">
        <f>F10</f>
        <v>2008</v>
      </c>
      <c r="D11" s="380">
        <f>IF(H10&gt;=$E$243,G10,G10-1)</f>
        <v>259</v>
      </c>
      <c r="E11" s="381">
        <f>IF(H10-$E$243&gt;0,H10-$E$243,H10-$E$243+$E$249)</f>
        <v>0.08888888888888889</v>
      </c>
      <c r="F11" s="380">
        <f>C12</f>
        <v>2008</v>
      </c>
      <c r="G11" s="380">
        <f>D12</f>
        <v>259</v>
      </c>
      <c r="H11" s="381">
        <f>E12</f>
        <v>0.08958333333333333</v>
      </c>
      <c r="I11" s="386">
        <v>50</v>
      </c>
      <c r="J11" s="386">
        <f t="shared" si="0"/>
        <v>10</v>
      </c>
    </row>
    <row r="12" spans="1:10" ht="15">
      <c r="A12" s="374">
        <v>3</v>
      </c>
      <c r="B12" s="351" t="s">
        <v>318</v>
      </c>
      <c r="C12" s="380">
        <v>2008</v>
      </c>
      <c r="D12" s="380">
        <v>259</v>
      </c>
      <c r="E12" s="548">
        <v>0.08958333333333333</v>
      </c>
      <c r="F12" s="380">
        <v>2008</v>
      </c>
      <c r="G12" s="380">
        <v>259</v>
      </c>
      <c r="H12" s="548">
        <v>0.42291666666666666</v>
      </c>
      <c r="I12" s="386">
        <v>502</v>
      </c>
      <c r="J12" s="386">
        <f t="shared" si="0"/>
        <v>1</v>
      </c>
    </row>
    <row r="13" spans="1:10" ht="15">
      <c r="A13" s="374"/>
      <c r="B13" s="351" t="s">
        <v>17</v>
      </c>
      <c r="C13" s="380">
        <f>F12</f>
        <v>2008</v>
      </c>
      <c r="D13" s="380">
        <f>IF(H12&gt;=$E$243,G12,G12-1)</f>
        <v>259</v>
      </c>
      <c r="E13" s="381">
        <f>IF(H12-$E$243&gt;0,H12-$E$243,H12-$E$243+$E$249)</f>
        <v>0.4222222222222222</v>
      </c>
      <c r="F13" s="380">
        <f>C14</f>
        <v>2008</v>
      </c>
      <c r="G13" s="380">
        <f>D14</f>
        <v>259</v>
      </c>
      <c r="H13" s="381">
        <f>E14</f>
        <v>0.5861111111111111</v>
      </c>
      <c r="I13" s="386">
        <v>50</v>
      </c>
      <c r="J13" s="386">
        <f t="shared" si="0"/>
        <v>10</v>
      </c>
    </row>
    <row r="14" spans="1:10" ht="15">
      <c r="A14" s="374">
        <v>4</v>
      </c>
      <c r="B14" s="351" t="s">
        <v>320</v>
      </c>
      <c r="C14" s="380">
        <v>2008</v>
      </c>
      <c r="D14" s="380">
        <v>259</v>
      </c>
      <c r="E14" s="548">
        <v>0.5861111111111111</v>
      </c>
      <c r="F14" s="380">
        <v>2008</v>
      </c>
      <c r="G14" s="380">
        <v>259</v>
      </c>
      <c r="H14" s="548">
        <v>0.9194444444444444</v>
      </c>
      <c r="I14" s="386">
        <v>500</v>
      </c>
      <c r="J14" s="386">
        <f t="shared" si="0"/>
        <v>1</v>
      </c>
    </row>
    <row r="15" spans="1:10" ht="15">
      <c r="A15" s="374"/>
      <c r="B15" s="351" t="s">
        <v>18</v>
      </c>
      <c r="C15" s="380">
        <f>F14</f>
        <v>2008</v>
      </c>
      <c r="D15" s="380">
        <f>IF(H14&gt;=$E$243,G14,G14-1)</f>
        <v>259</v>
      </c>
      <c r="E15" s="381">
        <f>IF(H14-$E$243&gt;0,H14-$E$243,H14-$E$243+$E$249)</f>
        <v>0.91875</v>
      </c>
      <c r="F15" s="380">
        <f>C16</f>
        <v>2008</v>
      </c>
      <c r="G15" s="380">
        <f>D16</f>
        <v>259</v>
      </c>
      <c r="H15" s="381">
        <f>E16</f>
        <v>0.9541666666666666</v>
      </c>
      <c r="I15" s="386">
        <v>50</v>
      </c>
      <c r="J15" s="386">
        <f t="shared" si="0"/>
        <v>10</v>
      </c>
    </row>
    <row r="16" spans="1:10" ht="15">
      <c r="A16" s="374">
        <v>5</v>
      </c>
      <c r="B16" s="351" t="s">
        <v>321</v>
      </c>
      <c r="C16" s="380">
        <v>2008</v>
      </c>
      <c r="D16" s="380">
        <v>259</v>
      </c>
      <c r="E16" s="548">
        <v>0.9541666666666666</v>
      </c>
      <c r="F16" s="380">
        <v>2008</v>
      </c>
      <c r="G16" s="380">
        <v>260</v>
      </c>
      <c r="H16" s="548">
        <v>0.4923611111111111</v>
      </c>
      <c r="I16" s="386">
        <v>504</v>
      </c>
      <c r="J16" s="386">
        <f t="shared" si="0"/>
        <v>1</v>
      </c>
    </row>
    <row r="17" spans="1:10" ht="15">
      <c r="A17" s="374"/>
      <c r="B17" s="351" t="s">
        <v>19</v>
      </c>
      <c r="C17" s="380">
        <f>F16</f>
        <v>2008</v>
      </c>
      <c r="D17" s="380">
        <f>IF(H16&gt;=$E$243,G16,G16-1)</f>
        <v>260</v>
      </c>
      <c r="E17" s="381">
        <f>IF(H16-$E$243&gt;0,H16-$E$243,H16-$E$243+$E$249)</f>
        <v>0.49166666666666664</v>
      </c>
      <c r="F17" s="380">
        <f>C18</f>
        <v>2008</v>
      </c>
      <c r="G17" s="380">
        <f>D18</f>
        <v>260</v>
      </c>
      <c r="H17" s="381">
        <f>E18</f>
        <v>0.5756944444444444</v>
      </c>
      <c r="I17" s="386">
        <v>50</v>
      </c>
      <c r="J17" s="386">
        <f t="shared" si="0"/>
        <v>10</v>
      </c>
    </row>
    <row r="18" spans="1:10" ht="15">
      <c r="A18" s="374">
        <v>6</v>
      </c>
      <c r="B18" s="351" t="s">
        <v>322</v>
      </c>
      <c r="C18" s="380">
        <v>2008</v>
      </c>
      <c r="D18" s="380">
        <v>260</v>
      </c>
      <c r="E18" s="548">
        <v>0.5756944444444444</v>
      </c>
      <c r="F18" s="380">
        <v>2008</v>
      </c>
      <c r="G18" s="380">
        <v>260</v>
      </c>
      <c r="H18" s="548">
        <v>0.8986111111111111</v>
      </c>
      <c r="I18" s="386">
        <v>500</v>
      </c>
      <c r="J18" s="386">
        <f t="shared" si="0"/>
        <v>1</v>
      </c>
    </row>
    <row r="19" spans="1:10" ht="15">
      <c r="A19" s="374"/>
      <c r="B19" s="351" t="s">
        <v>20</v>
      </c>
      <c r="C19" s="380">
        <f>F18</f>
        <v>2008</v>
      </c>
      <c r="D19" s="380">
        <f>IF(H18&gt;=$E$243,G18,G18-1)</f>
        <v>260</v>
      </c>
      <c r="E19" s="381">
        <f>IF(H18-$E$243&gt;0,H18-$E$243,H18-$E$243+$E$249)</f>
        <v>0.8979166666666667</v>
      </c>
      <c r="F19" s="380">
        <f>C20</f>
        <v>2008</v>
      </c>
      <c r="G19" s="380">
        <f>D20</f>
        <v>260</v>
      </c>
      <c r="H19" s="381">
        <f>E20</f>
        <v>0.9201388888888888</v>
      </c>
      <c r="I19" s="386">
        <v>50</v>
      </c>
      <c r="J19" s="386">
        <f t="shared" si="0"/>
        <v>10</v>
      </c>
    </row>
    <row r="20" spans="1:10" ht="15">
      <c r="A20" s="374">
        <v>7</v>
      </c>
      <c r="B20" s="351" t="s">
        <v>323</v>
      </c>
      <c r="C20" s="380">
        <v>2008</v>
      </c>
      <c r="D20" s="380">
        <v>260</v>
      </c>
      <c r="E20" s="548">
        <v>0.9201388888888888</v>
      </c>
      <c r="F20" s="380">
        <v>2008</v>
      </c>
      <c r="G20" s="380">
        <v>261</v>
      </c>
      <c r="H20" s="548">
        <v>0.13194444444444445</v>
      </c>
      <c r="I20" s="386">
        <v>106</v>
      </c>
      <c r="J20" s="386">
        <f t="shared" si="0"/>
        <v>1</v>
      </c>
    </row>
    <row r="21" spans="1:10" ht="15">
      <c r="A21" s="374"/>
      <c r="B21" s="351" t="s">
        <v>21</v>
      </c>
      <c r="C21" s="380">
        <f>F20</f>
        <v>2008</v>
      </c>
      <c r="D21" s="380">
        <f>IF(H20&gt;=$E$243,G20,G20-1)</f>
        <v>261</v>
      </c>
      <c r="E21" s="381">
        <f>IF(H20-$E$243&gt;0,H20-$E$243,H20-$E$243+$E$249)</f>
        <v>0.13125</v>
      </c>
      <c r="F21" s="380">
        <f>C22</f>
        <v>2008</v>
      </c>
      <c r="G21" s="380">
        <f>D22</f>
        <v>261</v>
      </c>
      <c r="H21" s="381">
        <f>E22</f>
        <v>0.13194444444444445</v>
      </c>
      <c r="I21" s="386">
        <v>50</v>
      </c>
      <c r="J21" s="386">
        <f t="shared" si="0"/>
        <v>10</v>
      </c>
    </row>
    <row r="22" spans="1:10" ht="15">
      <c r="A22" s="374">
        <v>8</v>
      </c>
      <c r="B22" s="351" t="s">
        <v>324</v>
      </c>
      <c r="C22" s="380">
        <v>2008</v>
      </c>
      <c r="D22" s="380">
        <v>261</v>
      </c>
      <c r="E22" s="548">
        <v>0.13194444444444445</v>
      </c>
      <c r="F22" s="380">
        <v>2008</v>
      </c>
      <c r="G22" s="380">
        <v>261</v>
      </c>
      <c r="H22" s="548">
        <v>0.3333333333333333</v>
      </c>
      <c r="I22" s="386">
        <v>106</v>
      </c>
      <c r="J22" s="386">
        <f t="shared" si="0"/>
        <v>1</v>
      </c>
    </row>
    <row r="23" spans="1:10" ht="15">
      <c r="A23" s="374"/>
      <c r="B23" s="351" t="s">
        <v>22</v>
      </c>
      <c r="C23" s="380">
        <f>F22</f>
        <v>2008</v>
      </c>
      <c r="D23" s="380">
        <f>IF(H22&gt;=$E$243,G22,G22-1)</f>
        <v>261</v>
      </c>
      <c r="E23" s="381">
        <f>IF(H22-$E$243&gt;0,H22-$E$243,H22-$E$243+$E$249)</f>
        <v>0.3326388888888889</v>
      </c>
      <c r="F23" s="380">
        <f>C24</f>
        <v>2008</v>
      </c>
      <c r="G23" s="380">
        <f>D24</f>
        <v>261</v>
      </c>
      <c r="H23" s="381">
        <f>E24</f>
        <v>0.3333333333333333</v>
      </c>
      <c r="I23" s="386">
        <v>50</v>
      </c>
      <c r="J23" s="386">
        <f t="shared" si="0"/>
        <v>10</v>
      </c>
    </row>
    <row r="24" spans="1:10" ht="15">
      <c r="A24" s="374">
        <v>9</v>
      </c>
      <c r="B24" s="351" t="s">
        <v>325</v>
      </c>
      <c r="C24" s="380">
        <v>2008</v>
      </c>
      <c r="D24" s="380">
        <v>261</v>
      </c>
      <c r="E24" s="548">
        <v>0.3333333333333333</v>
      </c>
      <c r="F24" s="380">
        <v>2008</v>
      </c>
      <c r="G24" s="380">
        <v>261</v>
      </c>
      <c r="H24" s="548">
        <v>0.5972222222222222</v>
      </c>
      <c r="I24" s="386">
        <v>106</v>
      </c>
      <c r="J24" s="386">
        <f t="shared" si="0"/>
        <v>1</v>
      </c>
    </row>
    <row r="25" spans="1:10" ht="15">
      <c r="A25" s="374"/>
      <c r="B25" s="351" t="s">
        <v>23</v>
      </c>
      <c r="C25" s="380">
        <f>F24</f>
        <v>2008</v>
      </c>
      <c r="D25" s="380">
        <f>IF(H24&gt;=$E$243,G24,G24-1)</f>
        <v>261</v>
      </c>
      <c r="E25" s="381">
        <f>IF(H24-$E$243&gt;0,H24-$E$243,H24-$E$243+$E$249)</f>
        <v>0.5965277777777778</v>
      </c>
      <c r="F25" s="380">
        <f>C26</f>
        <v>2008</v>
      </c>
      <c r="G25" s="380">
        <f>D26</f>
        <v>261</v>
      </c>
      <c r="H25" s="381">
        <f>E26</f>
        <v>0.5972222222222222</v>
      </c>
      <c r="I25" s="386">
        <v>50</v>
      </c>
      <c r="J25" s="386">
        <f t="shared" si="0"/>
        <v>10</v>
      </c>
    </row>
    <row r="26" spans="1:10" ht="15">
      <c r="A26" s="374">
        <v>10</v>
      </c>
      <c r="B26" s="351" t="s">
        <v>326</v>
      </c>
      <c r="C26" s="380">
        <v>2008</v>
      </c>
      <c r="D26" s="380">
        <v>261</v>
      </c>
      <c r="E26" s="548">
        <v>0.5972222222222222</v>
      </c>
      <c r="F26" s="380">
        <v>2008</v>
      </c>
      <c r="G26" s="380">
        <v>261</v>
      </c>
      <c r="H26" s="548">
        <v>0.6666666666666666</v>
      </c>
      <c r="I26" s="386">
        <v>106</v>
      </c>
      <c r="J26" s="386">
        <f t="shared" si="0"/>
        <v>1</v>
      </c>
    </row>
    <row r="27" spans="1:10" ht="15">
      <c r="A27" s="374"/>
      <c r="B27" s="351" t="s">
        <v>24</v>
      </c>
      <c r="C27" s="380">
        <f>F26</f>
        <v>2008</v>
      </c>
      <c r="D27" s="380">
        <f>IF(H26&gt;=$E$243,G26,G26-1)</f>
        <v>261</v>
      </c>
      <c r="E27" s="381">
        <f>IF(H26-$E$243&gt;0,H26-$E$243,H26-$E$243+$E$249)</f>
        <v>0.6659722222222222</v>
      </c>
      <c r="F27" s="380">
        <f>C28</f>
        <v>2008</v>
      </c>
      <c r="G27" s="380">
        <f>D28</f>
        <v>261</v>
      </c>
      <c r="H27" s="381">
        <f>E28</f>
        <v>0.6666666666666666</v>
      </c>
      <c r="I27" s="386">
        <v>50</v>
      </c>
      <c r="J27" s="386">
        <f t="shared" si="0"/>
        <v>10</v>
      </c>
    </row>
    <row r="28" spans="1:10" ht="15">
      <c r="A28" s="374">
        <v>11</v>
      </c>
      <c r="B28" s="351" t="s">
        <v>327</v>
      </c>
      <c r="C28" s="380">
        <v>2008</v>
      </c>
      <c r="D28" s="380">
        <v>261</v>
      </c>
      <c r="E28" s="548">
        <v>0.6666666666666666</v>
      </c>
      <c r="F28" s="380">
        <v>2008</v>
      </c>
      <c r="G28" s="380">
        <v>261</v>
      </c>
      <c r="H28" s="548">
        <v>0.7395833333333334</v>
      </c>
      <c r="I28" s="386">
        <v>106</v>
      </c>
      <c r="J28" s="386">
        <f t="shared" si="0"/>
        <v>1</v>
      </c>
    </row>
    <row r="29" spans="1:10" ht="15">
      <c r="A29" s="374"/>
      <c r="B29" s="351" t="s">
        <v>25</v>
      </c>
      <c r="C29" s="380">
        <f>F28</f>
        <v>2008</v>
      </c>
      <c r="D29" s="380">
        <f>IF(H28&gt;=$E$243,G28,G28-1)</f>
        <v>261</v>
      </c>
      <c r="E29" s="381">
        <f>IF(H28-$E$243&gt;0,H28-$E$243,H28-$E$243+$E$249)</f>
        <v>0.7388888888888889</v>
      </c>
      <c r="F29" s="380">
        <f>C30</f>
        <v>2008</v>
      </c>
      <c r="G29" s="380">
        <f>D30</f>
        <v>261</v>
      </c>
      <c r="H29" s="381">
        <f>E30</f>
        <v>0.7395833333333334</v>
      </c>
      <c r="I29" s="386">
        <v>50</v>
      </c>
      <c r="J29" s="386">
        <f t="shared" si="0"/>
        <v>10</v>
      </c>
    </row>
    <row r="30" spans="1:10" ht="15">
      <c r="A30" s="374">
        <v>12</v>
      </c>
      <c r="B30" s="351" t="s">
        <v>328</v>
      </c>
      <c r="C30" s="380">
        <v>2008</v>
      </c>
      <c r="D30" s="380">
        <v>261</v>
      </c>
      <c r="E30" s="548">
        <v>0.7395833333333334</v>
      </c>
      <c r="F30" s="380">
        <v>2008</v>
      </c>
      <c r="G30" s="380">
        <v>261</v>
      </c>
      <c r="H30" s="548">
        <v>0.8611111111111112</v>
      </c>
      <c r="I30" s="386">
        <v>106</v>
      </c>
      <c r="J30" s="386">
        <f t="shared" si="0"/>
        <v>1</v>
      </c>
    </row>
    <row r="31" spans="1:10" ht="15">
      <c r="A31" s="374"/>
      <c r="B31" s="351" t="s">
        <v>26</v>
      </c>
      <c r="C31" s="380">
        <f>F30</f>
        <v>2008</v>
      </c>
      <c r="D31" s="380">
        <f>IF(H30&gt;=$E$243,G30,G30-1)</f>
        <v>261</v>
      </c>
      <c r="E31" s="381">
        <f>IF(H30-$E$243&gt;0,H30-$E$243,H30-$E$243+$E$249)</f>
        <v>0.8604166666666667</v>
      </c>
      <c r="F31" s="380">
        <f>C32</f>
        <v>2008</v>
      </c>
      <c r="G31" s="380">
        <f>D32</f>
        <v>261</v>
      </c>
      <c r="H31" s="381">
        <f>E32</f>
        <v>0.8611111111111112</v>
      </c>
      <c r="I31" s="386">
        <v>50</v>
      </c>
      <c r="J31" s="386">
        <f t="shared" si="0"/>
        <v>10</v>
      </c>
    </row>
    <row r="32" spans="1:10" ht="15">
      <c r="A32" s="374">
        <v>13</v>
      </c>
      <c r="B32" s="351" t="s">
        <v>329</v>
      </c>
      <c r="C32" s="380">
        <v>2008</v>
      </c>
      <c r="D32" s="380">
        <v>261</v>
      </c>
      <c r="E32" s="548">
        <v>0.8611111111111112</v>
      </c>
      <c r="F32" s="380">
        <v>2008</v>
      </c>
      <c r="G32" s="380">
        <v>262</v>
      </c>
      <c r="H32" s="548">
        <v>0.13194444444444445</v>
      </c>
      <c r="I32" s="386">
        <v>512</v>
      </c>
      <c r="J32" s="386">
        <f t="shared" si="0"/>
        <v>1</v>
      </c>
    </row>
    <row r="33" spans="1:10" ht="15">
      <c r="A33" s="374"/>
      <c r="B33" s="351" t="s">
        <v>27</v>
      </c>
      <c r="C33" s="380">
        <f>F32</f>
        <v>2008</v>
      </c>
      <c r="D33" s="380">
        <f>IF(H32&gt;=$E$243,G32,G32-1)</f>
        <v>262</v>
      </c>
      <c r="E33" s="381">
        <f>IF(H32-$E$243&gt;0,H32-$E$243,H32-$E$243+$E$249)</f>
        <v>0.13125</v>
      </c>
      <c r="F33" s="380">
        <f>C34</f>
        <v>2008</v>
      </c>
      <c r="G33" s="380">
        <f>D34</f>
        <v>262</v>
      </c>
      <c r="H33" s="381">
        <f>E34</f>
        <v>0.13194444444444445</v>
      </c>
      <c r="I33" s="386">
        <v>50</v>
      </c>
      <c r="J33" s="386">
        <f t="shared" si="0"/>
        <v>10</v>
      </c>
    </row>
    <row r="34" spans="1:10" ht="15">
      <c r="A34" s="374">
        <v>14</v>
      </c>
      <c r="B34" s="351" t="s">
        <v>332</v>
      </c>
      <c r="C34" s="380">
        <v>2008</v>
      </c>
      <c r="D34" s="380">
        <v>262</v>
      </c>
      <c r="E34" s="548">
        <v>0.13194444444444445</v>
      </c>
      <c r="F34" s="380">
        <v>2008</v>
      </c>
      <c r="G34" s="380">
        <v>262</v>
      </c>
      <c r="H34" s="548">
        <v>0.17361111111111113</v>
      </c>
      <c r="I34" s="386">
        <v>106</v>
      </c>
      <c r="J34" s="386">
        <f t="shared" si="0"/>
        <v>1</v>
      </c>
    </row>
    <row r="35" spans="1:10" ht="15">
      <c r="A35" s="374"/>
      <c r="B35" s="351" t="s">
        <v>28</v>
      </c>
      <c r="C35" s="380">
        <f>F34</f>
        <v>2008</v>
      </c>
      <c r="D35" s="380">
        <f>IF(H34&gt;=$E$243,G34,G34-1)</f>
        <v>262</v>
      </c>
      <c r="E35" s="381">
        <f>IF(H34-$E$243&gt;0,H34-$E$243,H34-$E$243+$E$249)</f>
        <v>0.1729166666666667</v>
      </c>
      <c r="F35" s="380">
        <f>C36</f>
        <v>2008</v>
      </c>
      <c r="G35" s="380">
        <f>D36</f>
        <v>262</v>
      </c>
      <c r="H35" s="381">
        <f>E36</f>
        <v>0.26319444444444445</v>
      </c>
      <c r="I35" s="386">
        <v>50</v>
      </c>
      <c r="J35" s="386">
        <f t="shared" si="0"/>
        <v>10</v>
      </c>
    </row>
    <row r="36" spans="1:10" ht="15">
      <c r="A36" s="374">
        <v>15</v>
      </c>
      <c r="B36" s="351" t="s">
        <v>333</v>
      </c>
      <c r="C36" s="380">
        <v>2008</v>
      </c>
      <c r="D36" s="380">
        <v>262</v>
      </c>
      <c r="E36" s="548">
        <v>0.26319444444444445</v>
      </c>
      <c r="F36" s="380">
        <v>2008</v>
      </c>
      <c r="G36" s="380">
        <v>262</v>
      </c>
      <c r="H36" s="548">
        <v>0.4298611111111111</v>
      </c>
      <c r="I36" s="386">
        <v>514</v>
      </c>
      <c r="J36" s="386">
        <f t="shared" si="0"/>
        <v>1</v>
      </c>
    </row>
    <row r="37" spans="1:10" ht="15">
      <c r="A37" s="374"/>
      <c r="B37" s="351" t="s">
        <v>29</v>
      </c>
      <c r="C37" s="380">
        <f>F36</f>
        <v>2008</v>
      </c>
      <c r="D37" s="380">
        <f>IF(H36&gt;=$E$243,G36,G36-1)</f>
        <v>262</v>
      </c>
      <c r="E37" s="381">
        <f>IF(H36-$E$243&gt;0,H36-$E$243,H36-$E$243+$E$249)</f>
        <v>0.42916666666666664</v>
      </c>
      <c r="F37" s="380">
        <f>C38</f>
        <v>2008</v>
      </c>
      <c r="G37" s="380">
        <f>D38</f>
        <v>262</v>
      </c>
      <c r="H37" s="381">
        <f>E38</f>
        <v>0.6284722222222222</v>
      </c>
      <c r="I37" s="386">
        <v>50</v>
      </c>
      <c r="J37" s="386">
        <f t="shared" si="0"/>
        <v>10</v>
      </c>
    </row>
    <row r="38" spans="1:10" ht="15">
      <c r="A38" s="374">
        <v>16</v>
      </c>
      <c r="B38" s="351" t="s">
        <v>334</v>
      </c>
      <c r="C38" s="380">
        <v>2008</v>
      </c>
      <c r="D38" s="380">
        <v>262</v>
      </c>
      <c r="E38" s="548">
        <v>0.6284722222222222</v>
      </c>
      <c r="F38" s="380">
        <v>2008</v>
      </c>
      <c r="G38" s="380">
        <v>262</v>
      </c>
      <c r="H38" s="548">
        <v>0.8611111111111112</v>
      </c>
      <c r="I38" s="386">
        <v>515</v>
      </c>
      <c r="J38" s="386">
        <f t="shared" si="0"/>
        <v>1</v>
      </c>
    </row>
    <row r="39" spans="1:10" ht="15">
      <c r="A39" s="374"/>
      <c r="B39" s="351" t="s">
        <v>30</v>
      </c>
      <c r="C39" s="380">
        <f>F38</f>
        <v>2008</v>
      </c>
      <c r="D39" s="380">
        <f>IF(H38&gt;=$E$243,G38,G38-1)</f>
        <v>262</v>
      </c>
      <c r="E39" s="381">
        <f>IF(H38-$E$243&gt;0,H38-$E$243,H38-$E$243+$E$249)</f>
        <v>0.8604166666666667</v>
      </c>
      <c r="F39" s="380">
        <f>C40</f>
        <v>2008</v>
      </c>
      <c r="G39" s="380">
        <f>D40</f>
        <v>262</v>
      </c>
      <c r="H39" s="381">
        <f>E40</f>
        <v>0.8611111111111112</v>
      </c>
      <c r="I39" s="386">
        <v>50</v>
      </c>
      <c r="J39" s="386">
        <f t="shared" si="0"/>
        <v>10</v>
      </c>
    </row>
    <row r="40" spans="1:10" ht="15">
      <c r="A40" s="374">
        <v>17</v>
      </c>
      <c r="B40" s="351" t="s">
        <v>336</v>
      </c>
      <c r="C40" s="380">
        <v>2008</v>
      </c>
      <c r="D40" s="380">
        <v>262</v>
      </c>
      <c r="E40" s="548">
        <v>0.8611111111111112</v>
      </c>
      <c r="F40" s="380">
        <v>2008</v>
      </c>
      <c r="G40" s="380">
        <v>263</v>
      </c>
      <c r="H40" s="548">
        <v>0.23611111111111113</v>
      </c>
      <c r="I40" s="386">
        <v>106</v>
      </c>
      <c r="J40" s="386">
        <f t="shared" si="0"/>
        <v>1</v>
      </c>
    </row>
    <row r="41" spans="1:10" ht="15">
      <c r="A41" s="374"/>
      <c r="B41" s="351" t="s">
        <v>31</v>
      </c>
      <c r="C41" s="380">
        <f>F40</f>
        <v>2008</v>
      </c>
      <c r="D41" s="380">
        <f>IF(H40&gt;=$E$243,G40,G40-1)</f>
        <v>263</v>
      </c>
      <c r="E41" s="381">
        <f>IF(H40-$E$243&gt;0,H40-$E$243,H40-$E$243+$E$249)</f>
        <v>0.2354166666666667</v>
      </c>
      <c r="F41" s="380">
        <f>C42</f>
        <v>2008</v>
      </c>
      <c r="G41" s="380">
        <f>D42</f>
        <v>263</v>
      </c>
      <c r="H41" s="381">
        <f>E42</f>
        <v>0.2875</v>
      </c>
      <c r="I41" s="386">
        <v>50</v>
      </c>
      <c r="J41" s="386">
        <f t="shared" si="0"/>
        <v>10</v>
      </c>
    </row>
    <row r="42" spans="1:10" ht="15">
      <c r="A42" s="374">
        <v>18</v>
      </c>
      <c r="B42" s="351" t="s">
        <v>337</v>
      </c>
      <c r="C42" s="380">
        <v>2008</v>
      </c>
      <c r="D42" s="380">
        <v>263</v>
      </c>
      <c r="E42" s="548">
        <v>0.2875</v>
      </c>
      <c r="F42" s="380">
        <v>2008</v>
      </c>
      <c r="G42" s="380">
        <v>263</v>
      </c>
      <c r="H42" s="548">
        <v>0.45416666666666666</v>
      </c>
      <c r="I42" s="386">
        <v>514</v>
      </c>
      <c r="J42" s="386">
        <f t="shared" si="0"/>
        <v>1</v>
      </c>
    </row>
    <row r="43" spans="1:10" ht="15">
      <c r="A43" s="374"/>
      <c r="B43" s="351" t="s">
        <v>32</v>
      </c>
      <c r="C43" s="380">
        <f>F42</f>
        <v>2008</v>
      </c>
      <c r="D43" s="380">
        <f>IF(H42&gt;=$E$243,G42,G42-1)</f>
        <v>263</v>
      </c>
      <c r="E43" s="381">
        <f>IF(H42-$E$243&gt;0,H42-$E$243,H42-$E$243+$E$249)</f>
        <v>0.4534722222222222</v>
      </c>
      <c r="F43" s="380">
        <f>C44</f>
        <v>2008</v>
      </c>
      <c r="G43" s="380">
        <f>D44</f>
        <v>263</v>
      </c>
      <c r="H43" s="381">
        <f>E44</f>
        <v>0.6284722222222222</v>
      </c>
      <c r="I43" s="386">
        <v>50</v>
      </c>
      <c r="J43" s="386">
        <f t="shared" si="0"/>
        <v>10</v>
      </c>
    </row>
    <row r="44" spans="1:10" ht="15">
      <c r="A44" s="374">
        <v>19</v>
      </c>
      <c r="B44" s="351" t="s">
        <v>338</v>
      </c>
      <c r="C44" s="380">
        <v>2008</v>
      </c>
      <c r="D44" s="380">
        <v>263</v>
      </c>
      <c r="E44" s="548">
        <v>0.6284722222222222</v>
      </c>
      <c r="F44" s="380">
        <v>2008</v>
      </c>
      <c r="G44" s="380">
        <v>263</v>
      </c>
      <c r="H44" s="548">
        <v>0.8020833333333334</v>
      </c>
      <c r="I44" s="386">
        <v>518</v>
      </c>
      <c r="J44" s="386">
        <f t="shared" si="0"/>
        <v>1</v>
      </c>
    </row>
    <row r="45" spans="1:10" ht="15">
      <c r="A45" s="374"/>
      <c r="B45" s="351" t="s">
        <v>33</v>
      </c>
      <c r="C45" s="380">
        <f>F44</f>
        <v>2008</v>
      </c>
      <c r="D45" s="380">
        <f>IF(H44&gt;=$E$243,G44,G44-1)</f>
        <v>263</v>
      </c>
      <c r="E45" s="381">
        <f>IF(H44-$E$243&gt;0,H44-$E$243,H44-$E$243+$E$249)</f>
        <v>0.8013888888888889</v>
      </c>
      <c r="F45" s="380">
        <f>C46</f>
        <v>2008</v>
      </c>
      <c r="G45" s="380">
        <f>D46</f>
        <v>263</v>
      </c>
      <c r="H45" s="381">
        <f>E46</f>
        <v>0.8020833333333334</v>
      </c>
      <c r="I45" s="386">
        <v>50</v>
      </c>
      <c r="J45" s="386">
        <f t="shared" si="0"/>
        <v>10</v>
      </c>
    </row>
    <row r="46" spans="1:10" ht="15">
      <c r="A46" s="374">
        <v>20</v>
      </c>
      <c r="B46" s="351" t="s">
        <v>340</v>
      </c>
      <c r="C46" s="380">
        <v>2008</v>
      </c>
      <c r="D46" s="380">
        <v>263</v>
      </c>
      <c r="E46" s="548">
        <v>0.8020833333333334</v>
      </c>
      <c r="F46" s="380">
        <v>2008</v>
      </c>
      <c r="G46" s="380">
        <v>264</v>
      </c>
      <c r="H46" s="548">
        <v>0.23263888888888887</v>
      </c>
      <c r="I46" s="386">
        <v>519</v>
      </c>
      <c r="J46" s="386">
        <f t="shared" si="0"/>
        <v>1</v>
      </c>
    </row>
    <row r="47" spans="1:10" ht="15">
      <c r="A47" s="374"/>
      <c r="B47" s="351" t="s">
        <v>34</v>
      </c>
      <c r="C47" s="380">
        <f>F46</f>
        <v>2008</v>
      </c>
      <c r="D47" s="380">
        <f>IF(H46&gt;=$E$243,G46,G46-1)</f>
        <v>264</v>
      </c>
      <c r="E47" s="381">
        <f>IF(H46-$E$243&gt;0,H46-$E$243,H46-$E$243+$E$249)</f>
        <v>0.23194444444444443</v>
      </c>
      <c r="F47" s="380">
        <f>C48</f>
        <v>2008</v>
      </c>
      <c r="G47" s="380">
        <f>D48</f>
        <v>264</v>
      </c>
      <c r="H47" s="381">
        <f>E48</f>
        <v>0.3368055555555556</v>
      </c>
      <c r="I47" s="386">
        <v>50</v>
      </c>
      <c r="J47" s="386">
        <f t="shared" si="0"/>
        <v>10</v>
      </c>
    </row>
    <row r="48" spans="1:10" ht="15">
      <c r="A48" s="374">
        <v>21</v>
      </c>
      <c r="B48" s="351" t="s">
        <v>341</v>
      </c>
      <c r="C48" s="380">
        <v>2008</v>
      </c>
      <c r="D48" s="380">
        <v>264</v>
      </c>
      <c r="E48" s="548">
        <v>0.3368055555555556</v>
      </c>
      <c r="F48" s="380">
        <v>2008</v>
      </c>
      <c r="G48" s="380">
        <v>264</v>
      </c>
      <c r="H48" s="548">
        <v>0.3888888888888889</v>
      </c>
      <c r="I48" s="386">
        <v>520</v>
      </c>
      <c r="J48" s="386">
        <f t="shared" si="0"/>
        <v>1</v>
      </c>
    </row>
    <row r="49" spans="1:10" ht="15">
      <c r="A49" s="374"/>
      <c r="B49" s="351" t="s">
        <v>35</v>
      </c>
      <c r="C49" s="380">
        <f>F48</f>
        <v>2008</v>
      </c>
      <c r="D49" s="380">
        <f>IF(H48&gt;=$E$243,G48,G48-1)</f>
        <v>264</v>
      </c>
      <c r="E49" s="381">
        <f>IF(H48-$E$243&gt;0,H48-$E$243,H48-$E$243+$E$249)</f>
        <v>0.38819444444444445</v>
      </c>
      <c r="F49" s="380">
        <f>C50</f>
        <v>2008</v>
      </c>
      <c r="G49" s="380">
        <f>D50</f>
        <v>264</v>
      </c>
      <c r="H49" s="381">
        <f>E50</f>
        <v>0.47222222222222227</v>
      </c>
      <c r="I49" s="386">
        <v>50</v>
      </c>
      <c r="J49" s="386">
        <f t="shared" si="0"/>
        <v>10</v>
      </c>
    </row>
    <row r="50" spans="1:10" ht="15">
      <c r="A50" s="374">
        <v>22</v>
      </c>
      <c r="B50" s="351" t="s">
        <v>342</v>
      </c>
      <c r="C50" s="380">
        <v>2008</v>
      </c>
      <c r="D50" s="380">
        <v>264</v>
      </c>
      <c r="E50" s="548">
        <v>0.47222222222222227</v>
      </c>
      <c r="F50" s="380">
        <v>2008</v>
      </c>
      <c r="G50" s="380">
        <v>264</v>
      </c>
      <c r="H50" s="548">
        <v>0.5333333333333333</v>
      </c>
      <c r="I50" s="386">
        <v>521</v>
      </c>
      <c r="J50" s="386">
        <f t="shared" si="0"/>
        <v>1</v>
      </c>
    </row>
    <row r="51" spans="1:10" ht="15">
      <c r="A51" s="374"/>
      <c r="B51" s="351" t="s">
        <v>36</v>
      </c>
      <c r="C51" s="380">
        <f>F50</f>
        <v>2008</v>
      </c>
      <c r="D51" s="380">
        <f>IF(H50&gt;=$E$243,G50,G50-1)</f>
        <v>264</v>
      </c>
      <c r="E51" s="381">
        <f>IF(H50-$E$243&gt;0,H50-$E$243,H50-$E$243+$E$249)</f>
        <v>0.5326388888888889</v>
      </c>
      <c r="F51" s="380">
        <f>C52</f>
        <v>2008</v>
      </c>
      <c r="G51" s="380">
        <f>D52</f>
        <v>264</v>
      </c>
      <c r="H51" s="381">
        <f>E52</f>
        <v>0.5652777777777778</v>
      </c>
      <c r="I51" s="386">
        <v>50</v>
      </c>
      <c r="J51" s="386">
        <f t="shared" si="0"/>
        <v>10</v>
      </c>
    </row>
    <row r="52" spans="1:10" ht="15">
      <c r="A52" s="374">
        <v>23</v>
      </c>
      <c r="B52" s="351" t="s">
        <v>343</v>
      </c>
      <c r="C52" s="380">
        <v>2008</v>
      </c>
      <c r="D52" s="380">
        <v>264</v>
      </c>
      <c r="E52" s="548">
        <v>0.5652777777777778</v>
      </c>
      <c r="F52" s="380">
        <v>2008</v>
      </c>
      <c r="G52" s="380">
        <v>264</v>
      </c>
      <c r="H52" s="548">
        <v>0.8986111111111111</v>
      </c>
      <c r="I52" s="386">
        <v>522</v>
      </c>
      <c r="J52" s="386">
        <f t="shared" si="0"/>
        <v>1</v>
      </c>
    </row>
    <row r="53" spans="1:10" ht="15">
      <c r="A53" s="374"/>
      <c r="B53" s="351" t="s">
        <v>37</v>
      </c>
      <c r="C53" s="380">
        <f>F52</f>
        <v>2008</v>
      </c>
      <c r="D53" s="380">
        <f>IF(H52&gt;=$E$243,G52,G52-1)</f>
        <v>264</v>
      </c>
      <c r="E53" s="381">
        <f>IF(H52-$E$243&gt;0,H52-$E$243,H52-$E$243+$E$249)</f>
        <v>0.8979166666666667</v>
      </c>
      <c r="F53" s="380">
        <f>C54</f>
        <v>2008</v>
      </c>
      <c r="G53" s="380">
        <f>D54</f>
        <v>265</v>
      </c>
      <c r="H53" s="381">
        <f>E54</f>
        <v>0.03819444444444444</v>
      </c>
      <c r="I53" s="386">
        <v>50</v>
      </c>
      <c r="J53" s="386">
        <f t="shared" si="0"/>
        <v>10</v>
      </c>
    </row>
    <row r="54" spans="1:10" ht="15">
      <c r="A54" s="374">
        <v>24</v>
      </c>
      <c r="B54" s="351" t="s">
        <v>344</v>
      </c>
      <c r="C54" s="380">
        <v>2008</v>
      </c>
      <c r="D54" s="380">
        <v>265</v>
      </c>
      <c r="E54" s="548">
        <v>0.03819444444444444</v>
      </c>
      <c r="F54" s="380">
        <v>2008</v>
      </c>
      <c r="G54" s="380">
        <v>265</v>
      </c>
      <c r="H54" s="548">
        <v>0.09027777777777778</v>
      </c>
      <c r="I54" s="386">
        <v>520</v>
      </c>
      <c r="J54" s="386">
        <f t="shared" si="0"/>
        <v>1</v>
      </c>
    </row>
    <row r="55" spans="1:10" ht="15">
      <c r="A55" s="374"/>
      <c r="B55" s="351" t="s">
        <v>38</v>
      </c>
      <c r="C55" s="380">
        <f>F54</f>
        <v>2008</v>
      </c>
      <c r="D55" s="380">
        <f>IF(H54&gt;=$E$243,G54,G54-1)</f>
        <v>265</v>
      </c>
      <c r="E55" s="381">
        <f>IF(H54-$E$243&gt;0,H54-$E$243,H54-$E$243+$E$249)</f>
        <v>0.08958333333333333</v>
      </c>
      <c r="F55" s="380">
        <f>C56</f>
        <v>2008</v>
      </c>
      <c r="G55" s="380">
        <f>D56</f>
        <v>265</v>
      </c>
      <c r="H55" s="381">
        <f>E56</f>
        <v>0.09027777777777778</v>
      </c>
      <c r="I55" s="386">
        <v>50</v>
      </c>
      <c r="J55" s="386">
        <f t="shared" si="0"/>
        <v>10</v>
      </c>
    </row>
    <row r="56" spans="1:10" ht="15">
      <c r="A56" s="374">
        <v>25</v>
      </c>
      <c r="B56" s="351" t="s">
        <v>345</v>
      </c>
      <c r="C56" s="380">
        <v>2008</v>
      </c>
      <c r="D56" s="380">
        <v>265</v>
      </c>
      <c r="E56" s="548">
        <v>0.09027777777777778</v>
      </c>
      <c r="F56" s="380">
        <v>2008</v>
      </c>
      <c r="G56" s="380">
        <v>265</v>
      </c>
      <c r="H56" s="548">
        <v>0.47152777777777777</v>
      </c>
      <c r="I56" s="386">
        <v>524</v>
      </c>
      <c r="J56" s="386">
        <f t="shared" si="0"/>
        <v>1</v>
      </c>
    </row>
    <row r="57" spans="1:10" ht="15">
      <c r="A57" s="374"/>
      <c r="B57" s="351" t="s">
        <v>227</v>
      </c>
      <c r="C57" s="380">
        <f>F56</f>
        <v>2008</v>
      </c>
      <c r="D57" s="380">
        <f>IF(H56&gt;=$E$243,G56,G56-1)</f>
        <v>265</v>
      </c>
      <c r="E57" s="381">
        <f>IF(H56-$E$243&gt;0,H56-$E$243,H56-$E$243+$E$249)</f>
        <v>0.4708333333333333</v>
      </c>
      <c r="F57" s="380">
        <f>C58</f>
        <v>2008</v>
      </c>
      <c r="G57" s="380">
        <f>D58</f>
        <v>265</v>
      </c>
      <c r="H57" s="381">
        <f>E58</f>
        <v>0.5652777777777778</v>
      </c>
      <c r="I57" s="386">
        <v>50</v>
      </c>
      <c r="J57" s="386">
        <f t="shared" si="0"/>
        <v>10</v>
      </c>
    </row>
    <row r="58" spans="1:10" ht="15">
      <c r="A58" s="374">
        <v>26</v>
      </c>
      <c r="B58" s="351" t="s">
        <v>346</v>
      </c>
      <c r="C58" s="380">
        <v>2008</v>
      </c>
      <c r="D58" s="380">
        <v>265</v>
      </c>
      <c r="E58" s="548">
        <v>0.5652777777777778</v>
      </c>
      <c r="F58" s="380">
        <v>2008</v>
      </c>
      <c r="G58" s="380">
        <v>265</v>
      </c>
      <c r="H58" s="548">
        <v>0.8986111111111111</v>
      </c>
      <c r="I58" s="386">
        <v>522</v>
      </c>
      <c r="J58" s="386">
        <f t="shared" si="0"/>
        <v>1</v>
      </c>
    </row>
    <row r="59" spans="1:10" ht="15">
      <c r="A59" s="374"/>
      <c r="B59" s="351" t="s">
        <v>39</v>
      </c>
      <c r="C59" s="380">
        <f>F58</f>
        <v>2008</v>
      </c>
      <c r="D59" s="380">
        <f>IF(H58&gt;=$E$243,G58,G58-1)</f>
        <v>265</v>
      </c>
      <c r="E59" s="381">
        <f>IF(H58-$E$243&gt;0,H58-$E$243,H58-$E$243+$E$249)</f>
        <v>0.8979166666666667</v>
      </c>
      <c r="F59" s="380">
        <f>C60</f>
        <v>2008</v>
      </c>
      <c r="G59" s="380">
        <f>D60</f>
        <v>266</v>
      </c>
      <c r="H59" s="381">
        <f>E60</f>
        <v>0.05902777777777778</v>
      </c>
      <c r="I59" s="386">
        <v>50</v>
      </c>
      <c r="J59" s="386">
        <f t="shared" si="0"/>
        <v>10</v>
      </c>
    </row>
    <row r="60" spans="1:10" ht="15">
      <c r="A60" s="374">
        <v>27</v>
      </c>
      <c r="B60" s="351" t="s">
        <v>347</v>
      </c>
      <c r="C60" s="380">
        <v>2008</v>
      </c>
      <c r="D60" s="380">
        <v>266</v>
      </c>
      <c r="E60" s="548">
        <v>0.05902777777777778</v>
      </c>
      <c r="F60" s="380">
        <v>2008</v>
      </c>
      <c r="G60" s="380">
        <v>266</v>
      </c>
      <c r="H60" s="548">
        <v>0.10069444444444443</v>
      </c>
      <c r="I60" s="386">
        <v>106</v>
      </c>
      <c r="J60" s="386">
        <f t="shared" si="0"/>
        <v>1</v>
      </c>
    </row>
    <row r="61" spans="1:10" ht="15">
      <c r="A61" s="374"/>
      <c r="B61" s="351" t="s">
        <v>40</v>
      </c>
      <c r="C61" s="380">
        <f>F60</f>
        <v>2008</v>
      </c>
      <c r="D61" s="380">
        <f>IF(H60&gt;=$E$243,G60,G60-1)</f>
        <v>266</v>
      </c>
      <c r="E61" s="381">
        <f>IF(H60-$E$243&gt;0,H60-$E$243,H60-$E$243+$E$249)</f>
        <v>0.09999999999999999</v>
      </c>
      <c r="F61" s="380">
        <f>C62</f>
        <v>2008</v>
      </c>
      <c r="G61" s="380">
        <f>D62</f>
        <v>266</v>
      </c>
      <c r="H61" s="381">
        <f>E62</f>
        <v>0.25277777777777777</v>
      </c>
      <c r="I61" s="386">
        <v>50</v>
      </c>
      <c r="J61" s="386">
        <f t="shared" si="0"/>
        <v>10</v>
      </c>
    </row>
    <row r="62" spans="1:10" ht="15">
      <c r="A62" s="374">
        <v>28</v>
      </c>
      <c r="B62" s="351" t="s">
        <v>348</v>
      </c>
      <c r="C62" s="380">
        <v>2008</v>
      </c>
      <c r="D62" s="380">
        <v>266</v>
      </c>
      <c r="E62" s="548">
        <v>0.25277777777777777</v>
      </c>
      <c r="F62" s="380">
        <v>2008</v>
      </c>
      <c r="G62" s="380">
        <v>266</v>
      </c>
      <c r="H62" s="548">
        <v>0.41944444444444445</v>
      </c>
      <c r="I62" s="386">
        <v>527</v>
      </c>
      <c r="J62" s="386">
        <f t="shared" si="0"/>
        <v>1</v>
      </c>
    </row>
    <row r="63" spans="1:10" ht="15">
      <c r="A63" s="374"/>
      <c r="B63" s="351" t="s">
        <v>41</v>
      </c>
      <c r="C63" s="380">
        <f>F62</f>
        <v>2008</v>
      </c>
      <c r="D63" s="380">
        <f>IF(H62&gt;=$E$243,G62,G62-1)</f>
        <v>266</v>
      </c>
      <c r="E63" s="381">
        <f>IF(H62-$E$243&gt;0,H62-$E$243,H62-$E$243+$E$249)</f>
        <v>0.41875</v>
      </c>
      <c r="F63" s="380">
        <f>C64</f>
        <v>2008</v>
      </c>
      <c r="G63" s="380">
        <f>D64</f>
        <v>266</v>
      </c>
      <c r="H63" s="381">
        <f>E64</f>
        <v>0.6215277777777778</v>
      </c>
      <c r="I63" s="386">
        <v>50</v>
      </c>
      <c r="J63" s="386">
        <f t="shared" si="0"/>
        <v>10</v>
      </c>
    </row>
    <row r="64" spans="1:10" ht="15">
      <c r="A64" s="374">
        <v>29</v>
      </c>
      <c r="B64" s="351" t="s">
        <v>349</v>
      </c>
      <c r="C64" s="380">
        <v>2008</v>
      </c>
      <c r="D64" s="380">
        <v>266</v>
      </c>
      <c r="E64" s="548">
        <v>0.6215277777777778</v>
      </c>
      <c r="F64" s="380">
        <v>2008</v>
      </c>
      <c r="G64" s="380">
        <v>267</v>
      </c>
      <c r="H64" s="548">
        <v>0.11458333333333333</v>
      </c>
      <c r="I64" s="386">
        <v>528</v>
      </c>
      <c r="J64" s="386">
        <f t="shared" si="0"/>
        <v>1</v>
      </c>
    </row>
    <row r="65" spans="1:10" ht="15">
      <c r="A65" s="374"/>
      <c r="B65" s="351" t="s">
        <v>42</v>
      </c>
      <c r="C65" s="380">
        <f>F64</f>
        <v>2008</v>
      </c>
      <c r="D65" s="380">
        <f>IF(H64&gt;=$E$243,G64,G64-1)</f>
        <v>267</v>
      </c>
      <c r="E65" s="381">
        <f>IF(H64-$E$243&gt;0,H64-$E$243,H64-$E$243+$E$249)</f>
        <v>0.11388888888888889</v>
      </c>
      <c r="F65" s="380">
        <f>C66</f>
        <v>2008</v>
      </c>
      <c r="G65" s="380">
        <f>D66</f>
        <v>267</v>
      </c>
      <c r="H65" s="381">
        <f>E66</f>
        <v>0.25277777777777777</v>
      </c>
      <c r="I65" s="386">
        <v>50</v>
      </c>
      <c r="J65" s="386">
        <f t="shared" si="0"/>
        <v>10</v>
      </c>
    </row>
    <row r="66" spans="1:10" ht="15">
      <c r="A66" s="374">
        <v>30</v>
      </c>
      <c r="B66" s="351" t="s">
        <v>351</v>
      </c>
      <c r="C66" s="380">
        <v>2008</v>
      </c>
      <c r="D66" s="380">
        <v>267</v>
      </c>
      <c r="E66" s="548">
        <v>0.25277777777777777</v>
      </c>
      <c r="F66" s="380">
        <v>2008</v>
      </c>
      <c r="G66" s="380">
        <v>267</v>
      </c>
      <c r="H66" s="548">
        <v>0.5861111111111111</v>
      </c>
      <c r="I66" s="386">
        <v>522</v>
      </c>
      <c r="J66" s="386">
        <f t="shared" si="0"/>
        <v>1</v>
      </c>
    </row>
    <row r="67" spans="1:10" ht="15">
      <c r="A67" s="374"/>
      <c r="B67" s="351" t="s">
        <v>43</v>
      </c>
      <c r="C67" s="380">
        <f>F66</f>
        <v>2008</v>
      </c>
      <c r="D67" s="380">
        <f>IF(H66&gt;=$E$243,G66,G66-1)</f>
        <v>267</v>
      </c>
      <c r="E67" s="381">
        <f>IF(H66-$E$243&gt;0,H66-$E$243,H66-$E$243+$E$249)</f>
        <v>0.5854166666666667</v>
      </c>
      <c r="F67" s="380">
        <f>C68</f>
        <v>2008</v>
      </c>
      <c r="G67" s="380">
        <f>D68</f>
        <v>267</v>
      </c>
      <c r="H67" s="381">
        <f>E68</f>
        <v>0.6486111111111111</v>
      </c>
      <c r="I67" s="386">
        <v>50</v>
      </c>
      <c r="J67" s="386">
        <f t="shared" si="0"/>
        <v>10</v>
      </c>
    </row>
    <row r="68" spans="1:10" ht="15">
      <c r="A68" s="374">
        <v>31</v>
      </c>
      <c r="B68" s="351" t="s">
        <v>352</v>
      </c>
      <c r="C68" s="380">
        <v>2008</v>
      </c>
      <c r="D68" s="380">
        <v>267</v>
      </c>
      <c r="E68" s="548">
        <v>0.6486111111111111</v>
      </c>
      <c r="F68" s="380">
        <v>2008</v>
      </c>
      <c r="G68" s="380">
        <v>268</v>
      </c>
      <c r="H68" s="548">
        <v>0.0625</v>
      </c>
      <c r="I68" s="386">
        <v>530</v>
      </c>
      <c r="J68" s="386">
        <f t="shared" si="0"/>
        <v>1</v>
      </c>
    </row>
    <row r="69" spans="1:10" ht="15">
      <c r="A69" s="374"/>
      <c r="B69" s="351" t="s">
        <v>44</v>
      </c>
      <c r="C69" s="380">
        <f>F68</f>
        <v>2008</v>
      </c>
      <c r="D69" s="380">
        <f>IF(H68&gt;=$E$243,G68,G68-1)</f>
        <v>268</v>
      </c>
      <c r="E69" s="381">
        <f>IF(H68-$E$243&gt;0,H68-$E$243,H68-$E$243+$E$249)</f>
        <v>0.06180555555555556</v>
      </c>
      <c r="F69" s="380">
        <f>C70</f>
        <v>2008</v>
      </c>
      <c r="G69" s="380">
        <f>D70</f>
        <v>268</v>
      </c>
      <c r="H69" s="381">
        <f>E70</f>
        <v>0.0625</v>
      </c>
      <c r="I69" s="386">
        <v>50</v>
      </c>
      <c r="J69" s="386">
        <f aca="true" t="shared" si="1" ref="J69:J239">IF(I69=50,10,1)</f>
        <v>10</v>
      </c>
    </row>
    <row r="70" spans="1:10" ht="15">
      <c r="A70" s="374">
        <v>32</v>
      </c>
      <c r="B70" s="351" t="s">
        <v>354</v>
      </c>
      <c r="C70" s="380">
        <v>2008</v>
      </c>
      <c r="D70" s="380">
        <v>268</v>
      </c>
      <c r="E70" s="548">
        <v>0.0625</v>
      </c>
      <c r="F70" s="380">
        <v>2008</v>
      </c>
      <c r="G70" s="380">
        <v>268</v>
      </c>
      <c r="H70" s="548">
        <v>0.2534722222222222</v>
      </c>
      <c r="I70" s="386">
        <v>106</v>
      </c>
      <c r="J70" s="386">
        <f t="shared" si="1"/>
        <v>1</v>
      </c>
    </row>
    <row r="71" spans="1:10" ht="15">
      <c r="A71" s="374"/>
      <c r="B71" s="351" t="s">
        <v>45</v>
      </c>
      <c r="C71" s="380">
        <f>F70</f>
        <v>2008</v>
      </c>
      <c r="D71" s="380">
        <f>IF(H70&gt;=$E$243,G70,G70-1)</f>
        <v>268</v>
      </c>
      <c r="E71" s="381">
        <f>IF(H70-$E$243&gt;0,H70-$E$243,H70-$E$243+$E$249)</f>
        <v>0.25277777777777777</v>
      </c>
      <c r="F71" s="380">
        <f>C72</f>
        <v>2008</v>
      </c>
      <c r="G71" s="380">
        <f>D72</f>
        <v>268</v>
      </c>
      <c r="H71" s="381">
        <f>E72</f>
        <v>0.3048611111111111</v>
      </c>
      <c r="I71" s="386">
        <v>50</v>
      </c>
      <c r="J71" s="386">
        <f t="shared" si="1"/>
        <v>10</v>
      </c>
    </row>
    <row r="72" spans="1:10" ht="15">
      <c r="A72" s="374">
        <v>33</v>
      </c>
      <c r="B72" s="351" t="s">
        <v>355</v>
      </c>
      <c r="C72" s="380">
        <v>2008</v>
      </c>
      <c r="D72" s="380">
        <v>268</v>
      </c>
      <c r="E72" s="548">
        <v>0.3048611111111111</v>
      </c>
      <c r="F72" s="380">
        <v>2008</v>
      </c>
      <c r="G72" s="380">
        <v>268</v>
      </c>
      <c r="H72" s="548">
        <v>0.47152777777777777</v>
      </c>
      <c r="I72" s="386">
        <v>527</v>
      </c>
      <c r="J72" s="386">
        <f t="shared" si="1"/>
        <v>1</v>
      </c>
    </row>
    <row r="73" spans="1:10" ht="15">
      <c r="A73" s="374"/>
      <c r="B73" s="351" t="s">
        <v>46</v>
      </c>
      <c r="C73" s="380">
        <f>F72</f>
        <v>2008</v>
      </c>
      <c r="D73" s="380">
        <f>IF(H72&gt;=$E$243,G72,G72-1)</f>
        <v>268</v>
      </c>
      <c r="E73" s="381">
        <f>IF(H72-$E$243&gt;0,H72-$E$243,H72-$E$243+$E$249)</f>
        <v>0.4708333333333333</v>
      </c>
      <c r="F73" s="380">
        <f>C74</f>
        <v>2008</v>
      </c>
      <c r="G73" s="380">
        <f>D74</f>
        <v>268</v>
      </c>
      <c r="H73" s="381">
        <f>E74</f>
        <v>0.607638888888889</v>
      </c>
      <c r="I73" s="386">
        <v>50</v>
      </c>
      <c r="J73" s="386">
        <f t="shared" si="1"/>
        <v>10</v>
      </c>
    </row>
    <row r="74" spans="1:10" ht="15">
      <c r="A74" s="374">
        <v>34</v>
      </c>
      <c r="B74" s="351" t="s">
        <v>356</v>
      </c>
      <c r="C74" s="380">
        <v>2008</v>
      </c>
      <c r="D74" s="380">
        <v>268</v>
      </c>
      <c r="E74" s="548">
        <v>0.607638888888889</v>
      </c>
      <c r="F74" s="380">
        <v>2008</v>
      </c>
      <c r="G74" s="380">
        <v>268</v>
      </c>
      <c r="H74" s="548">
        <v>0.6979166666666666</v>
      </c>
      <c r="I74" s="386">
        <v>106</v>
      </c>
      <c r="J74" s="386">
        <f t="shared" si="1"/>
        <v>1</v>
      </c>
    </row>
    <row r="75" spans="1:10" ht="15">
      <c r="A75" s="374"/>
      <c r="B75" s="351" t="s">
        <v>47</v>
      </c>
      <c r="C75" s="380">
        <f>F74</f>
        <v>2008</v>
      </c>
      <c r="D75" s="380">
        <f>IF(H74&gt;=$E$243,G74,G74-1)</f>
        <v>268</v>
      </c>
      <c r="E75" s="381">
        <f>IF(H74-$E$243&gt;0,H74-$E$243,H74-$E$243+$E$249)</f>
        <v>0.6972222222222222</v>
      </c>
      <c r="F75" s="380">
        <f>C76</f>
        <v>2008</v>
      </c>
      <c r="G75" s="380">
        <f>D76</f>
        <v>268</v>
      </c>
      <c r="H75" s="381">
        <f>E76</f>
        <v>0.6979166666666666</v>
      </c>
      <c r="I75" s="386">
        <v>50</v>
      </c>
      <c r="J75" s="386">
        <f t="shared" si="1"/>
        <v>10</v>
      </c>
    </row>
    <row r="76" spans="1:10" ht="15">
      <c r="A76" s="374">
        <v>35</v>
      </c>
      <c r="B76" s="351" t="s">
        <v>357</v>
      </c>
      <c r="C76" s="380">
        <v>2008</v>
      </c>
      <c r="D76" s="380">
        <v>268</v>
      </c>
      <c r="E76" s="548">
        <v>0.6979166666666666</v>
      </c>
      <c r="F76" s="380">
        <v>2008</v>
      </c>
      <c r="G76" s="380">
        <v>268</v>
      </c>
      <c r="H76" s="548">
        <v>0.96875</v>
      </c>
      <c r="I76" s="386">
        <v>106</v>
      </c>
      <c r="J76" s="386">
        <f t="shared" si="1"/>
        <v>1</v>
      </c>
    </row>
    <row r="77" spans="1:10" ht="15">
      <c r="A77" s="374"/>
      <c r="B77" s="351" t="s">
        <v>48</v>
      </c>
      <c r="C77" s="380">
        <f>F76</f>
        <v>2008</v>
      </c>
      <c r="D77" s="380">
        <f>IF(H76&gt;=$E$243,G76,G76-1)</f>
        <v>268</v>
      </c>
      <c r="E77" s="381">
        <f>IF(H76-$E$243&gt;0,H76-$E$243,H76-$E$243+$E$249)</f>
        <v>0.9680555555555556</v>
      </c>
      <c r="F77" s="380">
        <f>C78</f>
        <v>2008</v>
      </c>
      <c r="G77" s="380">
        <f>D78</f>
        <v>268</v>
      </c>
      <c r="H77" s="381">
        <f>E78</f>
        <v>0.96875</v>
      </c>
      <c r="I77" s="386">
        <v>50</v>
      </c>
      <c r="J77" s="386">
        <f t="shared" si="1"/>
        <v>10</v>
      </c>
    </row>
    <row r="78" spans="1:10" ht="15">
      <c r="A78" s="374">
        <v>36</v>
      </c>
      <c r="B78" s="351" t="s">
        <v>358</v>
      </c>
      <c r="C78" s="380">
        <v>2008</v>
      </c>
      <c r="D78" s="380">
        <v>268</v>
      </c>
      <c r="E78" s="548">
        <v>0.96875</v>
      </c>
      <c r="F78" s="380">
        <v>2008</v>
      </c>
      <c r="G78" s="380">
        <v>269</v>
      </c>
      <c r="H78" s="548">
        <v>0.14583333333333334</v>
      </c>
      <c r="I78" s="386">
        <v>535</v>
      </c>
      <c r="J78" s="386">
        <f t="shared" si="1"/>
        <v>1</v>
      </c>
    </row>
    <row r="79" spans="1:10" ht="15">
      <c r="A79" s="374"/>
      <c r="B79" s="351" t="s">
        <v>49</v>
      </c>
      <c r="C79" s="380">
        <f>F78</f>
        <v>2008</v>
      </c>
      <c r="D79" s="380">
        <f>IF(H78&gt;=$E$243,G78,G78-1)</f>
        <v>269</v>
      </c>
      <c r="E79" s="381">
        <f>IF(H78-$E$243&gt;0,H78-$E$243,H78-$E$243+$E$249)</f>
        <v>0.1451388888888889</v>
      </c>
      <c r="F79" s="380">
        <f>C80</f>
        <v>2008</v>
      </c>
      <c r="G79" s="380">
        <f>D80</f>
        <v>269</v>
      </c>
      <c r="H79" s="381">
        <f>E80</f>
        <v>0.14583333333333334</v>
      </c>
      <c r="I79" s="386">
        <v>50</v>
      </c>
      <c r="J79" s="386">
        <f t="shared" si="1"/>
        <v>10</v>
      </c>
    </row>
    <row r="80" spans="1:10" ht="15">
      <c r="A80" s="374">
        <v>37</v>
      </c>
      <c r="B80" s="351" t="s">
        <v>362</v>
      </c>
      <c r="C80" s="380">
        <v>2008</v>
      </c>
      <c r="D80" s="380">
        <v>269</v>
      </c>
      <c r="E80" s="548">
        <v>0.14583333333333334</v>
      </c>
      <c r="F80" s="380">
        <v>2008</v>
      </c>
      <c r="G80" s="380">
        <v>269</v>
      </c>
      <c r="H80" s="548">
        <v>0.3333333333333333</v>
      </c>
      <c r="I80" s="386">
        <v>106</v>
      </c>
      <c r="J80" s="386">
        <f t="shared" si="1"/>
        <v>1</v>
      </c>
    </row>
    <row r="81" spans="1:10" ht="15">
      <c r="A81" s="374"/>
      <c r="B81" s="351" t="s">
        <v>50</v>
      </c>
      <c r="C81" s="380">
        <f>F80</f>
        <v>2008</v>
      </c>
      <c r="D81" s="380">
        <f>IF(H80&gt;=$E$243,G80,G80-1)</f>
        <v>269</v>
      </c>
      <c r="E81" s="381">
        <f>IF(H80-$E$243&gt;0,H80-$E$243,H80-$E$243+$E$249)</f>
        <v>0.3326388888888889</v>
      </c>
      <c r="F81" s="380">
        <f>C82</f>
        <v>2008</v>
      </c>
      <c r="G81" s="380">
        <f>D82</f>
        <v>269</v>
      </c>
      <c r="H81" s="381">
        <f>E82</f>
        <v>0.3333333333333333</v>
      </c>
      <c r="I81" s="386">
        <v>50</v>
      </c>
      <c r="J81" s="386">
        <f t="shared" si="1"/>
        <v>10</v>
      </c>
    </row>
    <row r="82" spans="1:10" ht="15">
      <c r="A82" s="374">
        <v>38</v>
      </c>
      <c r="B82" s="351" t="s">
        <v>363</v>
      </c>
      <c r="C82" s="380">
        <v>2008</v>
      </c>
      <c r="D82" s="380">
        <v>269</v>
      </c>
      <c r="E82" s="548">
        <v>0.3333333333333333</v>
      </c>
      <c r="F82" s="380">
        <v>2008</v>
      </c>
      <c r="G82" s="380">
        <v>269</v>
      </c>
      <c r="H82" s="548">
        <v>0.5</v>
      </c>
      <c r="I82" s="386">
        <v>537</v>
      </c>
      <c r="J82" s="386">
        <f t="shared" si="1"/>
        <v>1</v>
      </c>
    </row>
    <row r="83" spans="1:10" ht="15">
      <c r="A83" s="374"/>
      <c r="B83" s="351" t="s">
        <v>51</v>
      </c>
      <c r="C83" s="380">
        <f>F82</f>
        <v>2008</v>
      </c>
      <c r="D83" s="380">
        <f>IF(H82&gt;=$E$243,G82,G82-1)</f>
        <v>269</v>
      </c>
      <c r="E83" s="381">
        <f>IF(H82-$E$243&gt;0,H82-$E$243,H82-$E$243+$E$249)</f>
        <v>0.49930555555555556</v>
      </c>
      <c r="F83" s="380">
        <f>C84</f>
        <v>2008</v>
      </c>
      <c r="G83" s="380">
        <f>D84</f>
        <v>269</v>
      </c>
      <c r="H83" s="381">
        <f>E84</f>
        <v>0.5548611111111111</v>
      </c>
      <c r="I83" s="386">
        <v>50</v>
      </c>
      <c r="J83" s="386">
        <f t="shared" si="1"/>
        <v>10</v>
      </c>
    </row>
    <row r="84" spans="1:10" ht="15">
      <c r="A84" s="374">
        <v>39</v>
      </c>
      <c r="B84" s="351" t="s">
        <v>365</v>
      </c>
      <c r="C84" s="380">
        <v>2008</v>
      </c>
      <c r="D84" s="380">
        <v>269</v>
      </c>
      <c r="E84" s="548">
        <v>0.5548611111111111</v>
      </c>
      <c r="F84" s="380">
        <v>2008</v>
      </c>
      <c r="G84" s="380">
        <v>269</v>
      </c>
      <c r="H84" s="548">
        <v>0.8881944444444444</v>
      </c>
      <c r="I84" s="386">
        <v>500</v>
      </c>
      <c r="J84" s="386">
        <f t="shared" si="1"/>
        <v>1</v>
      </c>
    </row>
    <row r="85" spans="1:10" ht="15">
      <c r="A85" s="374"/>
      <c r="B85" s="351" t="s">
        <v>52</v>
      </c>
      <c r="C85" s="380">
        <f>F84</f>
        <v>2008</v>
      </c>
      <c r="D85" s="380">
        <f>IF(H84&gt;=$E$243,G84,G84-1)</f>
        <v>269</v>
      </c>
      <c r="E85" s="381">
        <f>IF(H84-$E$243&gt;0,H84-$E$243,H84-$E$243+$E$249)</f>
        <v>0.8875</v>
      </c>
      <c r="F85" s="380">
        <f>C86</f>
        <v>2008</v>
      </c>
      <c r="G85" s="380">
        <f>D86</f>
        <v>269</v>
      </c>
      <c r="H85" s="381">
        <f>E86</f>
        <v>0.9722222222222222</v>
      </c>
      <c r="I85" s="386">
        <v>50</v>
      </c>
      <c r="J85" s="386">
        <f t="shared" si="1"/>
        <v>10</v>
      </c>
    </row>
    <row r="86" spans="1:10" ht="15">
      <c r="A86" s="374">
        <v>40</v>
      </c>
      <c r="B86" s="351" t="s">
        <v>366</v>
      </c>
      <c r="C86" s="380">
        <v>2008</v>
      </c>
      <c r="D86" s="380">
        <v>269</v>
      </c>
      <c r="E86" s="548">
        <v>0.9722222222222222</v>
      </c>
      <c r="F86" s="380">
        <v>2008</v>
      </c>
      <c r="G86" s="380">
        <v>270</v>
      </c>
      <c r="H86" s="548">
        <v>0.3368055555555556</v>
      </c>
      <c r="I86" s="386">
        <v>539</v>
      </c>
      <c r="J86" s="386">
        <f t="shared" si="1"/>
        <v>1</v>
      </c>
    </row>
    <row r="87" spans="1:10" ht="15">
      <c r="A87" s="374"/>
      <c r="B87" s="351" t="s">
        <v>53</v>
      </c>
      <c r="C87" s="380">
        <f>F86</f>
        <v>2008</v>
      </c>
      <c r="D87" s="380">
        <f>IF(H86&gt;=$E$243,G86,G86-1)</f>
        <v>270</v>
      </c>
      <c r="E87" s="381">
        <f>IF(H86-$E$243&gt;0,H86-$E$243,H86-$E$243+$E$249)</f>
        <v>0.33611111111111114</v>
      </c>
      <c r="F87" s="380">
        <f>C88</f>
        <v>2008</v>
      </c>
      <c r="G87" s="380">
        <f>D88</f>
        <v>270</v>
      </c>
      <c r="H87" s="381">
        <f>E88</f>
        <v>0.3576388888888889</v>
      </c>
      <c r="I87" s="386">
        <v>50</v>
      </c>
      <c r="J87" s="386">
        <f t="shared" si="1"/>
        <v>10</v>
      </c>
    </row>
    <row r="88" spans="1:10" ht="15">
      <c r="A88" s="374">
        <v>41</v>
      </c>
      <c r="B88" s="351" t="s">
        <v>368</v>
      </c>
      <c r="C88" s="380">
        <v>2008</v>
      </c>
      <c r="D88" s="380">
        <v>270</v>
      </c>
      <c r="E88" s="548">
        <v>0.3576388888888889</v>
      </c>
      <c r="F88" s="380">
        <v>2008</v>
      </c>
      <c r="G88" s="380">
        <v>270</v>
      </c>
      <c r="H88" s="548">
        <v>0.5</v>
      </c>
      <c r="I88" s="386">
        <v>540</v>
      </c>
      <c r="J88" s="386">
        <f>IF(I88=50,10,1)</f>
        <v>1</v>
      </c>
    </row>
    <row r="89" spans="1:10" ht="15">
      <c r="A89" s="374"/>
      <c r="B89" s="351" t="s">
        <v>54</v>
      </c>
      <c r="C89" s="380">
        <f>F88</f>
        <v>2008</v>
      </c>
      <c r="D89" s="380">
        <f>IF(H88&gt;=$E$243,G88,G88-1)</f>
        <v>270</v>
      </c>
      <c r="E89" s="381">
        <f>IF(H88-$E$243&gt;0,H88-$E$243,H88-$E$243+$E$249)</f>
        <v>0.49930555555555556</v>
      </c>
      <c r="F89" s="380">
        <f>C90</f>
        <v>2008</v>
      </c>
      <c r="G89" s="380">
        <f>D90</f>
        <v>270</v>
      </c>
      <c r="H89" s="381">
        <f>E90</f>
        <v>0.5548611111111111</v>
      </c>
      <c r="I89" s="386">
        <v>50</v>
      </c>
      <c r="J89" s="386">
        <f t="shared" si="1"/>
        <v>10</v>
      </c>
    </row>
    <row r="90" spans="1:10" ht="15">
      <c r="A90" s="374">
        <v>42</v>
      </c>
      <c r="B90" s="351" t="s">
        <v>369</v>
      </c>
      <c r="C90" s="380">
        <v>2008</v>
      </c>
      <c r="D90" s="380">
        <v>270</v>
      </c>
      <c r="E90" s="548">
        <v>0.5548611111111111</v>
      </c>
      <c r="F90" s="380">
        <v>2008</v>
      </c>
      <c r="G90" s="380">
        <v>270</v>
      </c>
      <c r="H90" s="548">
        <v>0.7215277777777778</v>
      </c>
      <c r="I90" s="386">
        <v>541</v>
      </c>
      <c r="J90" s="386">
        <f t="shared" si="1"/>
        <v>1</v>
      </c>
    </row>
    <row r="91" spans="1:10" ht="15">
      <c r="A91" s="374"/>
      <c r="B91" s="351" t="s">
        <v>55</v>
      </c>
      <c r="C91" s="380">
        <f>F90</f>
        <v>2008</v>
      </c>
      <c r="D91" s="380">
        <f>IF(H90&gt;=$E$243,G90,G90-1)</f>
        <v>270</v>
      </c>
      <c r="E91" s="381">
        <f>IF(H90-$E$243&gt;0,H90-$E$243,H90-$E$243+$E$249)</f>
        <v>0.7208333333333333</v>
      </c>
      <c r="F91" s="380">
        <f>C92</f>
        <v>2008</v>
      </c>
      <c r="G91" s="380">
        <f>D92</f>
        <v>270</v>
      </c>
      <c r="H91" s="381">
        <f>E92</f>
        <v>0.9201388888888888</v>
      </c>
      <c r="I91" s="386">
        <v>50</v>
      </c>
      <c r="J91" s="386">
        <f t="shared" si="1"/>
        <v>10</v>
      </c>
    </row>
    <row r="92" spans="1:10" ht="15">
      <c r="A92" s="374">
        <v>43</v>
      </c>
      <c r="B92" s="351" t="s">
        <v>370</v>
      </c>
      <c r="C92" s="380">
        <v>2008</v>
      </c>
      <c r="D92" s="380">
        <v>270</v>
      </c>
      <c r="E92" s="548">
        <v>0.9201388888888888</v>
      </c>
      <c r="F92" s="380">
        <v>2008</v>
      </c>
      <c r="G92" s="380">
        <v>271</v>
      </c>
      <c r="H92" s="548">
        <v>0.3541666666666667</v>
      </c>
      <c r="I92" s="386">
        <v>542</v>
      </c>
      <c r="J92" s="386">
        <f t="shared" si="1"/>
        <v>1</v>
      </c>
    </row>
    <row r="93" spans="1:10" ht="15">
      <c r="A93" s="374"/>
      <c r="B93" s="351" t="s">
        <v>56</v>
      </c>
      <c r="C93" s="380">
        <f>F92</f>
        <v>2008</v>
      </c>
      <c r="D93" s="380">
        <f>IF(H92&gt;=$E$243,G92,G92-1)</f>
        <v>271</v>
      </c>
      <c r="E93" s="381">
        <f>IF(H92-$E$243&gt;0,H92-$E$243,H92-$E$243+$E$249)</f>
        <v>0.35347222222222224</v>
      </c>
      <c r="F93" s="380">
        <f>C94</f>
        <v>2008</v>
      </c>
      <c r="G93" s="380">
        <f>D94</f>
        <v>271</v>
      </c>
      <c r="H93" s="381">
        <f>E94</f>
        <v>0.375</v>
      </c>
      <c r="I93" s="386">
        <v>50</v>
      </c>
      <c r="J93" s="386">
        <f t="shared" si="1"/>
        <v>10</v>
      </c>
    </row>
    <row r="94" spans="1:10" ht="15">
      <c r="A94" s="374">
        <v>44</v>
      </c>
      <c r="B94" s="351" t="s">
        <v>371</v>
      </c>
      <c r="C94" s="380">
        <v>2008</v>
      </c>
      <c r="D94" s="380">
        <v>271</v>
      </c>
      <c r="E94" s="548">
        <v>0.375</v>
      </c>
      <c r="F94" s="380">
        <v>2008</v>
      </c>
      <c r="G94" s="380">
        <v>271</v>
      </c>
      <c r="H94" s="548">
        <v>0.513888888888889</v>
      </c>
      <c r="I94" s="386">
        <v>106</v>
      </c>
      <c r="J94" s="386">
        <f t="shared" si="1"/>
        <v>1</v>
      </c>
    </row>
    <row r="95" spans="1:10" ht="15">
      <c r="A95" s="374"/>
      <c r="B95" s="351" t="s">
        <v>57</v>
      </c>
      <c r="C95" s="380">
        <f>F94</f>
        <v>2008</v>
      </c>
      <c r="D95" s="380">
        <f>IF(H94&gt;=$E$243,G94,G94-1)</f>
        <v>271</v>
      </c>
      <c r="E95" s="381">
        <f>IF(H94-$E$243&gt;0,H94-$E$243,H94-$E$243+$E$249)</f>
        <v>0.5131944444444445</v>
      </c>
      <c r="F95" s="380">
        <f>C96</f>
        <v>2008</v>
      </c>
      <c r="G95" s="380">
        <f>D96</f>
        <v>271</v>
      </c>
      <c r="H95" s="381">
        <f>E96</f>
        <v>0.5729166666666666</v>
      </c>
      <c r="I95" s="386">
        <v>50</v>
      </c>
      <c r="J95" s="386">
        <f t="shared" si="1"/>
        <v>10</v>
      </c>
    </row>
    <row r="96" spans="1:10" ht="15">
      <c r="A96" s="374">
        <v>45</v>
      </c>
      <c r="B96" s="351" t="s">
        <v>372</v>
      </c>
      <c r="C96" s="380">
        <v>2008</v>
      </c>
      <c r="D96" s="380">
        <v>271</v>
      </c>
      <c r="E96" s="548">
        <v>0.5729166666666666</v>
      </c>
      <c r="F96" s="380">
        <v>2008</v>
      </c>
      <c r="G96" s="380">
        <v>271</v>
      </c>
      <c r="H96" s="548">
        <v>0.8993055555555555</v>
      </c>
      <c r="I96" s="386">
        <v>522</v>
      </c>
      <c r="J96" s="386">
        <f t="shared" si="1"/>
        <v>1</v>
      </c>
    </row>
    <row r="97" spans="1:10" ht="15">
      <c r="A97" s="374"/>
      <c r="B97" s="351" t="s">
        <v>58</v>
      </c>
      <c r="C97" s="380">
        <f>F96</f>
        <v>2008</v>
      </c>
      <c r="D97" s="380">
        <f>IF(H96&gt;=$E$243,G96,G96-1)</f>
        <v>271</v>
      </c>
      <c r="E97" s="381">
        <f>IF(H96-$E$243&gt;0,H96-$E$243,H96-$E$243+$E$249)</f>
        <v>0.898611111111111</v>
      </c>
      <c r="F97" s="380">
        <f>C98</f>
        <v>2008</v>
      </c>
      <c r="G97" s="380">
        <f>D98</f>
        <v>271</v>
      </c>
      <c r="H97" s="381">
        <f>E98</f>
        <v>0.9270833333333334</v>
      </c>
      <c r="I97" s="386">
        <v>50</v>
      </c>
      <c r="J97" s="386">
        <f t="shared" si="1"/>
        <v>10</v>
      </c>
    </row>
    <row r="98" spans="1:10" ht="15">
      <c r="A98" s="374">
        <v>46</v>
      </c>
      <c r="B98" s="351" t="s">
        <v>373</v>
      </c>
      <c r="C98" s="380">
        <v>2008</v>
      </c>
      <c r="D98" s="380">
        <v>271</v>
      </c>
      <c r="E98" s="548">
        <v>0.9270833333333334</v>
      </c>
      <c r="F98" s="380">
        <v>2008</v>
      </c>
      <c r="G98" s="380">
        <v>271</v>
      </c>
      <c r="H98" s="548">
        <v>0.96875</v>
      </c>
      <c r="I98" s="386">
        <v>106</v>
      </c>
      <c r="J98" s="386">
        <f t="shared" si="1"/>
        <v>1</v>
      </c>
    </row>
    <row r="99" spans="1:10" ht="15">
      <c r="A99" s="374"/>
      <c r="B99" s="351" t="s">
        <v>59</v>
      </c>
      <c r="C99" s="380">
        <f>F98</f>
        <v>2008</v>
      </c>
      <c r="D99" s="380">
        <f>IF(H98&gt;=$E$243,G98,G98-1)</f>
        <v>271</v>
      </c>
      <c r="E99" s="381">
        <f>IF(H98-$E$243&gt;0,H98-$E$243,H98-$E$243+$E$249)</f>
        <v>0.9680555555555556</v>
      </c>
      <c r="F99" s="380">
        <f>C100</f>
        <v>2008</v>
      </c>
      <c r="G99" s="380">
        <f>D100</f>
        <v>271</v>
      </c>
      <c r="H99" s="381">
        <f>E100</f>
        <v>0.96875</v>
      </c>
      <c r="I99" s="386">
        <v>50</v>
      </c>
      <c r="J99" s="386">
        <f t="shared" si="1"/>
        <v>10</v>
      </c>
    </row>
    <row r="100" spans="1:10" ht="15">
      <c r="A100" s="374">
        <v>47</v>
      </c>
      <c r="B100" s="351" t="s">
        <v>374</v>
      </c>
      <c r="C100" s="380">
        <v>2008</v>
      </c>
      <c r="D100" s="380">
        <v>271</v>
      </c>
      <c r="E100" s="548">
        <v>0.96875</v>
      </c>
      <c r="F100" s="380">
        <v>2008</v>
      </c>
      <c r="G100" s="380">
        <v>272</v>
      </c>
      <c r="H100" s="548">
        <v>0.2569444444444445</v>
      </c>
      <c r="I100" s="386">
        <v>106</v>
      </c>
      <c r="J100" s="386">
        <f t="shared" si="1"/>
        <v>1</v>
      </c>
    </row>
    <row r="101" spans="1:10" ht="15">
      <c r="A101" s="374"/>
      <c r="B101" s="351" t="s">
        <v>60</v>
      </c>
      <c r="C101" s="380">
        <f>F100</f>
        <v>2008</v>
      </c>
      <c r="D101" s="380">
        <f>IF(H100&gt;=$E$243,G100,G100-1)</f>
        <v>272</v>
      </c>
      <c r="E101" s="381">
        <f>IF(H100-$E$243&gt;0,H100-$E$243,H100-$E$243+$E$249)</f>
        <v>0.25625000000000003</v>
      </c>
      <c r="F101" s="380">
        <f>C102</f>
        <v>2008</v>
      </c>
      <c r="G101" s="380">
        <f>D102</f>
        <v>272</v>
      </c>
      <c r="H101" s="381">
        <f>E102</f>
        <v>0.2569444444444445</v>
      </c>
      <c r="I101" s="386">
        <v>50</v>
      </c>
      <c r="J101" s="386">
        <f t="shared" si="1"/>
        <v>10</v>
      </c>
    </row>
    <row r="102" spans="1:10" ht="15">
      <c r="A102" s="374">
        <v>48</v>
      </c>
      <c r="B102" s="351" t="s">
        <v>375</v>
      </c>
      <c r="C102" s="380">
        <v>2008</v>
      </c>
      <c r="D102" s="380">
        <v>272</v>
      </c>
      <c r="E102" s="548">
        <v>0.2569444444444445</v>
      </c>
      <c r="F102" s="380">
        <v>2008</v>
      </c>
      <c r="G102" s="380">
        <v>272</v>
      </c>
      <c r="H102" s="548">
        <v>0.34027777777777773</v>
      </c>
      <c r="I102" s="386">
        <v>547</v>
      </c>
      <c r="J102" s="386">
        <f t="shared" si="1"/>
        <v>1</v>
      </c>
    </row>
    <row r="103" spans="1:10" ht="15">
      <c r="A103" s="374"/>
      <c r="B103" s="351" t="s">
        <v>61</v>
      </c>
      <c r="C103" s="380">
        <f>F102</f>
        <v>2008</v>
      </c>
      <c r="D103" s="380">
        <f>IF(H102&gt;=$E$243,G102,G102-1)</f>
        <v>272</v>
      </c>
      <c r="E103" s="381">
        <f>IF(H102-$E$243&gt;0,H102-$E$243,H102-$E$243+$E$249)</f>
        <v>0.3395833333333333</v>
      </c>
      <c r="F103" s="380">
        <f>C104</f>
        <v>2008</v>
      </c>
      <c r="G103" s="380">
        <f>D104</f>
        <v>272</v>
      </c>
      <c r="H103" s="381">
        <f>E104</f>
        <v>0.545138888888889</v>
      </c>
      <c r="I103" s="386">
        <v>50</v>
      </c>
      <c r="J103" s="386">
        <f t="shared" si="1"/>
        <v>10</v>
      </c>
    </row>
    <row r="104" spans="1:10" ht="15">
      <c r="A104" s="374">
        <v>49</v>
      </c>
      <c r="B104" s="351" t="s">
        <v>376</v>
      </c>
      <c r="C104" s="380">
        <v>2008</v>
      </c>
      <c r="D104" s="380">
        <v>272</v>
      </c>
      <c r="E104" s="548">
        <v>0.545138888888889</v>
      </c>
      <c r="F104" s="380">
        <v>2008</v>
      </c>
      <c r="G104" s="380">
        <v>272</v>
      </c>
      <c r="H104" s="548">
        <v>0.8784722222222222</v>
      </c>
      <c r="I104" s="386">
        <v>500</v>
      </c>
      <c r="J104" s="386">
        <f t="shared" si="1"/>
        <v>1</v>
      </c>
    </row>
    <row r="105" spans="1:10" ht="15">
      <c r="A105" s="374"/>
      <c r="B105" s="351" t="s">
        <v>62</v>
      </c>
      <c r="C105" s="380">
        <f>F104</f>
        <v>2008</v>
      </c>
      <c r="D105" s="380">
        <f>IF(H104&gt;=$E$243,G104,G104-1)</f>
        <v>272</v>
      </c>
      <c r="E105" s="381">
        <f>IF(H104-$E$243&gt;0,H104-$E$243,H104-$E$243+$E$249)</f>
        <v>0.8777777777777778</v>
      </c>
      <c r="F105" s="380">
        <f>C106</f>
        <v>2008</v>
      </c>
      <c r="G105" s="380">
        <f>D106</f>
        <v>273</v>
      </c>
      <c r="H105" s="381">
        <f>E106</f>
        <v>0.24305555555555555</v>
      </c>
      <c r="I105" s="386">
        <v>50</v>
      </c>
      <c r="J105" s="386">
        <f t="shared" si="1"/>
        <v>10</v>
      </c>
    </row>
    <row r="106" spans="1:10" ht="15">
      <c r="A106" s="374">
        <v>50</v>
      </c>
      <c r="B106" s="351" t="s">
        <v>377</v>
      </c>
      <c r="C106" s="380">
        <v>2008</v>
      </c>
      <c r="D106" s="380">
        <v>273</v>
      </c>
      <c r="E106" s="548">
        <v>0.24305555555555555</v>
      </c>
      <c r="F106" s="380">
        <v>2008</v>
      </c>
      <c r="G106" s="380">
        <v>273</v>
      </c>
      <c r="H106" s="548">
        <v>0.40972222222222227</v>
      </c>
      <c r="I106" s="386">
        <v>522</v>
      </c>
      <c r="J106" s="386">
        <f t="shared" si="1"/>
        <v>1</v>
      </c>
    </row>
    <row r="107" spans="1:10" ht="15">
      <c r="A107" s="374"/>
      <c r="B107" s="351" t="s">
        <v>63</v>
      </c>
      <c r="C107" s="380">
        <f>F106</f>
        <v>2008</v>
      </c>
      <c r="D107" s="380">
        <f>IF(H106&gt;=$E$243,G106,G106-1)</f>
        <v>273</v>
      </c>
      <c r="E107" s="381">
        <f>IF(H106-$E$243&gt;0,H106-$E$243,H106-$E$243+$E$249)</f>
        <v>0.4090277777777778</v>
      </c>
      <c r="F107" s="380">
        <f>C108</f>
        <v>2008</v>
      </c>
      <c r="G107" s="380">
        <f>D108</f>
        <v>273</v>
      </c>
      <c r="H107" s="381">
        <f>E108</f>
        <v>0.6875</v>
      </c>
      <c r="I107" s="386">
        <v>50</v>
      </c>
      <c r="J107" s="386">
        <f t="shared" si="1"/>
        <v>10</v>
      </c>
    </row>
    <row r="108" spans="1:10" ht="15">
      <c r="A108" s="374">
        <v>51</v>
      </c>
      <c r="B108" s="351" t="s">
        <v>378</v>
      </c>
      <c r="C108" s="380">
        <v>2008</v>
      </c>
      <c r="D108" s="380">
        <v>273</v>
      </c>
      <c r="E108" s="548">
        <v>0.6875</v>
      </c>
      <c r="F108" s="380">
        <v>2008</v>
      </c>
      <c r="G108" s="380">
        <v>274</v>
      </c>
      <c r="H108" s="548">
        <v>0.17361111111111113</v>
      </c>
      <c r="I108" s="386">
        <v>550</v>
      </c>
      <c r="J108" s="386">
        <f t="shared" si="1"/>
        <v>1</v>
      </c>
    </row>
    <row r="109" spans="1:10" ht="15">
      <c r="A109" s="374"/>
      <c r="B109" s="351" t="s">
        <v>64</v>
      </c>
      <c r="C109" s="380">
        <f>F108</f>
        <v>2008</v>
      </c>
      <c r="D109" s="380">
        <f>IF(H108&gt;=$E$243,G108,G108-1)</f>
        <v>274</v>
      </c>
      <c r="E109" s="381">
        <f>IF(H108-$E$243&gt;0,H108-$E$243,H108-$E$243+$E$249)</f>
        <v>0.1729166666666667</v>
      </c>
      <c r="F109" s="380">
        <f>C110</f>
        <v>2008</v>
      </c>
      <c r="G109" s="380">
        <f>D110</f>
        <v>274</v>
      </c>
      <c r="H109" s="381">
        <f>E110</f>
        <v>0.24305555555555555</v>
      </c>
      <c r="I109" s="386">
        <v>50</v>
      </c>
      <c r="J109" s="386">
        <f t="shared" si="1"/>
        <v>10</v>
      </c>
    </row>
    <row r="110" spans="1:10" ht="15">
      <c r="A110" s="374">
        <v>52</v>
      </c>
      <c r="B110" s="351" t="s">
        <v>379</v>
      </c>
      <c r="C110" s="380">
        <v>2008</v>
      </c>
      <c r="D110" s="380">
        <v>274</v>
      </c>
      <c r="E110" s="548">
        <v>0.24305555555555555</v>
      </c>
      <c r="F110" s="380">
        <v>2008</v>
      </c>
      <c r="G110" s="380">
        <v>274</v>
      </c>
      <c r="H110" s="548">
        <v>0.576388888888889</v>
      </c>
      <c r="I110" s="386">
        <v>551</v>
      </c>
      <c r="J110" s="386">
        <f t="shared" si="1"/>
        <v>1</v>
      </c>
    </row>
    <row r="111" spans="1:10" ht="15">
      <c r="A111" s="374"/>
      <c r="B111" s="351" t="s">
        <v>65</v>
      </c>
      <c r="C111" s="380">
        <f>F110</f>
        <v>2008</v>
      </c>
      <c r="D111" s="380">
        <f>IF(H110&gt;=$E$243,G110,G110-1)</f>
        <v>274</v>
      </c>
      <c r="E111" s="381">
        <f>IF(H110-$E$243&gt;0,H110-$E$243,H110-$E$243+$E$249)</f>
        <v>0.5756944444444445</v>
      </c>
      <c r="F111" s="380">
        <f>C112</f>
        <v>2008</v>
      </c>
      <c r="G111" s="380">
        <f>D112</f>
        <v>274</v>
      </c>
      <c r="H111" s="381">
        <f>E112</f>
        <v>0.6041666666666666</v>
      </c>
      <c r="I111" s="386">
        <v>50</v>
      </c>
      <c r="J111" s="386">
        <f t="shared" si="1"/>
        <v>10</v>
      </c>
    </row>
    <row r="112" spans="1:10" ht="15">
      <c r="A112" s="374">
        <v>53</v>
      </c>
      <c r="B112" s="351" t="s">
        <v>380</v>
      </c>
      <c r="C112" s="380">
        <v>2008</v>
      </c>
      <c r="D112" s="380">
        <v>274</v>
      </c>
      <c r="E112" s="548">
        <v>0.6041666666666666</v>
      </c>
      <c r="F112" s="380">
        <v>2008</v>
      </c>
      <c r="G112" s="380">
        <v>274</v>
      </c>
      <c r="H112" s="548">
        <v>0.625</v>
      </c>
      <c r="I112" s="386">
        <v>291</v>
      </c>
      <c r="J112" s="386">
        <f t="shared" si="1"/>
        <v>1</v>
      </c>
    </row>
    <row r="113" spans="1:10" ht="15">
      <c r="A113" s="374"/>
      <c r="B113" s="351" t="s">
        <v>66</v>
      </c>
      <c r="C113" s="380">
        <f>F112</f>
        <v>2008</v>
      </c>
      <c r="D113" s="380">
        <f>IF(H112&gt;=$E$243,G112,G112-1)</f>
        <v>274</v>
      </c>
      <c r="E113" s="381">
        <f>IF(H112-$E$243&gt;0,H112-$E$243,H112-$E$243+$E$249)</f>
        <v>0.6243055555555556</v>
      </c>
      <c r="F113" s="380">
        <f>C114</f>
        <v>2008</v>
      </c>
      <c r="G113" s="380">
        <f>D114</f>
        <v>274</v>
      </c>
      <c r="H113" s="381">
        <f>E114</f>
        <v>0.6770833333333334</v>
      </c>
      <c r="I113" s="386">
        <v>50</v>
      </c>
      <c r="J113" s="386">
        <f t="shared" si="1"/>
        <v>10</v>
      </c>
    </row>
    <row r="114" spans="1:10" ht="15">
      <c r="A114" s="374">
        <v>54</v>
      </c>
      <c r="B114" s="351" t="s">
        <v>381</v>
      </c>
      <c r="C114" s="380">
        <v>2008</v>
      </c>
      <c r="D114" s="380">
        <v>274</v>
      </c>
      <c r="E114" s="548">
        <v>0.6770833333333334</v>
      </c>
      <c r="F114" s="380">
        <v>2008</v>
      </c>
      <c r="G114" s="380">
        <v>275</v>
      </c>
      <c r="H114" s="548">
        <v>0.17361111111111113</v>
      </c>
      <c r="I114" s="386">
        <v>553</v>
      </c>
      <c r="J114" s="386">
        <f t="shared" si="1"/>
        <v>1</v>
      </c>
    </row>
    <row r="115" spans="1:10" ht="15">
      <c r="A115" s="374"/>
      <c r="B115" s="351" t="s">
        <v>67</v>
      </c>
      <c r="C115" s="380">
        <f>F114</f>
        <v>2008</v>
      </c>
      <c r="D115" s="380">
        <f>IF(H114&gt;=$E$243,G114,G114-1)</f>
        <v>275</v>
      </c>
      <c r="E115" s="381">
        <f>IF(H114-$E$243&gt;0,H114-$E$243,H114-$E$243+$E$249)</f>
        <v>0.1729166666666667</v>
      </c>
      <c r="F115" s="380">
        <f>C116</f>
        <v>2008</v>
      </c>
      <c r="G115" s="380">
        <f>D116</f>
        <v>275</v>
      </c>
      <c r="H115" s="381">
        <f>E116</f>
        <v>0.24305555555555555</v>
      </c>
      <c r="I115" s="386">
        <v>50</v>
      </c>
      <c r="J115" s="386">
        <f t="shared" si="1"/>
        <v>10</v>
      </c>
    </row>
    <row r="116" spans="1:10" ht="15">
      <c r="A116" s="374">
        <v>55</v>
      </c>
      <c r="B116" s="351" t="s">
        <v>382</v>
      </c>
      <c r="C116" s="380">
        <v>2008</v>
      </c>
      <c r="D116" s="380">
        <v>275</v>
      </c>
      <c r="E116" s="548">
        <v>0.24305555555555555</v>
      </c>
      <c r="F116" s="380">
        <v>2008</v>
      </c>
      <c r="G116" s="380">
        <v>275</v>
      </c>
      <c r="H116" s="548">
        <v>0.576388888888889</v>
      </c>
      <c r="I116" s="386">
        <v>554</v>
      </c>
      <c r="J116" s="386">
        <f t="shared" si="1"/>
        <v>1</v>
      </c>
    </row>
    <row r="117" spans="1:10" ht="15">
      <c r="A117" s="374"/>
      <c r="B117" s="351" t="s">
        <v>68</v>
      </c>
      <c r="C117" s="380">
        <f>F116</f>
        <v>2008</v>
      </c>
      <c r="D117" s="380">
        <f>IF(H116&gt;=$E$243,G116,G116-1)</f>
        <v>275</v>
      </c>
      <c r="E117" s="381">
        <f>IF(H116-$E$243&gt;0,H116-$E$243,H116-$E$243+$E$249)</f>
        <v>0.5756944444444445</v>
      </c>
      <c r="F117" s="380">
        <f>C118</f>
        <v>2008</v>
      </c>
      <c r="G117" s="380">
        <f>D118</f>
        <v>275</v>
      </c>
      <c r="H117" s="381">
        <f>E118</f>
        <v>0.717361111111111</v>
      </c>
      <c r="I117" s="386">
        <v>50</v>
      </c>
      <c r="J117" s="386">
        <f t="shared" si="1"/>
        <v>10</v>
      </c>
    </row>
    <row r="118" spans="1:10" ht="15">
      <c r="A118" s="374">
        <v>56</v>
      </c>
      <c r="B118" s="351" t="s">
        <v>383</v>
      </c>
      <c r="C118" s="380">
        <v>2008</v>
      </c>
      <c r="D118" s="380">
        <v>275</v>
      </c>
      <c r="E118" s="548">
        <v>0.717361111111111</v>
      </c>
      <c r="F118" s="380">
        <v>2008</v>
      </c>
      <c r="G118" s="380">
        <v>276</v>
      </c>
      <c r="H118" s="548">
        <v>0.05</v>
      </c>
      <c r="I118" s="386">
        <v>106</v>
      </c>
      <c r="J118" s="386">
        <f t="shared" si="1"/>
        <v>1</v>
      </c>
    </row>
    <row r="119" spans="1:10" ht="15">
      <c r="A119" s="374"/>
      <c r="B119" s="351" t="s">
        <v>69</v>
      </c>
      <c r="C119" s="380">
        <f>F118</f>
        <v>2008</v>
      </c>
      <c r="D119" s="380">
        <f>IF(H118&gt;=$E$243,G118,G118-1)</f>
        <v>276</v>
      </c>
      <c r="E119" s="381">
        <f>IF(H118-$E$243&gt;0,H118-$E$243,H118-$E$243+$E$249)</f>
        <v>0.04930555555555556</v>
      </c>
      <c r="F119" s="380">
        <f>C120</f>
        <v>2008</v>
      </c>
      <c r="G119" s="380">
        <f>D120</f>
        <v>276</v>
      </c>
      <c r="H119" s="381">
        <f>E120</f>
        <v>0.05</v>
      </c>
      <c r="I119" s="386">
        <v>50</v>
      </c>
      <c r="J119" s="386">
        <f t="shared" si="1"/>
        <v>10</v>
      </c>
    </row>
    <row r="120" spans="1:10" ht="15">
      <c r="A120" s="374">
        <v>57</v>
      </c>
      <c r="B120" s="351" t="s">
        <v>384</v>
      </c>
      <c r="C120" s="380">
        <v>2008</v>
      </c>
      <c r="D120" s="380">
        <v>276</v>
      </c>
      <c r="E120" s="548">
        <v>0.05</v>
      </c>
      <c r="F120" s="380">
        <v>2008</v>
      </c>
      <c r="G120" s="380">
        <v>276</v>
      </c>
      <c r="H120" s="548">
        <v>0.13333333333333333</v>
      </c>
      <c r="I120" s="386">
        <v>556</v>
      </c>
      <c r="J120" s="386">
        <f t="shared" si="1"/>
        <v>1</v>
      </c>
    </row>
    <row r="121" spans="1:10" ht="15">
      <c r="A121" s="374"/>
      <c r="B121" s="351" t="s">
        <v>70</v>
      </c>
      <c r="C121" s="380">
        <f>F120</f>
        <v>2008</v>
      </c>
      <c r="D121" s="380">
        <f>IF(H120&gt;=$E$243,G120,G120-1)</f>
        <v>276</v>
      </c>
      <c r="E121" s="381">
        <f>IF(H120-$E$243&gt;0,H120-$E$243,H120-$E$243+$E$249)</f>
        <v>0.1326388888888889</v>
      </c>
      <c r="F121" s="380">
        <f>C122</f>
        <v>2008</v>
      </c>
      <c r="G121" s="380">
        <f>D122</f>
        <v>276</v>
      </c>
      <c r="H121" s="381">
        <f>E122</f>
        <v>0.2111111111111111</v>
      </c>
      <c r="I121" s="386">
        <v>50</v>
      </c>
      <c r="J121" s="386">
        <f t="shared" si="1"/>
        <v>10</v>
      </c>
    </row>
    <row r="122" spans="1:10" ht="15">
      <c r="A122" s="374">
        <v>58</v>
      </c>
      <c r="B122" s="351" t="s">
        <v>385</v>
      </c>
      <c r="C122" s="380">
        <v>2008</v>
      </c>
      <c r="D122" s="380">
        <v>276</v>
      </c>
      <c r="E122" s="548">
        <v>0.2111111111111111</v>
      </c>
      <c r="F122" s="380">
        <v>2008</v>
      </c>
      <c r="G122" s="380">
        <v>276</v>
      </c>
      <c r="H122" s="548">
        <v>0.5444444444444444</v>
      </c>
      <c r="I122" s="386">
        <v>551</v>
      </c>
      <c r="J122" s="386">
        <f t="shared" si="1"/>
        <v>1</v>
      </c>
    </row>
    <row r="123" spans="1:10" ht="15">
      <c r="A123" s="374"/>
      <c r="B123" s="351" t="s">
        <v>71</v>
      </c>
      <c r="C123" s="380">
        <f>F122</f>
        <v>2008</v>
      </c>
      <c r="D123" s="380">
        <f>IF(H122&gt;=$E$243,G122,G122-1)</f>
        <v>276</v>
      </c>
      <c r="E123" s="381">
        <f>IF(H122-$E$243&gt;0,H122-$E$243,H122-$E$243+$E$249)</f>
        <v>0.54375</v>
      </c>
      <c r="F123" s="380">
        <f>C124</f>
        <v>2008</v>
      </c>
      <c r="G123" s="380">
        <f>D124</f>
        <v>276</v>
      </c>
      <c r="H123" s="381">
        <f>E124</f>
        <v>0.6770833333333334</v>
      </c>
      <c r="I123" s="386">
        <v>50</v>
      </c>
      <c r="J123" s="386">
        <f t="shared" si="1"/>
        <v>10</v>
      </c>
    </row>
    <row r="124" spans="1:10" ht="15">
      <c r="A124" s="374">
        <v>59</v>
      </c>
      <c r="B124" s="351" t="s">
        <v>386</v>
      </c>
      <c r="C124" s="380">
        <v>2008</v>
      </c>
      <c r="D124" s="380">
        <v>276</v>
      </c>
      <c r="E124" s="548">
        <v>0.6770833333333334</v>
      </c>
      <c r="F124" s="380">
        <v>2008</v>
      </c>
      <c r="G124" s="380">
        <v>276</v>
      </c>
      <c r="H124" s="548">
        <v>0.8131944444444444</v>
      </c>
      <c r="I124" s="386">
        <v>558</v>
      </c>
      <c r="J124" s="386">
        <f t="shared" si="1"/>
        <v>1</v>
      </c>
    </row>
    <row r="125" spans="1:10" ht="15">
      <c r="A125" s="374"/>
      <c r="B125" s="351" t="s">
        <v>72</v>
      </c>
      <c r="C125" s="380">
        <f>F124</f>
        <v>2008</v>
      </c>
      <c r="D125" s="380">
        <f>IF(H124&gt;=$E$243,G124,G124-1)</f>
        <v>276</v>
      </c>
      <c r="E125" s="381">
        <f>IF(H124-$E$243&gt;0,H124-$E$243,H124-$E$243+$E$249)</f>
        <v>0.8125</v>
      </c>
      <c r="F125" s="380">
        <f>C126</f>
        <v>2008</v>
      </c>
      <c r="G125" s="380">
        <f>D126</f>
        <v>276</v>
      </c>
      <c r="H125" s="381">
        <f>E126</f>
        <v>0.8131944444444444</v>
      </c>
      <c r="I125" s="386">
        <v>50</v>
      </c>
      <c r="J125" s="386">
        <f t="shared" si="1"/>
        <v>10</v>
      </c>
    </row>
    <row r="126" spans="1:10" ht="15">
      <c r="A126" s="374">
        <v>60</v>
      </c>
      <c r="B126" s="351" t="s">
        <v>390</v>
      </c>
      <c r="C126" s="380">
        <v>2008</v>
      </c>
      <c r="D126" s="380">
        <v>276</v>
      </c>
      <c r="E126" s="548">
        <v>0.8131944444444444</v>
      </c>
      <c r="F126" s="380">
        <v>2008</v>
      </c>
      <c r="G126" s="380">
        <v>277</v>
      </c>
      <c r="H126" s="548">
        <v>0.05555555555555555</v>
      </c>
      <c r="I126" s="386">
        <v>559</v>
      </c>
      <c r="J126" s="386">
        <f t="shared" si="1"/>
        <v>1</v>
      </c>
    </row>
    <row r="127" spans="1:10" ht="15">
      <c r="A127" s="374"/>
      <c r="B127" s="351" t="s">
        <v>73</v>
      </c>
      <c r="C127" s="380">
        <f>F126</f>
        <v>2008</v>
      </c>
      <c r="D127" s="380">
        <f>IF(H126&gt;=$E$243,G126,G126-1)</f>
        <v>277</v>
      </c>
      <c r="E127" s="381">
        <f>IF(H126-$E$243&gt;0,H126-$E$243,H126-$E$243+$E$249)</f>
        <v>0.05486111111111111</v>
      </c>
      <c r="F127" s="380">
        <f>C128</f>
        <v>2008</v>
      </c>
      <c r="G127" s="380">
        <f>D128</f>
        <v>277</v>
      </c>
      <c r="H127" s="381">
        <f>E128</f>
        <v>0.05555555555555555</v>
      </c>
      <c r="I127" s="386">
        <v>50</v>
      </c>
      <c r="J127" s="386">
        <f t="shared" si="1"/>
        <v>10</v>
      </c>
    </row>
    <row r="128" spans="1:10" ht="15">
      <c r="A128" s="374">
        <v>61</v>
      </c>
      <c r="B128" s="351" t="s">
        <v>391</v>
      </c>
      <c r="C128" s="380">
        <v>2008</v>
      </c>
      <c r="D128" s="380">
        <v>277</v>
      </c>
      <c r="E128" s="548">
        <v>0.05555555555555555</v>
      </c>
      <c r="F128" s="380">
        <v>2008</v>
      </c>
      <c r="G128" s="380">
        <v>277</v>
      </c>
      <c r="H128" s="548">
        <v>0.16319444444444445</v>
      </c>
      <c r="I128" s="386">
        <v>560</v>
      </c>
      <c r="J128" s="386">
        <f t="shared" si="1"/>
        <v>1</v>
      </c>
    </row>
    <row r="129" spans="1:10" ht="15">
      <c r="A129" s="374"/>
      <c r="B129" s="351" t="s">
        <v>74</v>
      </c>
      <c r="C129" s="380">
        <f>F128</f>
        <v>2008</v>
      </c>
      <c r="D129" s="380">
        <f>IF(H128&gt;=$E$243,G128,G128-1)</f>
        <v>277</v>
      </c>
      <c r="E129" s="381">
        <f>IF(H128-$E$243&gt;0,H128-$E$243,H128-$E$243+$E$249)</f>
        <v>0.1625</v>
      </c>
      <c r="F129" s="380">
        <f>C130</f>
        <v>2008</v>
      </c>
      <c r="G129" s="380">
        <f>D130</f>
        <v>277</v>
      </c>
      <c r="H129" s="381">
        <f>E130</f>
        <v>0.23263888888888887</v>
      </c>
      <c r="I129" s="386">
        <v>50</v>
      </c>
      <c r="J129" s="386">
        <f t="shared" si="1"/>
        <v>10</v>
      </c>
    </row>
    <row r="130" spans="1:10" ht="15">
      <c r="A130" s="374">
        <v>62</v>
      </c>
      <c r="B130" s="351" t="s">
        <v>392</v>
      </c>
      <c r="C130" s="380">
        <v>2008</v>
      </c>
      <c r="D130" s="380">
        <v>277</v>
      </c>
      <c r="E130" s="548">
        <v>0.23263888888888887</v>
      </c>
      <c r="F130" s="380">
        <v>2008</v>
      </c>
      <c r="G130" s="380">
        <v>277</v>
      </c>
      <c r="H130" s="548">
        <v>0.5659722222222222</v>
      </c>
      <c r="I130" s="386">
        <v>551</v>
      </c>
      <c r="J130" s="386">
        <f t="shared" si="1"/>
        <v>1</v>
      </c>
    </row>
    <row r="131" spans="1:10" ht="15">
      <c r="A131" s="374"/>
      <c r="B131" s="351" t="s">
        <v>241</v>
      </c>
      <c r="C131" s="380">
        <f>F130</f>
        <v>2008</v>
      </c>
      <c r="D131" s="380">
        <f>IF(H130&gt;=$E$243,G130,G130-1)</f>
        <v>277</v>
      </c>
      <c r="E131" s="381">
        <f>IF(H130-$E$243&gt;0,H130-$E$243,H130-$E$243+$E$249)</f>
        <v>0.5652777777777778</v>
      </c>
      <c r="F131" s="380">
        <f>C132</f>
        <v>2008</v>
      </c>
      <c r="G131" s="380">
        <f>D132</f>
        <v>277</v>
      </c>
      <c r="H131" s="381">
        <f>E132</f>
        <v>0.59375</v>
      </c>
      <c r="I131" s="386">
        <v>50</v>
      </c>
      <c r="J131" s="386">
        <f t="shared" si="1"/>
        <v>10</v>
      </c>
    </row>
    <row r="132" spans="1:10" ht="15">
      <c r="A132" s="374">
        <v>63</v>
      </c>
      <c r="B132" s="351" t="s">
        <v>393</v>
      </c>
      <c r="C132" s="380">
        <v>2008</v>
      </c>
      <c r="D132" s="380">
        <v>277</v>
      </c>
      <c r="E132" s="548">
        <v>0.59375</v>
      </c>
      <c r="F132" s="380">
        <v>2008</v>
      </c>
      <c r="G132" s="380">
        <v>277</v>
      </c>
      <c r="H132" s="548">
        <v>0.9631944444444445</v>
      </c>
      <c r="I132" s="386">
        <v>562</v>
      </c>
      <c r="J132" s="386">
        <f t="shared" si="1"/>
        <v>1</v>
      </c>
    </row>
    <row r="133" spans="1:10" ht="15">
      <c r="A133" s="374"/>
      <c r="B133" s="351" t="s">
        <v>75</v>
      </c>
      <c r="C133" s="380">
        <f>F132</f>
        <v>2008</v>
      </c>
      <c r="D133" s="380">
        <f>IF(H132&gt;=$E$243,G132,G132-1)</f>
        <v>277</v>
      </c>
      <c r="E133" s="381">
        <f>IF(H132-$E$243&gt;0,H132-$E$243,H132-$E$243+$E$249)</f>
        <v>0.9625</v>
      </c>
      <c r="F133" s="380">
        <f>C134</f>
        <v>2008</v>
      </c>
      <c r="G133" s="380">
        <f>D134</f>
        <v>277</v>
      </c>
      <c r="H133" s="381">
        <f>E134</f>
        <v>0.9631944444444445</v>
      </c>
      <c r="I133" s="386">
        <v>50</v>
      </c>
      <c r="J133" s="386">
        <f t="shared" si="1"/>
        <v>10</v>
      </c>
    </row>
    <row r="134" spans="1:10" ht="15">
      <c r="A134" s="374">
        <v>64</v>
      </c>
      <c r="B134" s="351" t="s">
        <v>394</v>
      </c>
      <c r="C134" s="380">
        <v>2008</v>
      </c>
      <c r="D134" s="380">
        <v>277</v>
      </c>
      <c r="E134" s="548">
        <v>0.9631944444444445</v>
      </c>
      <c r="F134" s="380">
        <v>2008</v>
      </c>
      <c r="G134" s="380">
        <v>278</v>
      </c>
      <c r="H134" s="548">
        <v>0.05902777777777778</v>
      </c>
      <c r="I134" s="386">
        <v>563</v>
      </c>
      <c r="J134" s="386">
        <f t="shared" si="1"/>
        <v>1</v>
      </c>
    </row>
    <row r="135" spans="1:10" ht="15">
      <c r="A135" s="374"/>
      <c r="B135" s="351" t="s">
        <v>242</v>
      </c>
      <c r="C135" s="380">
        <f>F134</f>
        <v>2008</v>
      </c>
      <c r="D135" s="380">
        <f>IF(H134&gt;=$E$243,G134,G134-1)</f>
        <v>278</v>
      </c>
      <c r="E135" s="381">
        <f>IF(H134-$E$243&gt;0,H134-$E$243,H134-$E$243+$E$249)</f>
        <v>0.05833333333333334</v>
      </c>
      <c r="F135" s="380">
        <f>C136</f>
        <v>2008</v>
      </c>
      <c r="G135" s="380">
        <f>D136</f>
        <v>278</v>
      </c>
      <c r="H135" s="381">
        <f>E136</f>
        <v>0.05902777777777778</v>
      </c>
      <c r="I135" s="386">
        <v>50</v>
      </c>
      <c r="J135" s="386">
        <f t="shared" si="1"/>
        <v>10</v>
      </c>
    </row>
    <row r="136" spans="1:10" ht="15">
      <c r="A136" s="374">
        <v>65</v>
      </c>
      <c r="B136" s="351" t="s">
        <v>395</v>
      </c>
      <c r="C136" s="380">
        <v>2008</v>
      </c>
      <c r="D136" s="380">
        <v>278</v>
      </c>
      <c r="E136" s="548">
        <v>0.05902777777777778</v>
      </c>
      <c r="F136" s="380">
        <v>2008</v>
      </c>
      <c r="G136" s="380">
        <v>278</v>
      </c>
      <c r="H136" s="548">
        <v>0.0798611111111111</v>
      </c>
      <c r="I136" s="386">
        <v>291</v>
      </c>
      <c r="J136" s="386">
        <f t="shared" si="1"/>
        <v>1</v>
      </c>
    </row>
    <row r="137" spans="1:10" ht="15">
      <c r="A137" s="374"/>
      <c r="B137" s="351" t="s">
        <v>243</v>
      </c>
      <c r="C137" s="380">
        <f>F136</f>
        <v>2008</v>
      </c>
      <c r="D137" s="380">
        <f>IF(H136&gt;=$E$243,G136,G136-1)</f>
        <v>278</v>
      </c>
      <c r="E137" s="381">
        <f>IF(H136-$E$243&gt;0,H136-$E$243,H136-$E$243+$E$249)</f>
        <v>0.07916666666666666</v>
      </c>
      <c r="F137" s="380">
        <f>C138</f>
        <v>2008</v>
      </c>
      <c r="G137" s="380">
        <f>D138</f>
        <v>278</v>
      </c>
      <c r="H137" s="381">
        <f>E138</f>
        <v>0.23263888888888887</v>
      </c>
      <c r="I137" s="386">
        <v>50</v>
      </c>
      <c r="J137" s="386">
        <f t="shared" si="1"/>
        <v>10</v>
      </c>
    </row>
    <row r="138" spans="1:10" ht="15">
      <c r="A138" s="374">
        <v>66</v>
      </c>
      <c r="B138" s="351" t="s">
        <v>396</v>
      </c>
      <c r="C138" s="380">
        <v>2008</v>
      </c>
      <c r="D138" s="380">
        <v>278</v>
      </c>
      <c r="E138" s="548">
        <v>0.23263888888888887</v>
      </c>
      <c r="F138" s="380">
        <v>2008</v>
      </c>
      <c r="G138" s="380">
        <v>278</v>
      </c>
      <c r="H138" s="548">
        <v>0.5659722222222222</v>
      </c>
      <c r="I138" s="386">
        <v>554</v>
      </c>
      <c r="J138" s="386">
        <f t="shared" si="1"/>
        <v>1</v>
      </c>
    </row>
    <row r="139" spans="1:10" ht="15">
      <c r="A139" s="374"/>
      <c r="B139" s="351" t="s">
        <v>244</v>
      </c>
      <c r="C139" s="380">
        <f>F138</f>
        <v>2008</v>
      </c>
      <c r="D139" s="380">
        <f>IF(H138&gt;=$E$243,G138,G138-1)</f>
        <v>278</v>
      </c>
      <c r="E139" s="381">
        <f>IF(H138-$E$243&gt;0,H138-$E$243,H138-$E$243+$E$249)</f>
        <v>0.5652777777777778</v>
      </c>
      <c r="F139" s="380">
        <f>C140</f>
        <v>2008</v>
      </c>
      <c r="G139" s="380">
        <f>D140</f>
        <v>278</v>
      </c>
      <c r="H139" s="381">
        <f>E140</f>
        <v>0.59375</v>
      </c>
      <c r="I139" s="386">
        <v>50</v>
      </c>
      <c r="J139" s="386">
        <f t="shared" si="1"/>
        <v>10</v>
      </c>
    </row>
    <row r="140" spans="1:10" ht="15">
      <c r="A140" s="374">
        <v>67</v>
      </c>
      <c r="B140" s="351" t="s">
        <v>397</v>
      </c>
      <c r="C140" s="380">
        <v>2008</v>
      </c>
      <c r="D140" s="380">
        <v>278</v>
      </c>
      <c r="E140" s="548">
        <v>0.59375</v>
      </c>
      <c r="F140" s="380">
        <v>2008</v>
      </c>
      <c r="G140" s="380">
        <v>278</v>
      </c>
      <c r="H140" s="548">
        <v>0.7604166666666666</v>
      </c>
      <c r="I140" s="386">
        <v>566</v>
      </c>
      <c r="J140" s="386">
        <f t="shared" si="1"/>
        <v>1</v>
      </c>
    </row>
    <row r="141" spans="1:10" ht="15">
      <c r="A141" s="374"/>
      <c r="B141" s="351" t="s">
        <v>245</v>
      </c>
      <c r="C141" s="380">
        <f>F140</f>
        <v>2008</v>
      </c>
      <c r="D141" s="380">
        <f>IF(H140&gt;=$E$243,G140,G140-1)</f>
        <v>278</v>
      </c>
      <c r="E141" s="381">
        <f>IF(H140-$E$243&gt;0,H140-$E$243,H140-$E$243+$E$249)</f>
        <v>0.7597222222222222</v>
      </c>
      <c r="F141" s="380">
        <f>C142</f>
        <v>2008</v>
      </c>
      <c r="G141" s="380">
        <f>D142</f>
        <v>278</v>
      </c>
      <c r="H141" s="381">
        <f>E142</f>
        <v>0.7604166666666666</v>
      </c>
      <c r="I141" s="386">
        <v>50</v>
      </c>
      <c r="J141" s="386">
        <f t="shared" si="1"/>
        <v>10</v>
      </c>
    </row>
    <row r="142" spans="1:10" ht="15">
      <c r="A142" s="374">
        <v>68</v>
      </c>
      <c r="B142" s="351" t="s">
        <v>399</v>
      </c>
      <c r="C142" s="380">
        <v>2008</v>
      </c>
      <c r="D142" s="380">
        <v>278</v>
      </c>
      <c r="E142" s="548">
        <v>0.7604166666666666</v>
      </c>
      <c r="F142" s="380">
        <v>2008</v>
      </c>
      <c r="G142" s="380">
        <v>278</v>
      </c>
      <c r="H142" s="548">
        <v>0.8833333333333333</v>
      </c>
      <c r="I142" s="386">
        <v>567</v>
      </c>
      <c r="J142" s="386">
        <f t="shared" si="1"/>
        <v>1</v>
      </c>
    </row>
    <row r="143" spans="1:10" ht="15">
      <c r="A143" s="374"/>
      <c r="B143" s="351" t="s">
        <v>246</v>
      </c>
      <c r="C143" s="380">
        <f>F142</f>
        <v>2008</v>
      </c>
      <c r="D143" s="380">
        <f>IF(H142&gt;=$E$243,G142,G142-1)</f>
        <v>278</v>
      </c>
      <c r="E143" s="381">
        <f>IF(H142-$E$243&gt;0,H142-$E$243,H142-$E$243+$E$249)</f>
        <v>0.8826388888888889</v>
      </c>
      <c r="F143" s="380">
        <f>C144</f>
        <v>2008</v>
      </c>
      <c r="G143" s="380">
        <f>D144</f>
        <v>278</v>
      </c>
      <c r="H143" s="381">
        <f>E144</f>
        <v>0.9875</v>
      </c>
      <c r="I143" s="386">
        <v>50</v>
      </c>
      <c r="J143" s="386">
        <f t="shared" si="1"/>
        <v>10</v>
      </c>
    </row>
    <row r="144" spans="1:10" ht="15">
      <c r="A144" s="374">
        <v>69</v>
      </c>
      <c r="B144" s="351" t="s">
        <v>400</v>
      </c>
      <c r="C144" s="380">
        <v>2008</v>
      </c>
      <c r="D144" s="380">
        <v>278</v>
      </c>
      <c r="E144" s="548">
        <v>0.9875</v>
      </c>
      <c r="F144" s="380">
        <v>2008</v>
      </c>
      <c r="G144" s="380">
        <v>279</v>
      </c>
      <c r="H144" s="548">
        <v>0.03958333333333333</v>
      </c>
      <c r="I144" s="386">
        <v>520</v>
      </c>
      <c r="J144" s="386">
        <f t="shared" si="1"/>
        <v>1</v>
      </c>
    </row>
    <row r="145" spans="1:10" ht="15">
      <c r="A145" s="374"/>
      <c r="B145" s="351" t="s">
        <v>247</v>
      </c>
      <c r="C145" s="380">
        <f>F144</f>
        <v>2008</v>
      </c>
      <c r="D145" s="380">
        <f>IF(H144&gt;=$E$243,G144,G144-1)</f>
        <v>279</v>
      </c>
      <c r="E145" s="381">
        <f>IF(H144-$E$243&gt;0,H144-$E$243,H144-$E$243+$E$249)</f>
        <v>0.03888888888888889</v>
      </c>
      <c r="F145" s="380">
        <f>C146</f>
        <v>2008</v>
      </c>
      <c r="G145" s="380">
        <f>D146</f>
        <v>279</v>
      </c>
      <c r="H145" s="381">
        <f>E146</f>
        <v>0.23263888888888887</v>
      </c>
      <c r="I145" s="386">
        <v>50</v>
      </c>
      <c r="J145" s="386">
        <f t="shared" si="1"/>
        <v>10</v>
      </c>
    </row>
    <row r="146" spans="1:10" ht="15">
      <c r="A146" s="374">
        <v>70</v>
      </c>
      <c r="B146" s="351" t="s">
        <v>401</v>
      </c>
      <c r="C146" s="380">
        <v>2008</v>
      </c>
      <c r="D146" s="380">
        <v>279</v>
      </c>
      <c r="E146" s="548">
        <v>0.23263888888888887</v>
      </c>
      <c r="F146" s="380">
        <v>2008</v>
      </c>
      <c r="G146" s="380">
        <v>279</v>
      </c>
      <c r="H146" s="548">
        <v>0.4618055555555556</v>
      </c>
      <c r="I146" s="386">
        <v>569</v>
      </c>
      <c r="J146" s="386">
        <f t="shared" si="1"/>
        <v>1</v>
      </c>
    </row>
    <row r="147" spans="1:10" ht="15">
      <c r="A147" s="374"/>
      <c r="B147" s="351" t="s">
        <v>248</v>
      </c>
      <c r="C147" s="380">
        <f>F146</f>
        <v>2008</v>
      </c>
      <c r="D147" s="380">
        <f>IF(H146&gt;=$E$243,G146,G146-1)</f>
        <v>279</v>
      </c>
      <c r="E147" s="381">
        <f>IF(H146-$E$243&gt;0,H146-$E$243,H146-$E$243+$E$249)</f>
        <v>0.46111111111111114</v>
      </c>
      <c r="F147" s="380">
        <f>C148</f>
        <v>2008</v>
      </c>
      <c r="G147" s="380">
        <f>D148</f>
        <v>279</v>
      </c>
      <c r="H147" s="381">
        <f>E148</f>
        <v>0.59375</v>
      </c>
      <c r="I147" s="386">
        <v>50</v>
      </c>
      <c r="J147" s="386">
        <f t="shared" si="1"/>
        <v>10</v>
      </c>
    </row>
    <row r="148" spans="1:10" ht="15">
      <c r="A148" s="374">
        <v>71</v>
      </c>
      <c r="B148" s="351" t="s">
        <v>402</v>
      </c>
      <c r="C148" s="380">
        <v>2008</v>
      </c>
      <c r="D148" s="380">
        <v>279</v>
      </c>
      <c r="E148" s="548">
        <v>0.59375</v>
      </c>
      <c r="F148" s="380">
        <v>2008</v>
      </c>
      <c r="G148" s="380">
        <v>279</v>
      </c>
      <c r="H148" s="548">
        <v>0.9826388888888888</v>
      </c>
      <c r="I148" s="386">
        <v>570</v>
      </c>
      <c r="J148" s="386">
        <f t="shared" si="1"/>
        <v>1</v>
      </c>
    </row>
    <row r="149" spans="1:10" ht="15">
      <c r="A149" s="374"/>
      <c r="B149" s="351" t="s">
        <v>249</v>
      </c>
      <c r="C149" s="380">
        <f>F148</f>
        <v>2008</v>
      </c>
      <c r="D149" s="380">
        <f>IF(H148&gt;=$E$243,G148,G148-1)</f>
        <v>279</v>
      </c>
      <c r="E149" s="381">
        <f>IF(H148-$E$243&gt;0,H148-$E$243,H148-$E$243+$E$249)</f>
        <v>0.9819444444444444</v>
      </c>
      <c r="F149" s="380">
        <f>C150</f>
        <v>2008</v>
      </c>
      <c r="G149" s="380">
        <f>D150</f>
        <v>280</v>
      </c>
      <c r="H149" s="381">
        <f>E150</f>
        <v>0.06597222222222222</v>
      </c>
      <c r="I149" s="386">
        <v>50</v>
      </c>
      <c r="J149" s="386">
        <f t="shared" si="1"/>
        <v>10</v>
      </c>
    </row>
    <row r="150" spans="1:10" ht="15">
      <c r="A150" s="374">
        <v>72</v>
      </c>
      <c r="B150" s="351" t="s">
        <v>403</v>
      </c>
      <c r="C150" s="380">
        <v>2008</v>
      </c>
      <c r="D150" s="380">
        <v>280</v>
      </c>
      <c r="E150" s="548">
        <v>0.06597222222222222</v>
      </c>
      <c r="F150" s="380">
        <v>2008</v>
      </c>
      <c r="G150" s="380">
        <v>280</v>
      </c>
      <c r="H150" s="548">
        <v>0.44097222222222227</v>
      </c>
      <c r="I150" s="386">
        <v>571</v>
      </c>
      <c r="J150" s="386">
        <f t="shared" si="1"/>
        <v>1</v>
      </c>
    </row>
    <row r="151" spans="1:10" ht="15">
      <c r="A151" s="374"/>
      <c r="B151" s="351" t="s">
        <v>250</v>
      </c>
      <c r="C151" s="380">
        <f>F150</f>
        <v>2008</v>
      </c>
      <c r="D151" s="380">
        <f>IF(H150&gt;=$E$243,G150,G150-1)</f>
        <v>280</v>
      </c>
      <c r="E151" s="381">
        <f>IF(H150-$E$243&gt;0,H150-$E$243,H150-$E$243+$E$249)</f>
        <v>0.4402777777777778</v>
      </c>
      <c r="F151" s="380">
        <f>C152</f>
        <v>2008</v>
      </c>
      <c r="G151" s="380">
        <f>D152</f>
        <v>280</v>
      </c>
      <c r="H151" s="381">
        <f>E152</f>
        <v>0.545138888888889</v>
      </c>
      <c r="I151" s="386">
        <v>50</v>
      </c>
      <c r="J151" s="386">
        <f t="shared" si="1"/>
        <v>10</v>
      </c>
    </row>
    <row r="152" spans="1:10" ht="15">
      <c r="A152" s="374">
        <v>73</v>
      </c>
      <c r="B152" s="351" t="s">
        <v>406</v>
      </c>
      <c r="C152" s="380">
        <v>2008</v>
      </c>
      <c r="D152" s="380">
        <v>280</v>
      </c>
      <c r="E152" s="548">
        <v>0.545138888888889</v>
      </c>
      <c r="F152" s="380">
        <v>2008</v>
      </c>
      <c r="G152" s="380">
        <v>280</v>
      </c>
      <c r="H152" s="548">
        <v>0.8784722222222222</v>
      </c>
      <c r="I152" s="386">
        <v>572</v>
      </c>
      <c r="J152" s="386">
        <f t="shared" si="1"/>
        <v>1</v>
      </c>
    </row>
    <row r="153" spans="1:10" ht="15">
      <c r="A153" s="374"/>
      <c r="B153" s="351" t="s">
        <v>251</v>
      </c>
      <c r="C153" s="380">
        <f>F152</f>
        <v>2008</v>
      </c>
      <c r="D153" s="380">
        <f>IF(H152&gt;=$E$243,G152,G152-1)</f>
        <v>280</v>
      </c>
      <c r="E153" s="381">
        <f>IF(H152-$E$243&gt;0,H152-$E$243,H152-$E$243+$E$249)</f>
        <v>0.8777777777777778</v>
      </c>
      <c r="F153" s="380">
        <f>C154</f>
        <v>2008</v>
      </c>
      <c r="G153" s="380">
        <f>D154</f>
        <v>280</v>
      </c>
      <c r="H153" s="381">
        <f>E154</f>
        <v>0.9027777777777778</v>
      </c>
      <c r="I153" s="386">
        <v>50</v>
      </c>
      <c r="J153" s="386">
        <f t="shared" si="1"/>
        <v>10</v>
      </c>
    </row>
    <row r="154" spans="1:10" ht="15">
      <c r="A154" s="374">
        <v>74</v>
      </c>
      <c r="B154" s="351" t="s">
        <v>407</v>
      </c>
      <c r="C154" s="380">
        <v>2008</v>
      </c>
      <c r="D154" s="380">
        <v>280</v>
      </c>
      <c r="E154" s="548">
        <v>0.9027777777777778</v>
      </c>
      <c r="F154" s="380">
        <v>2008</v>
      </c>
      <c r="G154" s="380">
        <v>281</v>
      </c>
      <c r="H154" s="548">
        <v>0.2986111111111111</v>
      </c>
      <c r="I154" s="386">
        <v>573</v>
      </c>
      <c r="J154" s="386">
        <f t="shared" si="1"/>
        <v>1</v>
      </c>
    </row>
    <row r="155" spans="1:10" ht="15">
      <c r="A155" s="374"/>
      <c r="B155" s="351" t="s">
        <v>252</v>
      </c>
      <c r="C155" s="380">
        <f>F154</f>
        <v>2008</v>
      </c>
      <c r="D155" s="380">
        <f>IF(H154&gt;=$E$243,G154,G154-1)</f>
        <v>281</v>
      </c>
      <c r="E155" s="381">
        <f>IF(H154-$E$243&gt;0,H154-$E$243,H154-$E$243+$E$249)</f>
        <v>0.29791666666666666</v>
      </c>
      <c r="F155" s="380">
        <f>C156</f>
        <v>2008</v>
      </c>
      <c r="G155" s="380">
        <f>D156</f>
        <v>281</v>
      </c>
      <c r="H155" s="381">
        <f>E156</f>
        <v>0.2986111111111111</v>
      </c>
      <c r="I155" s="386">
        <v>50</v>
      </c>
      <c r="J155" s="386">
        <f t="shared" si="1"/>
        <v>10</v>
      </c>
    </row>
    <row r="156" spans="1:10" ht="15">
      <c r="A156" s="374">
        <v>75</v>
      </c>
      <c r="B156" s="351" t="s">
        <v>408</v>
      </c>
      <c r="C156" s="380">
        <v>2008</v>
      </c>
      <c r="D156" s="380">
        <v>281</v>
      </c>
      <c r="E156" s="548">
        <v>0.2986111111111111</v>
      </c>
      <c r="F156" s="380">
        <v>2008</v>
      </c>
      <c r="G156" s="380">
        <v>281</v>
      </c>
      <c r="H156" s="548">
        <v>0.46875</v>
      </c>
      <c r="I156" s="386">
        <v>574</v>
      </c>
      <c r="J156" s="386">
        <f t="shared" si="1"/>
        <v>1</v>
      </c>
    </row>
    <row r="157" spans="1:10" ht="15">
      <c r="A157" s="374"/>
      <c r="B157" s="351" t="s">
        <v>253</v>
      </c>
      <c r="C157" s="380">
        <f>F156</f>
        <v>2008</v>
      </c>
      <c r="D157" s="380">
        <f>IF(H156&gt;=$E$243,G156,G156-1)</f>
        <v>281</v>
      </c>
      <c r="E157" s="381">
        <f>IF(H156-$E$243&gt;0,H156-$E$243,H156-$E$243+$E$249)</f>
        <v>0.46805555555555556</v>
      </c>
      <c r="F157" s="380">
        <f>C158</f>
        <v>2008</v>
      </c>
      <c r="G157" s="380">
        <f>D158</f>
        <v>281</v>
      </c>
      <c r="H157" s="381">
        <f>E158</f>
        <v>0.5347222222222222</v>
      </c>
      <c r="I157" s="386">
        <v>50</v>
      </c>
      <c r="J157" s="386">
        <f t="shared" si="1"/>
        <v>10</v>
      </c>
    </row>
    <row r="158" spans="1:10" ht="15">
      <c r="A158" s="374">
        <v>76</v>
      </c>
      <c r="B158" s="351" t="s">
        <v>410</v>
      </c>
      <c r="C158" s="380">
        <v>2008</v>
      </c>
      <c r="D158" s="380">
        <v>281</v>
      </c>
      <c r="E158" s="548">
        <v>0.5347222222222222</v>
      </c>
      <c r="F158" s="380">
        <v>2008</v>
      </c>
      <c r="G158" s="380">
        <v>281</v>
      </c>
      <c r="H158" s="548">
        <v>0.8680555555555555</v>
      </c>
      <c r="I158" s="386">
        <v>554</v>
      </c>
      <c r="J158" s="386">
        <f t="shared" si="1"/>
        <v>1</v>
      </c>
    </row>
    <row r="159" spans="1:10" ht="15">
      <c r="A159" s="374"/>
      <c r="B159" s="351" t="s">
        <v>254</v>
      </c>
      <c r="C159" s="380">
        <f>F158</f>
        <v>2008</v>
      </c>
      <c r="D159" s="380">
        <f>IF(H158&gt;=$E$243,G158,G158-1)</f>
        <v>281</v>
      </c>
      <c r="E159" s="381">
        <f>IF(H158-$E$243&gt;0,H158-$E$243,H158-$E$243+$E$249)</f>
        <v>0.867361111111111</v>
      </c>
      <c r="F159" s="380">
        <f>C160</f>
        <v>2008</v>
      </c>
      <c r="G159" s="380">
        <f>D160</f>
        <v>281</v>
      </c>
      <c r="H159" s="381">
        <f>E160</f>
        <v>0.9166666666666666</v>
      </c>
      <c r="I159" s="386">
        <v>50</v>
      </c>
      <c r="J159" s="386">
        <f t="shared" si="1"/>
        <v>10</v>
      </c>
    </row>
    <row r="160" spans="1:10" ht="15">
      <c r="A160" s="374">
        <v>77</v>
      </c>
      <c r="B160" s="351" t="s">
        <v>411</v>
      </c>
      <c r="C160" s="380">
        <v>2008</v>
      </c>
      <c r="D160" s="380">
        <v>281</v>
      </c>
      <c r="E160" s="548">
        <v>0.9166666666666666</v>
      </c>
      <c r="F160" s="380">
        <v>2008</v>
      </c>
      <c r="G160" s="380">
        <v>281</v>
      </c>
      <c r="H160" s="548">
        <v>0.96875</v>
      </c>
      <c r="I160" s="386">
        <v>520</v>
      </c>
      <c r="J160" s="386">
        <f t="shared" si="1"/>
        <v>1</v>
      </c>
    </row>
    <row r="161" spans="1:10" ht="15">
      <c r="A161" s="374"/>
      <c r="B161" s="351" t="s">
        <v>255</v>
      </c>
      <c r="C161" s="380">
        <f>F160</f>
        <v>2008</v>
      </c>
      <c r="D161" s="380">
        <f>IF(H160&gt;=$E$243,G160,G160-1)</f>
        <v>281</v>
      </c>
      <c r="E161" s="381">
        <f>IF(H160-$E$243&gt;0,H160-$E$243,H160-$E$243+$E$249)</f>
        <v>0.9680555555555556</v>
      </c>
      <c r="F161" s="380">
        <f>C162</f>
        <v>2008</v>
      </c>
      <c r="G161" s="380">
        <f>D162</f>
        <v>282</v>
      </c>
      <c r="H161" s="381">
        <f>E162</f>
        <v>0.25</v>
      </c>
      <c r="I161" s="386">
        <v>50</v>
      </c>
      <c r="J161" s="386">
        <f t="shared" si="1"/>
        <v>10</v>
      </c>
    </row>
    <row r="162" spans="1:10" ht="15">
      <c r="A162" s="374">
        <v>78</v>
      </c>
      <c r="B162" s="351" t="s">
        <v>412</v>
      </c>
      <c r="C162" s="380">
        <v>2008</v>
      </c>
      <c r="D162" s="380">
        <v>282</v>
      </c>
      <c r="E162" s="548">
        <v>0.25</v>
      </c>
      <c r="F162" s="380">
        <v>2008</v>
      </c>
      <c r="G162" s="380">
        <v>282</v>
      </c>
      <c r="H162" s="548">
        <v>0.46875</v>
      </c>
      <c r="I162" s="386">
        <v>577</v>
      </c>
      <c r="J162" s="386">
        <f t="shared" si="1"/>
        <v>1</v>
      </c>
    </row>
    <row r="163" spans="1:10" ht="15">
      <c r="A163" s="374"/>
      <c r="B163" s="351" t="s">
        <v>256</v>
      </c>
      <c r="C163" s="380">
        <f>F162</f>
        <v>2008</v>
      </c>
      <c r="D163" s="380">
        <f>IF(H162&gt;=$E$243,G162,G162-1)</f>
        <v>282</v>
      </c>
      <c r="E163" s="381">
        <f>IF(H162-$E$243&gt;0,H162-$E$243,H162-$E$243+$E$249)</f>
        <v>0.46805555555555556</v>
      </c>
      <c r="F163" s="380">
        <f>C164</f>
        <v>2008</v>
      </c>
      <c r="G163" s="380">
        <f>D164</f>
        <v>282</v>
      </c>
      <c r="H163" s="381">
        <f>E164</f>
        <v>0.5347222222222222</v>
      </c>
      <c r="I163" s="386">
        <v>50</v>
      </c>
      <c r="J163" s="386">
        <f t="shared" si="1"/>
        <v>10</v>
      </c>
    </row>
    <row r="164" spans="1:10" ht="15">
      <c r="A164" s="374">
        <v>79</v>
      </c>
      <c r="B164" s="351" t="s">
        <v>414</v>
      </c>
      <c r="C164" s="380">
        <v>2008</v>
      </c>
      <c r="D164" s="380">
        <v>282</v>
      </c>
      <c r="E164" s="548">
        <v>0.5347222222222222</v>
      </c>
      <c r="F164" s="380">
        <v>2008</v>
      </c>
      <c r="G164" s="380">
        <v>282</v>
      </c>
      <c r="H164" s="548">
        <v>0.8680555555555555</v>
      </c>
      <c r="I164" s="386">
        <v>551</v>
      </c>
      <c r="J164" s="386">
        <f t="shared" si="1"/>
        <v>1</v>
      </c>
    </row>
    <row r="165" spans="1:10" ht="15">
      <c r="A165" s="374"/>
      <c r="B165" s="351" t="s">
        <v>257</v>
      </c>
      <c r="C165" s="380">
        <f>F164</f>
        <v>2008</v>
      </c>
      <c r="D165" s="380">
        <f>IF(H164&gt;=$E$243,G164,G164-1)</f>
        <v>282</v>
      </c>
      <c r="E165" s="381">
        <f>IF(H164-$E$243&gt;0,H164-$E$243,H164-$E$243+$E$249)</f>
        <v>0.867361111111111</v>
      </c>
      <c r="F165" s="380">
        <f>C166</f>
        <v>2008</v>
      </c>
      <c r="G165" s="380">
        <f>D166</f>
        <v>282</v>
      </c>
      <c r="H165" s="381">
        <f>E166</f>
        <v>0.8993055555555555</v>
      </c>
      <c r="I165" s="386">
        <v>50</v>
      </c>
      <c r="J165" s="386">
        <f t="shared" si="1"/>
        <v>10</v>
      </c>
    </row>
    <row r="166" spans="1:10" ht="15">
      <c r="A166" s="374">
        <v>80</v>
      </c>
      <c r="B166" s="351" t="s">
        <v>415</v>
      </c>
      <c r="C166" s="380">
        <v>2008</v>
      </c>
      <c r="D166" s="380">
        <v>282</v>
      </c>
      <c r="E166" s="548">
        <v>0.8993055555555555</v>
      </c>
      <c r="F166" s="380">
        <v>2008</v>
      </c>
      <c r="G166" s="380">
        <v>282</v>
      </c>
      <c r="H166" s="548">
        <v>0.9513888888888888</v>
      </c>
      <c r="I166" s="386">
        <v>520</v>
      </c>
      <c r="J166" s="386">
        <f t="shared" si="1"/>
        <v>1</v>
      </c>
    </row>
    <row r="167" spans="1:10" ht="15">
      <c r="A167" s="374"/>
      <c r="B167" s="351" t="s">
        <v>258</v>
      </c>
      <c r="C167" s="380">
        <f>F166</f>
        <v>2008</v>
      </c>
      <c r="D167" s="380">
        <f>IF(H166&gt;=$E$243,G166,G166-1)</f>
        <v>282</v>
      </c>
      <c r="E167" s="381">
        <f>IF(H166-$E$243&gt;0,H166-$E$243,H166-$E$243+$E$249)</f>
        <v>0.9506944444444444</v>
      </c>
      <c r="F167" s="380">
        <f>C168</f>
        <v>2008</v>
      </c>
      <c r="G167" s="380">
        <f>D168</f>
        <v>283</v>
      </c>
      <c r="H167" s="381">
        <f>E168</f>
        <v>0.09375</v>
      </c>
      <c r="I167" s="386">
        <v>50</v>
      </c>
      <c r="J167" s="386">
        <f t="shared" si="1"/>
        <v>10</v>
      </c>
    </row>
    <row r="168" spans="1:10" ht="15">
      <c r="A168" s="374">
        <v>81</v>
      </c>
      <c r="B168" s="351" t="s">
        <v>416</v>
      </c>
      <c r="C168" s="380">
        <v>2008</v>
      </c>
      <c r="D168" s="380">
        <v>283</v>
      </c>
      <c r="E168" s="548">
        <v>0.09375</v>
      </c>
      <c r="F168" s="380">
        <v>2008</v>
      </c>
      <c r="G168" s="380">
        <v>283</v>
      </c>
      <c r="H168" s="548">
        <v>0.20833333333333334</v>
      </c>
      <c r="I168" s="386">
        <v>580</v>
      </c>
      <c r="J168" s="386">
        <f t="shared" si="1"/>
        <v>1</v>
      </c>
    </row>
    <row r="169" spans="1:10" ht="15">
      <c r="A169" s="869"/>
      <c r="B169" s="870" t="s">
        <v>299</v>
      </c>
      <c r="C169" s="871">
        <f>F168</f>
        <v>2008</v>
      </c>
      <c r="D169" s="871">
        <f>IF(H168&gt;=$E$243,G168,G168-1)</f>
        <v>283</v>
      </c>
      <c r="E169" s="872">
        <f>IF(H168-$E$243&gt;0,H168-$E$243,H168-$E$243+$E$249)</f>
        <v>0.2076388888888889</v>
      </c>
      <c r="F169" s="871">
        <f>C170</f>
        <v>2008</v>
      </c>
      <c r="G169" s="871">
        <f>D170</f>
        <v>283</v>
      </c>
      <c r="H169" s="872">
        <f>E170</f>
        <v>0.20833333333333334</v>
      </c>
      <c r="I169" s="873">
        <v>50</v>
      </c>
      <c r="J169" s="873">
        <f t="shared" si="1"/>
        <v>10</v>
      </c>
    </row>
    <row r="170" spans="1:10" ht="15">
      <c r="A170" s="869">
        <v>82</v>
      </c>
      <c r="B170" s="870" t="s">
        <v>417</v>
      </c>
      <c r="C170" s="871">
        <v>2008</v>
      </c>
      <c r="D170" s="871">
        <v>283</v>
      </c>
      <c r="E170" s="874">
        <v>0.20833333333333334</v>
      </c>
      <c r="F170" s="871">
        <v>2008</v>
      </c>
      <c r="G170" s="871">
        <v>283</v>
      </c>
      <c r="H170" s="874">
        <v>0.2708333333333333</v>
      </c>
      <c r="I170" s="873">
        <v>581</v>
      </c>
      <c r="J170" s="873">
        <f t="shared" si="1"/>
        <v>1</v>
      </c>
    </row>
    <row r="171" spans="1:10" ht="15">
      <c r="A171" s="374"/>
      <c r="B171" s="351" t="s">
        <v>259</v>
      </c>
      <c r="C171" s="380">
        <f>F170</f>
        <v>2008</v>
      </c>
      <c r="D171" s="380">
        <f>IF(H170&gt;=$E$243,G170,G170-1)</f>
        <v>283</v>
      </c>
      <c r="E171" s="381">
        <f>IF(H170-$E$243&gt;0,H170-$E$243,H170-$E$243+$E$249)</f>
        <v>0.2701388888888889</v>
      </c>
      <c r="F171" s="380">
        <f>C172</f>
        <v>2008</v>
      </c>
      <c r="G171" s="380">
        <f>D172</f>
        <v>283</v>
      </c>
      <c r="H171" s="381">
        <f>E172</f>
        <v>0.5879629629629629</v>
      </c>
      <c r="I171" s="386">
        <v>50</v>
      </c>
      <c r="J171" s="386">
        <f t="shared" si="1"/>
        <v>10</v>
      </c>
    </row>
    <row r="172" spans="1:10" ht="15">
      <c r="A172" s="374">
        <v>83</v>
      </c>
      <c r="B172" s="351" t="s">
        <v>418</v>
      </c>
      <c r="C172" s="380">
        <v>2008</v>
      </c>
      <c r="D172" s="380">
        <v>283</v>
      </c>
      <c r="E172" s="548">
        <v>0.5879629629629629</v>
      </c>
      <c r="F172" s="380">
        <v>2008</v>
      </c>
      <c r="G172" s="380">
        <v>283</v>
      </c>
      <c r="H172" s="548">
        <v>0.7129629629629629</v>
      </c>
      <c r="I172" s="386">
        <v>582</v>
      </c>
      <c r="J172" s="386">
        <f t="shared" si="1"/>
        <v>1</v>
      </c>
    </row>
    <row r="173" spans="1:10" ht="15">
      <c r="A173" s="374"/>
      <c r="B173" s="351" t="s">
        <v>260</v>
      </c>
      <c r="C173" s="380">
        <f>F172</f>
        <v>2008</v>
      </c>
      <c r="D173" s="380">
        <f>IF(H172&gt;=$E$243,G172,G172-1)</f>
        <v>283</v>
      </c>
      <c r="E173" s="381">
        <f>IF(H172-$E$243&gt;0,H172-$E$243,H172-$E$243+$E$249)</f>
        <v>0.7122685185185185</v>
      </c>
      <c r="F173" s="380">
        <f>C174</f>
        <v>2008</v>
      </c>
      <c r="G173" s="380">
        <f>D174</f>
        <v>283</v>
      </c>
      <c r="H173" s="381">
        <f>E174</f>
        <v>0.8067129629629629</v>
      </c>
      <c r="I173" s="386">
        <v>50</v>
      </c>
      <c r="J173" s="386">
        <f t="shared" si="1"/>
        <v>10</v>
      </c>
    </row>
    <row r="174" spans="1:10" ht="15">
      <c r="A174" s="374">
        <v>84</v>
      </c>
      <c r="B174" s="351" t="s">
        <v>421</v>
      </c>
      <c r="C174" s="380">
        <v>2008</v>
      </c>
      <c r="D174" s="380">
        <v>283</v>
      </c>
      <c r="E174" s="548">
        <v>0.8067129629629629</v>
      </c>
      <c r="F174" s="380">
        <v>2008</v>
      </c>
      <c r="G174" s="380">
        <v>283</v>
      </c>
      <c r="H174" s="548">
        <v>0.8261574074074075</v>
      </c>
      <c r="I174" s="386">
        <v>583</v>
      </c>
      <c r="J174" s="386">
        <f t="shared" si="1"/>
        <v>1</v>
      </c>
    </row>
    <row r="175" spans="1:10" ht="15">
      <c r="A175" s="869"/>
      <c r="B175" s="870" t="s">
        <v>261</v>
      </c>
      <c r="C175" s="871">
        <f>F174</f>
        <v>2008</v>
      </c>
      <c r="D175" s="871">
        <f>IF(H174&gt;=$E$243,G174,G174-1)</f>
        <v>283</v>
      </c>
      <c r="E175" s="872">
        <f>IF(H174-$E$243&gt;0,H174-$E$243,H174-$E$243+$E$249)</f>
        <v>0.8254629629629631</v>
      </c>
      <c r="F175" s="871">
        <f>C176</f>
        <v>2008</v>
      </c>
      <c r="G175" s="871">
        <f>D176</f>
        <v>283</v>
      </c>
      <c r="H175" s="872">
        <f>E176</f>
        <v>0.8261574074074075</v>
      </c>
      <c r="I175" s="873">
        <v>50</v>
      </c>
      <c r="J175" s="873">
        <f t="shared" si="1"/>
        <v>10</v>
      </c>
    </row>
    <row r="176" spans="1:10" ht="15">
      <c r="A176" s="869">
        <v>85</v>
      </c>
      <c r="B176" s="870" t="s">
        <v>422</v>
      </c>
      <c r="C176" s="871">
        <v>2008</v>
      </c>
      <c r="D176" s="871">
        <v>283</v>
      </c>
      <c r="E176" s="874">
        <v>0.8261574074074075</v>
      </c>
      <c r="F176" s="871">
        <v>2008</v>
      </c>
      <c r="G176" s="871">
        <v>283</v>
      </c>
      <c r="H176" s="874">
        <v>0.8581018518518518</v>
      </c>
      <c r="I176" s="873">
        <v>584</v>
      </c>
      <c r="J176" s="873">
        <f t="shared" si="1"/>
        <v>1</v>
      </c>
    </row>
    <row r="177" spans="1:10" ht="15">
      <c r="A177" s="869"/>
      <c r="B177" s="870" t="s">
        <v>262</v>
      </c>
      <c r="C177" s="871">
        <f>F176</f>
        <v>2008</v>
      </c>
      <c r="D177" s="871">
        <f>IF(H176&gt;=$E$243,G176,G176-1)</f>
        <v>283</v>
      </c>
      <c r="E177" s="872">
        <f>IF(H176-$E$243&gt;0,H176-$E$243,H176-$E$243+$E$249)</f>
        <v>0.8574074074074074</v>
      </c>
      <c r="F177" s="871">
        <f>C178</f>
        <v>2008</v>
      </c>
      <c r="G177" s="871">
        <f>D178</f>
        <v>283</v>
      </c>
      <c r="H177" s="872">
        <f>E178</f>
        <v>0.8581018518518518</v>
      </c>
      <c r="I177" s="873">
        <v>50</v>
      </c>
      <c r="J177" s="873">
        <f t="shared" si="1"/>
        <v>10</v>
      </c>
    </row>
    <row r="178" spans="1:10" ht="15">
      <c r="A178" s="869">
        <v>86</v>
      </c>
      <c r="B178" s="870" t="s">
        <v>425</v>
      </c>
      <c r="C178" s="871">
        <v>2008</v>
      </c>
      <c r="D178" s="871">
        <v>283</v>
      </c>
      <c r="E178" s="874">
        <v>0.8581018518518518</v>
      </c>
      <c r="F178" s="871">
        <v>2008</v>
      </c>
      <c r="G178" s="871">
        <v>283</v>
      </c>
      <c r="H178" s="874">
        <v>0.8733796296296297</v>
      </c>
      <c r="I178" s="873">
        <v>585</v>
      </c>
      <c r="J178" s="873">
        <f t="shared" si="1"/>
        <v>1</v>
      </c>
    </row>
    <row r="179" spans="1:10" ht="15">
      <c r="A179" s="869"/>
      <c r="B179" s="870" t="s">
        <v>263</v>
      </c>
      <c r="C179" s="871">
        <f>F178</f>
        <v>2008</v>
      </c>
      <c r="D179" s="871">
        <f>IF(H178&gt;=$E$243,G178,G178-1)</f>
        <v>283</v>
      </c>
      <c r="E179" s="872">
        <f>IF(H178-$E$243&gt;0,H178-$E$243,H178-$E$243+$E$249)</f>
        <v>0.8726851851851852</v>
      </c>
      <c r="F179" s="871">
        <f>C180</f>
        <v>2008</v>
      </c>
      <c r="G179" s="871">
        <f>D180</f>
        <v>283</v>
      </c>
      <c r="H179" s="872">
        <f>E180</f>
        <v>0.8733796296296297</v>
      </c>
      <c r="I179" s="873">
        <v>50</v>
      </c>
      <c r="J179" s="873">
        <f t="shared" si="1"/>
        <v>10</v>
      </c>
    </row>
    <row r="180" spans="1:10" ht="15">
      <c r="A180" s="869">
        <v>87</v>
      </c>
      <c r="B180" s="870" t="s">
        <v>426</v>
      </c>
      <c r="C180" s="871">
        <v>2008</v>
      </c>
      <c r="D180" s="871">
        <v>283</v>
      </c>
      <c r="E180" s="874">
        <v>0.8733796296296297</v>
      </c>
      <c r="F180" s="871">
        <v>2008</v>
      </c>
      <c r="G180" s="871">
        <v>284</v>
      </c>
      <c r="H180" s="874">
        <v>0.00462962962962963</v>
      </c>
      <c r="I180" s="873">
        <v>586</v>
      </c>
      <c r="J180" s="873">
        <f t="shared" si="1"/>
        <v>1</v>
      </c>
    </row>
    <row r="181" spans="1:10" ht="15">
      <c r="A181" s="869"/>
      <c r="B181" s="870" t="s">
        <v>264</v>
      </c>
      <c r="C181" s="871">
        <f>F180</f>
        <v>2008</v>
      </c>
      <c r="D181" s="871">
        <f>IF(H180&gt;=$E$243,G180,G180-1)</f>
        <v>284</v>
      </c>
      <c r="E181" s="872">
        <f>IF(H180-$E$243&gt;0,H180-$E$243,H180-$E$243+$E$249)</f>
        <v>0.003935185185185186</v>
      </c>
      <c r="F181" s="871">
        <f>C182</f>
        <v>2008</v>
      </c>
      <c r="G181" s="871">
        <f>D182</f>
        <v>284</v>
      </c>
      <c r="H181" s="872">
        <f>E182</f>
        <v>0.00462962962962963</v>
      </c>
      <c r="I181" s="873">
        <v>50</v>
      </c>
      <c r="J181" s="873">
        <f t="shared" si="1"/>
        <v>10</v>
      </c>
    </row>
    <row r="182" spans="1:10" ht="15">
      <c r="A182" s="869">
        <v>88</v>
      </c>
      <c r="B182" s="870" t="s">
        <v>429</v>
      </c>
      <c r="C182" s="871">
        <v>2008</v>
      </c>
      <c r="D182" s="871">
        <v>284</v>
      </c>
      <c r="E182" s="874">
        <v>0.00462962962962963</v>
      </c>
      <c r="F182" s="871">
        <v>2008</v>
      </c>
      <c r="G182" s="871">
        <v>284</v>
      </c>
      <c r="H182" s="874">
        <v>0.08796296296296297</v>
      </c>
      <c r="I182" s="873">
        <v>587</v>
      </c>
      <c r="J182" s="873">
        <f t="shared" si="1"/>
        <v>1</v>
      </c>
    </row>
    <row r="183" spans="1:10" ht="15">
      <c r="A183" s="869"/>
      <c r="B183" s="870" t="s">
        <v>265</v>
      </c>
      <c r="C183" s="871">
        <f>F182</f>
        <v>2008</v>
      </c>
      <c r="D183" s="871">
        <f>IF(H182&gt;=$E$243,G182,G182-1)</f>
        <v>284</v>
      </c>
      <c r="E183" s="872">
        <f>IF(H182-$E$243&gt;0,H182-$E$243,H182-$E$243+$E$249)</f>
        <v>0.08726851851851852</v>
      </c>
      <c r="F183" s="871">
        <f>C184</f>
        <v>2008</v>
      </c>
      <c r="G183" s="871">
        <f>D184</f>
        <v>284</v>
      </c>
      <c r="H183" s="872">
        <f>E184</f>
        <v>0.08796296296296297</v>
      </c>
      <c r="I183" s="873">
        <v>50</v>
      </c>
      <c r="J183" s="873">
        <f t="shared" si="1"/>
        <v>10</v>
      </c>
    </row>
    <row r="184" spans="1:10" ht="15">
      <c r="A184" s="869">
        <v>89</v>
      </c>
      <c r="B184" s="870" t="s">
        <v>430</v>
      </c>
      <c r="C184" s="871">
        <v>2008</v>
      </c>
      <c r="D184" s="871">
        <v>284</v>
      </c>
      <c r="E184" s="874">
        <v>0.08796296296296297</v>
      </c>
      <c r="F184" s="871">
        <v>2008</v>
      </c>
      <c r="G184" s="871">
        <v>284</v>
      </c>
      <c r="H184" s="874">
        <v>0.27060185185185187</v>
      </c>
      <c r="I184" s="873">
        <v>588</v>
      </c>
      <c r="J184" s="873">
        <f t="shared" si="1"/>
        <v>1</v>
      </c>
    </row>
    <row r="185" spans="1:10" ht="15">
      <c r="A185" s="374"/>
      <c r="B185" s="351" t="s">
        <v>266</v>
      </c>
      <c r="C185" s="380">
        <f>F184</f>
        <v>2008</v>
      </c>
      <c r="D185" s="380">
        <f>IF(H184&gt;=$E$243,G184,G184-1)</f>
        <v>284</v>
      </c>
      <c r="E185" s="381">
        <f>IF(H184-$E$243&gt;0,H184-$E$243,H184-$E$243+$E$249)</f>
        <v>0.26990740740740743</v>
      </c>
      <c r="F185" s="380">
        <f>C186</f>
        <v>2008</v>
      </c>
      <c r="G185" s="380">
        <f>D186</f>
        <v>284</v>
      </c>
      <c r="H185" s="381">
        <f>E186</f>
        <v>0.5347222222222222</v>
      </c>
      <c r="I185" s="386">
        <v>50</v>
      </c>
      <c r="J185" s="386">
        <f t="shared" si="1"/>
        <v>10</v>
      </c>
    </row>
    <row r="186" spans="1:10" ht="15">
      <c r="A186" s="374">
        <v>90</v>
      </c>
      <c r="B186" s="351" t="s">
        <v>431</v>
      </c>
      <c r="C186" s="380">
        <v>2008</v>
      </c>
      <c r="D186" s="380">
        <v>284</v>
      </c>
      <c r="E186" s="548">
        <v>0.5347222222222222</v>
      </c>
      <c r="F186" s="380">
        <v>2008</v>
      </c>
      <c r="G186" s="380">
        <v>284</v>
      </c>
      <c r="H186" s="548">
        <v>0.8680555555555555</v>
      </c>
      <c r="I186" s="386">
        <v>554</v>
      </c>
      <c r="J186" s="386">
        <f t="shared" si="1"/>
        <v>1</v>
      </c>
    </row>
    <row r="187" spans="1:10" ht="15">
      <c r="A187" s="374"/>
      <c r="B187" s="351" t="s">
        <v>267</v>
      </c>
      <c r="C187" s="380">
        <f>F186</f>
        <v>2008</v>
      </c>
      <c r="D187" s="380">
        <f>IF(H186&gt;=$E$243,G186,G186-1)</f>
        <v>284</v>
      </c>
      <c r="E187" s="381">
        <f>IF(H186-$E$243&gt;0,H186-$E$243,H186-$E$243+$E$249)</f>
        <v>0.867361111111111</v>
      </c>
      <c r="F187" s="380">
        <f>C188</f>
        <v>2008</v>
      </c>
      <c r="G187" s="380">
        <f>D188</f>
        <v>285</v>
      </c>
      <c r="H187" s="381">
        <f>E188</f>
        <v>0.06944444444444443</v>
      </c>
      <c r="I187" s="386">
        <v>50</v>
      </c>
      <c r="J187" s="386">
        <f t="shared" si="1"/>
        <v>10</v>
      </c>
    </row>
    <row r="188" spans="1:10" ht="15">
      <c r="A188" s="374">
        <v>91</v>
      </c>
      <c r="B188" s="351" t="s">
        <v>432</v>
      </c>
      <c r="C188" s="380">
        <v>2008</v>
      </c>
      <c r="D188" s="380">
        <v>285</v>
      </c>
      <c r="E188" s="548">
        <v>0.06944444444444443</v>
      </c>
      <c r="F188" s="380">
        <v>2008</v>
      </c>
      <c r="G188" s="380">
        <v>285</v>
      </c>
      <c r="H188" s="548">
        <v>0.23611111111111113</v>
      </c>
      <c r="I188" s="386">
        <v>590</v>
      </c>
      <c r="J188" s="386">
        <f t="shared" si="1"/>
        <v>1</v>
      </c>
    </row>
    <row r="189" spans="1:10" ht="15">
      <c r="A189" s="374"/>
      <c r="B189" s="351" t="s">
        <v>296</v>
      </c>
      <c r="C189" s="380">
        <f>F188</f>
        <v>2008</v>
      </c>
      <c r="D189" s="380">
        <f>IF(H188&gt;=$E$243,G188,G188-1)</f>
        <v>285</v>
      </c>
      <c r="E189" s="381">
        <f>IF(H188-$E$243&gt;0,H188-$E$243,H188-$E$243+$E$249)</f>
        <v>0.2354166666666667</v>
      </c>
      <c r="F189" s="380">
        <f>C190</f>
        <v>2008</v>
      </c>
      <c r="G189" s="380">
        <f>D190</f>
        <v>285</v>
      </c>
      <c r="H189" s="381">
        <f>E190</f>
        <v>0.23611111111111113</v>
      </c>
      <c r="I189" s="386">
        <v>50</v>
      </c>
      <c r="J189" s="386">
        <f t="shared" si="1"/>
        <v>10</v>
      </c>
    </row>
    <row r="190" spans="1:10" ht="15">
      <c r="A190" s="374">
        <v>92</v>
      </c>
      <c r="B190" s="351" t="s">
        <v>434</v>
      </c>
      <c r="C190" s="380">
        <v>2008</v>
      </c>
      <c r="D190" s="380">
        <v>285</v>
      </c>
      <c r="E190" s="548">
        <v>0.23611111111111113</v>
      </c>
      <c r="F190" s="380">
        <v>2008</v>
      </c>
      <c r="G190" s="380">
        <v>285</v>
      </c>
      <c r="H190" s="548">
        <v>0.4583333333333333</v>
      </c>
      <c r="I190" s="386">
        <v>591</v>
      </c>
      <c r="J190" s="386">
        <f t="shared" si="1"/>
        <v>1</v>
      </c>
    </row>
    <row r="191" spans="1:10" ht="15">
      <c r="A191" s="374"/>
      <c r="B191" s="351" t="s">
        <v>268</v>
      </c>
      <c r="C191" s="380">
        <f>F190</f>
        <v>2008</v>
      </c>
      <c r="D191" s="380">
        <f>IF(H190&gt;=$E$243,G190,G190-1)</f>
        <v>285</v>
      </c>
      <c r="E191" s="381">
        <f>IF(H190-$E$243&gt;0,H190-$E$243,H190-$E$243+$E$249)</f>
        <v>0.4576388888888889</v>
      </c>
      <c r="F191" s="380">
        <f>C192</f>
        <v>2008</v>
      </c>
      <c r="G191" s="380">
        <f>D192</f>
        <v>285</v>
      </c>
      <c r="H191" s="381">
        <f>E192</f>
        <v>0.5243055555555556</v>
      </c>
      <c r="I191" s="386">
        <v>50</v>
      </c>
      <c r="J191" s="386">
        <f t="shared" si="1"/>
        <v>10</v>
      </c>
    </row>
    <row r="192" spans="1:10" ht="15">
      <c r="A192" s="374">
        <v>93</v>
      </c>
      <c r="B192" s="351" t="s">
        <v>435</v>
      </c>
      <c r="C192" s="380">
        <v>2008</v>
      </c>
      <c r="D192" s="380">
        <v>285</v>
      </c>
      <c r="E192" s="548">
        <v>0.5243055555555556</v>
      </c>
      <c r="F192" s="380">
        <v>2008</v>
      </c>
      <c r="G192" s="380">
        <v>285</v>
      </c>
      <c r="H192" s="548">
        <v>0.8576388888888888</v>
      </c>
      <c r="I192" s="386">
        <v>551</v>
      </c>
      <c r="J192" s="386">
        <f t="shared" si="1"/>
        <v>1</v>
      </c>
    </row>
    <row r="193" spans="1:10" ht="15">
      <c r="A193" s="374"/>
      <c r="B193" s="351" t="s">
        <v>269</v>
      </c>
      <c r="C193" s="380">
        <f>F192</f>
        <v>2008</v>
      </c>
      <c r="D193" s="380">
        <f>IF(H192&gt;=$E$243,G192,G192-1)</f>
        <v>285</v>
      </c>
      <c r="E193" s="381">
        <f>IF(H192-$E$243&gt;0,H192-$E$243,H192-$E$243+$E$249)</f>
        <v>0.8569444444444444</v>
      </c>
      <c r="F193" s="380">
        <f>C194</f>
        <v>2008</v>
      </c>
      <c r="G193" s="380">
        <f>D194</f>
        <v>285</v>
      </c>
      <c r="H193" s="381">
        <f>E194</f>
        <v>0.8819444444444445</v>
      </c>
      <c r="I193" s="386">
        <v>50</v>
      </c>
      <c r="J193" s="386">
        <f t="shared" si="1"/>
        <v>10</v>
      </c>
    </row>
    <row r="194" spans="1:10" ht="15">
      <c r="A194" s="374">
        <v>94</v>
      </c>
      <c r="B194" s="351" t="s">
        <v>436</v>
      </c>
      <c r="C194" s="380">
        <v>2008</v>
      </c>
      <c r="D194" s="380">
        <v>285</v>
      </c>
      <c r="E194" s="548">
        <v>0.8819444444444445</v>
      </c>
      <c r="F194" s="380">
        <v>2008</v>
      </c>
      <c r="G194" s="380">
        <v>285</v>
      </c>
      <c r="H194" s="548">
        <v>0.9340277777777778</v>
      </c>
      <c r="I194" s="386">
        <v>520</v>
      </c>
      <c r="J194" s="386">
        <f t="shared" si="1"/>
        <v>1</v>
      </c>
    </row>
    <row r="195" spans="1:10" ht="15">
      <c r="A195" s="374"/>
      <c r="B195" s="351" t="s">
        <v>270</v>
      </c>
      <c r="C195" s="380">
        <f>F194</f>
        <v>2008</v>
      </c>
      <c r="D195" s="380">
        <f>IF(H194&gt;=$E$243,G194,G194-1)</f>
        <v>285</v>
      </c>
      <c r="E195" s="381">
        <f>IF(H194-$E$243&gt;0,H194-$E$243,H194-$E$243+$E$249)</f>
        <v>0.9333333333333333</v>
      </c>
      <c r="F195" s="380">
        <f>C196</f>
        <v>2008</v>
      </c>
      <c r="G195" s="380">
        <f>D196</f>
        <v>285</v>
      </c>
      <c r="H195" s="381">
        <f>E196</f>
        <v>0.9340277777777778</v>
      </c>
      <c r="I195" s="386">
        <v>50</v>
      </c>
      <c r="J195" s="386">
        <f t="shared" si="1"/>
        <v>10</v>
      </c>
    </row>
    <row r="196" spans="1:10" ht="15">
      <c r="A196" s="374">
        <v>95</v>
      </c>
      <c r="B196" s="351" t="s">
        <v>437</v>
      </c>
      <c r="C196" s="380">
        <v>2008</v>
      </c>
      <c r="D196" s="380">
        <v>285</v>
      </c>
      <c r="E196" s="548">
        <v>0.9340277777777778</v>
      </c>
      <c r="F196" s="380">
        <v>2008</v>
      </c>
      <c r="G196" s="380">
        <v>286</v>
      </c>
      <c r="H196" s="548">
        <v>0.4444444444444444</v>
      </c>
      <c r="I196" s="386">
        <v>594</v>
      </c>
      <c r="J196" s="386">
        <f t="shared" si="1"/>
        <v>1</v>
      </c>
    </row>
    <row r="197" spans="1:10" ht="15">
      <c r="A197" s="374"/>
      <c r="B197" s="351" t="s">
        <v>271</v>
      </c>
      <c r="C197" s="380">
        <f>F196</f>
        <v>2008</v>
      </c>
      <c r="D197" s="380">
        <f>IF(H196&gt;=$E$243,G196,G196-1)</f>
        <v>286</v>
      </c>
      <c r="E197" s="381">
        <f>IF(H196-$E$243&gt;0,H196-$E$243,H196-$E$243+$E$249)</f>
        <v>0.44375</v>
      </c>
      <c r="F197" s="380">
        <f>C198</f>
        <v>2008</v>
      </c>
      <c r="G197" s="380">
        <f>D198</f>
        <v>286</v>
      </c>
      <c r="H197" s="381">
        <f>E198</f>
        <v>0.46527777777777773</v>
      </c>
      <c r="I197" s="386">
        <v>50</v>
      </c>
      <c r="J197" s="386">
        <f t="shared" si="1"/>
        <v>10</v>
      </c>
    </row>
    <row r="198" spans="1:10" ht="15">
      <c r="A198" s="374">
        <v>96</v>
      </c>
      <c r="B198" s="351" t="s">
        <v>438</v>
      </c>
      <c r="C198" s="380">
        <v>2008</v>
      </c>
      <c r="D198" s="380">
        <v>286</v>
      </c>
      <c r="E198" s="548">
        <v>0.46527777777777773</v>
      </c>
      <c r="F198" s="380">
        <v>2008</v>
      </c>
      <c r="G198" s="380">
        <v>286</v>
      </c>
      <c r="H198" s="548">
        <v>0.548611111111111</v>
      </c>
      <c r="I198" s="386">
        <v>595</v>
      </c>
      <c r="J198" s="386">
        <f t="shared" si="1"/>
        <v>1</v>
      </c>
    </row>
    <row r="199" spans="1:10" ht="15">
      <c r="A199" s="374"/>
      <c r="B199" s="351" t="s">
        <v>272</v>
      </c>
      <c r="C199" s="380">
        <f>F198</f>
        <v>2008</v>
      </c>
      <c r="D199" s="380">
        <f>IF(H198&gt;=$E$243,G198,G198-1)</f>
        <v>286</v>
      </c>
      <c r="E199" s="381">
        <f>IF(H198-$E$243&gt;0,H198-$E$243,H198-$E$243+$E$249)</f>
        <v>0.5479166666666666</v>
      </c>
      <c r="F199" s="380">
        <f>C200</f>
        <v>2008</v>
      </c>
      <c r="G199" s="380">
        <f>D200</f>
        <v>286</v>
      </c>
      <c r="H199" s="381">
        <f>E200</f>
        <v>0.548611111111111</v>
      </c>
      <c r="I199" s="386">
        <v>50</v>
      </c>
      <c r="J199" s="386">
        <f t="shared" si="1"/>
        <v>10</v>
      </c>
    </row>
    <row r="200" spans="1:10" ht="15">
      <c r="A200" s="374">
        <v>97</v>
      </c>
      <c r="B200" s="351" t="s">
        <v>439</v>
      </c>
      <c r="C200" s="380">
        <v>2008</v>
      </c>
      <c r="D200" s="380">
        <v>286</v>
      </c>
      <c r="E200" s="548">
        <v>0.548611111111111</v>
      </c>
      <c r="F200" s="380">
        <v>2008</v>
      </c>
      <c r="G200" s="380">
        <v>286</v>
      </c>
      <c r="H200" s="548">
        <v>0.6006944444444444</v>
      </c>
      <c r="I200" s="386">
        <v>596</v>
      </c>
      <c r="J200" s="386">
        <f t="shared" si="1"/>
        <v>1</v>
      </c>
    </row>
    <row r="201" spans="1:10" ht="15">
      <c r="A201" s="374"/>
      <c r="B201" s="351" t="s">
        <v>273</v>
      </c>
      <c r="C201" s="380">
        <f>F200</f>
        <v>2008</v>
      </c>
      <c r="D201" s="380">
        <f>IF(H200&gt;=$E$243,G200,G200-1)</f>
        <v>286</v>
      </c>
      <c r="E201" s="381">
        <f>IF(H200-$E$243&gt;0,H200-$E$243,H200-$E$243+$E$249)</f>
        <v>0.6</v>
      </c>
      <c r="F201" s="380">
        <f>C202</f>
        <v>2008</v>
      </c>
      <c r="G201" s="380">
        <f>D202</f>
        <v>286</v>
      </c>
      <c r="H201" s="381">
        <f>E202</f>
        <v>0.6006944444444444</v>
      </c>
      <c r="I201" s="386">
        <v>50</v>
      </c>
      <c r="J201" s="386">
        <f t="shared" si="1"/>
        <v>10</v>
      </c>
    </row>
    <row r="202" spans="1:10" ht="15">
      <c r="A202" s="374">
        <v>98</v>
      </c>
      <c r="B202" s="351" t="s">
        <v>440</v>
      </c>
      <c r="C202" s="380">
        <v>2008</v>
      </c>
      <c r="D202" s="380">
        <v>286</v>
      </c>
      <c r="E202" s="548">
        <v>0.6006944444444444</v>
      </c>
      <c r="F202" s="380">
        <v>2008</v>
      </c>
      <c r="G202" s="380">
        <v>286</v>
      </c>
      <c r="H202" s="548">
        <v>0.642361111111111</v>
      </c>
      <c r="I202" s="386">
        <v>597</v>
      </c>
      <c r="J202" s="386">
        <f t="shared" si="1"/>
        <v>1</v>
      </c>
    </row>
    <row r="203" spans="1:10" ht="15">
      <c r="A203" s="374"/>
      <c r="B203" s="351" t="s">
        <v>283</v>
      </c>
      <c r="C203" s="380">
        <f>F202</f>
        <v>2008</v>
      </c>
      <c r="D203" s="380">
        <f>IF(H202&gt;=$E$243,G202,G202-1)</f>
        <v>286</v>
      </c>
      <c r="E203" s="381">
        <f>IF(H202-$E$243&gt;0,H202-$E$243,H202-$E$243+$E$249)</f>
        <v>0.6416666666666666</v>
      </c>
      <c r="F203" s="380">
        <f>C204</f>
        <v>2008</v>
      </c>
      <c r="G203" s="380">
        <f>D204</f>
        <v>286</v>
      </c>
      <c r="H203" s="381">
        <f>E204</f>
        <v>0.642361111111111</v>
      </c>
      <c r="I203" s="386">
        <v>50</v>
      </c>
      <c r="J203" s="386">
        <f t="shared" si="1"/>
        <v>10</v>
      </c>
    </row>
    <row r="204" spans="1:10" ht="15">
      <c r="A204" s="374">
        <v>99</v>
      </c>
      <c r="B204" s="351" t="s">
        <v>441</v>
      </c>
      <c r="C204" s="380">
        <v>2008</v>
      </c>
      <c r="D204" s="380">
        <v>286</v>
      </c>
      <c r="E204" s="548">
        <v>0.642361111111111</v>
      </c>
      <c r="F204" s="380">
        <v>2008</v>
      </c>
      <c r="G204" s="380">
        <v>286</v>
      </c>
      <c r="H204" s="548">
        <v>0.71875</v>
      </c>
      <c r="I204" s="386">
        <v>598</v>
      </c>
      <c r="J204" s="386">
        <f t="shared" si="1"/>
        <v>1</v>
      </c>
    </row>
    <row r="205" spans="1:10" ht="15">
      <c r="A205" s="374"/>
      <c r="B205" s="351" t="s">
        <v>274</v>
      </c>
      <c r="C205" s="380">
        <f>F204</f>
        <v>2008</v>
      </c>
      <c r="D205" s="380">
        <f>IF(H204&gt;=$E$243,G204,G204-1)</f>
        <v>286</v>
      </c>
      <c r="E205" s="381">
        <f>IF(H204-$E$243&gt;0,H204-$E$243,H204-$E$243+$E$249)</f>
        <v>0.7180555555555556</v>
      </c>
      <c r="F205" s="380">
        <f>C206</f>
        <v>2008</v>
      </c>
      <c r="G205" s="380">
        <f>D206</f>
        <v>286</v>
      </c>
      <c r="H205" s="381">
        <f>E206</f>
        <v>0.7854166666666668</v>
      </c>
      <c r="I205" s="386">
        <v>50</v>
      </c>
      <c r="J205" s="386">
        <f t="shared" si="1"/>
        <v>10</v>
      </c>
    </row>
    <row r="206" spans="1:10" ht="15">
      <c r="A206" s="374">
        <v>100</v>
      </c>
      <c r="B206" s="351" t="s">
        <v>442</v>
      </c>
      <c r="C206" s="380">
        <v>2008</v>
      </c>
      <c r="D206" s="380">
        <v>286</v>
      </c>
      <c r="E206" s="548">
        <v>0.7854166666666668</v>
      </c>
      <c r="F206" s="380">
        <v>2008</v>
      </c>
      <c r="G206" s="380">
        <v>287</v>
      </c>
      <c r="H206" s="548">
        <v>0.11875</v>
      </c>
      <c r="I206" s="386">
        <v>554</v>
      </c>
      <c r="J206" s="386">
        <f t="shared" si="1"/>
        <v>1</v>
      </c>
    </row>
    <row r="207" spans="1:10" ht="15">
      <c r="A207" s="374"/>
      <c r="B207" s="351" t="s">
        <v>275</v>
      </c>
      <c r="C207" s="380">
        <f>F206</f>
        <v>2008</v>
      </c>
      <c r="D207" s="380">
        <f>IF(H206&gt;=$E$243,G206,G206-1)</f>
        <v>287</v>
      </c>
      <c r="E207" s="381">
        <f>IF(H206-$E$243&gt;0,H206-$E$243,H206-$E$243+$E$249)</f>
        <v>0.11805555555555555</v>
      </c>
      <c r="F207" s="380">
        <f>C208</f>
        <v>2008</v>
      </c>
      <c r="G207" s="380">
        <f>D208</f>
        <v>287</v>
      </c>
      <c r="H207" s="381">
        <f>E208</f>
        <v>0.3125</v>
      </c>
      <c r="I207" s="386">
        <v>50</v>
      </c>
      <c r="J207" s="386">
        <f t="shared" si="1"/>
        <v>10</v>
      </c>
    </row>
    <row r="208" spans="1:10" ht="15">
      <c r="A208" s="374">
        <v>101</v>
      </c>
      <c r="B208" s="351" t="s">
        <v>443</v>
      </c>
      <c r="C208" s="380">
        <v>2008</v>
      </c>
      <c r="D208" s="380">
        <v>287</v>
      </c>
      <c r="E208" s="548">
        <v>0.3125</v>
      </c>
      <c r="F208" s="380">
        <v>2008</v>
      </c>
      <c r="G208" s="380">
        <v>287</v>
      </c>
      <c r="H208" s="548">
        <v>0.3645833333333333</v>
      </c>
      <c r="I208" s="386">
        <v>600</v>
      </c>
      <c r="J208" s="386">
        <f t="shared" si="1"/>
        <v>1</v>
      </c>
    </row>
    <row r="209" spans="1:10" ht="15">
      <c r="A209" s="374"/>
      <c r="B209" s="351" t="s">
        <v>276</v>
      </c>
      <c r="C209" s="380">
        <f>F208</f>
        <v>2008</v>
      </c>
      <c r="D209" s="380">
        <f>IF(H208&gt;=$E$243,G208,G208-1)</f>
        <v>287</v>
      </c>
      <c r="E209" s="381">
        <f>IF(H208-$E$243&gt;0,H208-$E$243,H208-$E$243+$E$249)</f>
        <v>0.3638888888888889</v>
      </c>
      <c r="F209" s="380">
        <f>C210</f>
        <v>2008</v>
      </c>
      <c r="G209" s="380">
        <f>D210</f>
        <v>287</v>
      </c>
      <c r="H209" s="381">
        <f>E210</f>
        <v>0.525</v>
      </c>
      <c r="I209" s="386">
        <v>50</v>
      </c>
      <c r="J209" s="386">
        <f t="shared" si="1"/>
        <v>10</v>
      </c>
    </row>
    <row r="210" spans="1:10" ht="15">
      <c r="A210" s="374">
        <v>102</v>
      </c>
      <c r="B210" s="351" t="s">
        <v>444</v>
      </c>
      <c r="C210" s="380">
        <v>2008</v>
      </c>
      <c r="D210" s="380">
        <v>287</v>
      </c>
      <c r="E210" s="548">
        <v>0.525</v>
      </c>
      <c r="F210" s="380">
        <v>2008</v>
      </c>
      <c r="G210" s="380">
        <v>287</v>
      </c>
      <c r="H210" s="548">
        <v>0.8583333333333334</v>
      </c>
      <c r="I210" s="386">
        <v>500</v>
      </c>
      <c r="J210" s="386">
        <f t="shared" si="1"/>
        <v>1</v>
      </c>
    </row>
    <row r="211" spans="1:10" ht="15">
      <c r="A211" s="374"/>
      <c r="B211" s="351" t="s">
        <v>277</v>
      </c>
      <c r="C211" s="380">
        <f>F210</f>
        <v>2008</v>
      </c>
      <c r="D211" s="380">
        <f>IF(H210&gt;=$E$243,G210,G210-1)</f>
        <v>287</v>
      </c>
      <c r="E211" s="381">
        <f>IF(H210-$E$243&gt;0,H210-$E$243,H210-$E$243+$E$249)</f>
        <v>0.857638888888889</v>
      </c>
      <c r="F211" s="380">
        <f>C212</f>
        <v>2008</v>
      </c>
      <c r="G211" s="380">
        <f>D212</f>
        <v>287</v>
      </c>
      <c r="H211" s="381">
        <f>E212</f>
        <v>0.9861111111111112</v>
      </c>
      <c r="I211" s="386">
        <v>50</v>
      </c>
      <c r="J211" s="386">
        <f t="shared" si="1"/>
        <v>10</v>
      </c>
    </row>
    <row r="212" spans="1:10" ht="15">
      <c r="A212" s="374">
        <v>103</v>
      </c>
      <c r="B212" s="351" t="s">
        <v>445</v>
      </c>
      <c r="C212" s="380">
        <v>2008</v>
      </c>
      <c r="D212" s="380">
        <v>287</v>
      </c>
      <c r="E212" s="548">
        <v>0.9861111111111112</v>
      </c>
      <c r="F212" s="380">
        <v>2008</v>
      </c>
      <c r="G212" s="380">
        <v>288</v>
      </c>
      <c r="H212" s="548">
        <v>0.3993055555555556</v>
      </c>
      <c r="I212" s="386">
        <v>602</v>
      </c>
      <c r="J212" s="386">
        <f t="shared" si="1"/>
        <v>1</v>
      </c>
    </row>
    <row r="213" spans="1:10" ht="15">
      <c r="A213" s="374"/>
      <c r="B213" s="351" t="s">
        <v>278</v>
      </c>
      <c r="C213" s="380">
        <f>F212</f>
        <v>2008</v>
      </c>
      <c r="D213" s="380">
        <f>IF(H212&gt;=$E$243,G212,G212-1)</f>
        <v>288</v>
      </c>
      <c r="E213" s="381">
        <f>IF(H212-$E$243&gt;0,H212-$E$243,H212-$E$243+$E$249)</f>
        <v>0.39861111111111114</v>
      </c>
      <c r="F213" s="380">
        <f>C214</f>
        <v>2008</v>
      </c>
      <c r="G213" s="380">
        <f>D214</f>
        <v>288</v>
      </c>
      <c r="H213" s="381">
        <f>E214</f>
        <v>0.525</v>
      </c>
      <c r="I213" s="386">
        <v>50</v>
      </c>
      <c r="J213" s="386">
        <f t="shared" si="1"/>
        <v>10</v>
      </c>
    </row>
    <row r="214" spans="1:10" ht="15">
      <c r="A214" s="374">
        <v>104</v>
      </c>
      <c r="B214" s="351" t="s">
        <v>447</v>
      </c>
      <c r="C214" s="380">
        <v>2008</v>
      </c>
      <c r="D214" s="380">
        <v>288</v>
      </c>
      <c r="E214" s="548">
        <v>0.525</v>
      </c>
      <c r="F214" s="380">
        <v>2008</v>
      </c>
      <c r="G214" s="380">
        <v>288</v>
      </c>
      <c r="H214" s="548">
        <v>0.8583333333333334</v>
      </c>
      <c r="I214" s="386">
        <v>500</v>
      </c>
      <c r="J214" s="386">
        <f t="shared" si="1"/>
        <v>1</v>
      </c>
    </row>
    <row r="215" spans="1:10" ht="15">
      <c r="A215" s="374"/>
      <c r="B215" s="351" t="s">
        <v>279</v>
      </c>
      <c r="C215" s="380">
        <f>F214</f>
        <v>2008</v>
      </c>
      <c r="D215" s="380">
        <f>IF(H214&gt;=$E$243,G214,G214-1)</f>
        <v>288</v>
      </c>
      <c r="E215" s="381">
        <f>IF(H214-$E$243&gt;0,H214-$E$243,H214-$E$243+$E$249)</f>
        <v>0.857638888888889</v>
      </c>
      <c r="F215" s="380">
        <f>C216</f>
        <v>2008</v>
      </c>
      <c r="G215" s="380">
        <f>D216</f>
        <v>288</v>
      </c>
      <c r="H215" s="381">
        <f>E216</f>
        <v>0.8819444444444445</v>
      </c>
      <c r="I215" s="386">
        <v>50</v>
      </c>
      <c r="J215" s="386">
        <f t="shared" si="1"/>
        <v>10</v>
      </c>
    </row>
    <row r="216" spans="1:10" ht="15">
      <c r="A216" s="374">
        <v>105</v>
      </c>
      <c r="B216" s="351" t="s">
        <v>448</v>
      </c>
      <c r="C216" s="380">
        <v>2008</v>
      </c>
      <c r="D216" s="380">
        <v>288</v>
      </c>
      <c r="E216" s="548">
        <v>0.8819444444444445</v>
      </c>
      <c r="F216" s="380">
        <v>2008</v>
      </c>
      <c r="G216" s="380">
        <v>288</v>
      </c>
      <c r="H216" s="548">
        <v>0.9340277777777778</v>
      </c>
      <c r="I216" s="386">
        <v>520</v>
      </c>
      <c r="J216" s="386">
        <f t="shared" si="1"/>
        <v>1</v>
      </c>
    </row>
    <row r="217" spans="1:10" ht="15">
      <c r="A217" s="374"/>
      <c r="B217" s="351" t="s">
        <v>280</v>
      </c>
      <c r="C217" s="380">
        <f>F216</f>
        <v>2008</v>
      </c>
      <c r="D217" s="380">
        <f>IF(H216&gt;=$E$243,G216,G216-1)</f>
        <v>288</v>
      </c>
      <c r="E217" s="381">
        <f>IF(H216-$E$243&gt;0,H216-$E$243,H216-$E$243+$E$249)</f>
        <v>0.9333333333333333</v>
      </c>
      <c r="F217" s="380">
        <f>C218</f>
        <v>2008</v>
      </c>
      <c r="G217" s="380">
        <f>D218</f>
        <v>288</v>
      </c>
      <c r="H217" s="381">
        <f>E218</f>
        <v>0.9340277777777778</v>
      </c>
      <c r="I217" s="386">
        <v>50</v>
      </c>
      <c r="J217" s="386">
        <f t="shared" si="1"/>
        <v>10</v>
      </c>
    </row>
    <row r="218" spans="1:10" ht="15">
      <c r="A218" s="374">
        <v>106</v>
      </c>
      <c r="B218" s="351" t="s">
        <v>449</v>
      </c>
      <c r="C218" s="380">
        <v>2008</v>
      </c>
      <c r="D218" s="380">
        <v>288</v>
      </c>
      <c r="E218" s="548">
        <v>0.9340277777777778</v>
      </c>
      <c r="F218" s="380">
        <v>2008</v>
      </c>
      <c r="G218" s="380">
        <v>289</v>
      </c>
      <c r="H218" s="548">
        <v>0.4513888888888889</v>
      </c>
      <c r="I218" s="386">
        <v>605</v>
      </c>
      <c r="J218" s="386">
        <f t="shared" si="1"/>
        <v>1</v>
      </c>
    </row>
    <row r="219" spans="1:10" ht="15">
      <c r="A219" s="374"/>
      <c r="B219" s="351" t="s">
        <v>281</v>
      </c>
      <c r="C219" s="380">
        <f>F218</f>
        <v>2008</v>
      </c>
      <c r="D219" s="380">
        <f>IF(H218&gt;=$E$243,G218,G218-1)</f>
        <v>289</v>
      </c>
      <c r="E219" s="381">
        <f>IF(H218-$E$243&gt;0,H218-$E$243,H218-$E$243+$E$249)</f>
        <v>0.45069444444444445</v>
      </c>
      <c r="F219" s="380">
        <f>C220</f>
        <v>2008</v>
      </c>
      <c r="G219" s="380">
        <f>D220</f>
        <v>289</v>
      </c>
      <c r="H219" s="381">
        <f>E220</f>
        <v>0.5145833333333333</v>
      </c>
      <c r="I219" s="386">
        <v>50</v>
      </c>
      <c r="J219" s="386">
        <f t="shared" si="1"/>
        <v>10</v>
      </c>
    </row>
    <row r="220" spans="1:10" ht="15">
      <c r="A220" s="374">
        <v>107</v>
      </c>
      <c r="B220" s="351" t="s">
        <v>450</v>
      </c>
      <c r="C220" s="380">
        <v>2008</v>
      </c>
      <c r="D220" s="380">
        <v>289</v>
      </c>
      <c r="E220" s="548">
        <v>0.5145833333333333</v>
      </c>
      <c r="F220" s="380">
        <v>2008</v>
      </c>
      <c r="G220" s="380">
        <v>289</v>
      </c>
      <c r="H220" s="548">
        <v>0.8479166666666668</v>
      </c>
      <c r="I220" s="386">
        <v>522</v>
      </c>
      <c r="J220" s="386">
        <f t="shared" si="1"/>
        <v>1</v>
      </c>
    </row>
    <row r="221" spans="1:10" ht="15">
      <c r="A221" s="374"/>
      <c r="B221" s="351" t="s">
        <v>285</v>
      </c>
      <c r="C221" s="380">
        <f>F220</f>
        <v>2008</v>
      </c>
      <c r="D221" s="380">
        <f>IF(H220&gt;=$E$243,G220,G220-1)</f>
        <v>289</v>
      </c>
      <c r="E221" s="381">
        <f>IF(H220-$E$243&gt;0,H220-$E$243,H220-$E$243+$E$249)</f>
        <v>0.8472222222222223</v>
      </c>
      <c r="F221" s="380">
        <f>C222</f>
        <v>2008</v>
      </c>
      <c r="G221" s="380">
        <f>D222</f>
        <v>289</v>
      </c>
      <c r="H221" s="381">
        <f>E222</f>
        <v>0.8715277777777778</v>
      </c>
      <c r="I221" s="386">
        <v>50</v>
      </c>
      <c r="J221" s="386">
        <f t="shared" si="1"/>
        <v>10</v>
      </c>
    </row>
    <row r="222" spans="1:10" ht="15">
      <c r="A222" s="374">
        <v>108</v>
      </c>
      <c r="B222" s="351" t="s">
        <v>451</v>
      </c>
      <c r="C222" s="380">
        <v>2008</v>
      </c>
      <c r="D222" s="380">
        <v>289</v>
      </c>
      <c r="E222" s="548">
        <v>0.8715277777777778</v>
      </c>
      <c r="F222" s="380">
        <v>2008</v>
      </c>
      <c r="G222" s="380">
        <v>290</v>
      </c>
      <c r="H222" s="548">
        <v>0.11458333333333333</v>
      </c>
      <c r="I222" s="386">
        <v>607</v>
      </c>
      <c r="J222" s="386">
        <f t="shared" si="1"/>
        <v>1</v>
      </c>
    </row>
    <row r="223" spans="1:10" ht="15">
      <c r="A223" s="374"/>
      <c r="B223" s="351" t="s">
        <v>286</v>
      </c>
      <c r="C223" s="380">
        <f>F222</f>
        <v>2008</v>
      </c>
      <c r="D223" s="380">
        <f>IF(H222&gt;=$E$243,G222,G222-1)</f>
        <v>290</v>
      </c>
      <c r="E223" s="381">
        <f>IF(H222-$E$243&gt;0,H222-$E$243,H222-$E$243+$E$249)</f>
        <v>0.11388888888888889</v>
      </c>
      <c r="F223" s="380">
        <f>C224</f>
        <v>2008</v>
      </c>
      <c r="G223" s="380">
        <f>D224</f>
        <v>290</v>
      </c>
      <c r="H223" s="381">
        <f>E224</f>
        <v>0.11458333333333333</v>
      </c>
      <c r="I223" s="386">
        <v>50</v>
      </c>
      <c r="J223" s="386">
        <f t="shared" si="1"/>
        <v>10</v>
      </c>
    </row>
    <row r="224" spans="1:10" ht="15">
      <c r="A224" s="374">
        <v>109</v>
      </c>
      <c r="B224" s="351" t="s">
        <v>453</v>
      </c>
      <c r="C224" s="380">
        <v>2008</v>
      </c>
      <c r="D224" s="380">
        <v>290</v>
      </c>
      <c r="E224" s="548">
        <v>0.11458333333333333</v>
      </c>
      <c r="F224" s="380">
        <v>2008</v>
      </c>
      <c r="G224" s="380">
        <v>290</v>
      </c>
      <c r="H224" s="548">
        <v>0.3090277777777778</v>
      </c>
      <c r="I224" s="386">
        <v>608</v>
      </c>
      <c r="J224" s="386">
        <f t="shared" si="1"/>
        <v>1</v>
      </c>
    </row>
    <row r="225" spans="1:10" ht="15">
      <c r="A225" s="374"/>
      <c r="B225" s="351" t="s">
        <v>287</v>
      </c>
      <c r="C225" s="380">
        <f>F224</f>
        <v>2008</v>
      </c>
      <c r="D225" s="380">
        <f>IF(H224&gt;=$E$243,G224,G224-1)</f>
        <v>290</v>
      </c>
      <c r="E225" s="381">
        <f>IF(H224-$E$243&gt;0,H224-$E$243,H224-$E$243+$E$249)</f>
        <v>0.30833333333333335</v>
      </c>
      <c r="F225" s="380">
        <f>C226</f>
        <v>2008</v>
      </c>
      <c r="G225" s="380">
        <f>D226</f>
        <v>290</v>
      </c>
      <c r="H225" s="381">
        <f>E226</f>
        <v>0.34722222222222227</v>
      </c>
      <c r="I225" s="386">
        <v>50</v>
      </c>
      <c r="J225" s="386">
        <f t="shared" si="1"/>
        <v>10</v>
      </c>
    </row>
    <row r="226" spans="1:10" ht="15">
      <c r="A226" s="374">
        <v>110</v>
      </c>
      <c r="B226" s="351" t="s">
        <v>454</v>
      </c>
      <c r="C226" s="380">
        <v>2008</v>
      </c>
      <c r="D226" s="380">
        <v>290</v>
      </c>
      <c r="E226" s="548">
        <v>0.34722222222222227</v>
      </c>
      <c r="F226" s="380">
        <v>2008</v>
      </c>
      <c r="G226" s="380">
        <v>290</v>
      </c>
      <c r="H226" s="548">
        <v>0.5520833333333334</v>
      </c>
      <c r="I226" s="386">
        <v>609</v>
      </c>
      <c r="J226" s="386">
        <f t="shared" si="1"/>
        <v>1</v>
      </c>
    </row>
    <row r="227" spans="1:10" ht="15">
      <c r="A227" s="374"/>
      <c r="B227" s="351" t="s">
        <v>288</v>
      </c>
      <c r="C227" s="380">
        <f>F226</f>
        <v>2008</v>
      </c>
      <c r="D227" s="380">
        <f>IF(H226&gt;=$E$243,G226,G226-1)</f>
        <v>290</v>
      </c>
      <c r="E227" s="381">
        <f>IF(H226-$E$243&gt;0,H226-$E$243,H226-$E$243+$E$249)</f>
        <v>0.5513888888888889</v>
      </c>
      <c r="F227" s="380">
        <f>C228</f>
        <v>2008</v>
      </c>
      <c r="G227" s="380">
        <f>D228</f>
        <v>290</v>
      </c>
      <c r="H227" s="381">
        <f>E228</f>
        <v>0.5520833333333334</v>
      </c>
      <c r="I227" s="386">
        <v>50</v>
      </c>
      <c r="J227" s="386">
        <f t="shared" si="1"/>
        <v>10</v>
      </c>
    </row>
    <row r="228" spans="1:10" ht="15">
      <c r="A228" s="374">
        <v>111</v>
      </c>
      <c r="B228" s="351" t="s">
        <v>455</v>
      </c>
      <c r="C228" s="380">
        <v>2008</v>
      </c>
      <c r="D228" s="380">
        <v>290</v>
      </c>
      <c r="E228" s="548">
        <v>0.5520833333333334</v>
      </c>
      <c r="F228" s="380">
        <v>2008</v>
      </c>
      <c r="G228" s="380">
        <v>290</v>
      </c>
      <c r="H228" s="548">
        <v>0.6770833333333334</v>
      </c>
      <c r="I228" s="386">
        <v>610</v>
      </c>
      <c r="J228" s="386">
        <f t="shared" si="1"/>
        <v>1</v>
      </c>
    </row>
    <row r="229" spans="1:10" ht="15">
      <c r="A229" s="374"/>
      <c r="B229" s="351" t="s">
        <v>289</v>
      </c>
      <c r="C229" s="380">
        <f>F228</f>
        <v>2008</v>
      </c>
      <c r="D229" s="380">
        <f>IF(H228&gt;=$E$243,G228,G228-1)</f>
        <v>290</v>
      </c>
      <c r="E229" s="381">
        <f>IF(H228-$E$243&gt;0,H228-$E$243,H228-$E$243+$E$249)</f>
        <v>0.6763888888888889</v>
      </c>
      <c r="F229" s="380">
        <f>C230</f>
        <v>2008</v>
      </c>
      <c r="G229" s="380">
        <f>D230</f>
        <v>290</v>
      </c>
      <c r="H229" s="381">
        <f>E230</f>
        <v>0.6770833333333334</v>
      </c>
      <c r="I229" s="386">
        <v>50</v>
      </c>
      <c r="J229" s="386">
        <f t="shared" si="1"/>
        <v>10</v>
      </c>
    </row>
    <row r="230" spans="1:10" ht="15">
      <c r="A230" s="374">
        <v>112</v>
      </c>
      <c r="B230" s="351" t="s">
        <v>456</v>
      </c>
      <c r="C230" s="380">
        <v>2008</v>
      </c>
      <c r="D230" s="380">
        <v>290</v>
      </c>
      <c r="E230" s="548">
        <v>0.6770833333333334</v>
      </c>
      <c r="F230" s="380">
        <v>2008</v>
      </c>
      <c r="G230" s="380">
        <v>290</v>
      </c>
      <c r="H230" s="548">
        <v>0.9479166666666666</v>
      </c>
      <c r="I230" s="386">
        <v>611</v>
      </c>
      <c r="J230" s="386">
        <f t="shared" si="1"/>
        <v>1</v>
      </c>
    </row>
    <row r="231" spans="1:10" ht="15">
      <c r="A231" s="374"/>
      <c r="B231" s="351" t="s">
        <v>290</v>
      </c>
      <c r="C231" s="380">
        <f>F230</f>
        <v>2008</v>
      </c>
      <c r="D231" s="380">
        <f>IF(H230&gt;=$E$243,G230,G230-1)</f>
        <v>290</v>
      </c>
      <c r="E231" s="381">
        <f>IF(H230-$E$243&gt;0,H230-$E$243,H230-$E$243+$E$249)</f>
        <v>0.9472222222222222</v>
      </c>
      <c r="F231" s="380">
        <f>C232</f>
        <v>2008</v>
      </c>
      <c r="G231" s="380">
        <f>D232</f>
        <v>291</v>
      </c>
      <c r="H231" s="381">
        <f>E232</f>
        <v>0.17361111111111113</v>
      </c>
      <c r="I231" s="386">
        <v>50</v>
      </c>
      <c r="J231" s="386">
        <f t="shared" si="1"/>
        <v>10</v>
      </c>
    </row>
    <row r="232" spans="1:10" ht="15">
      <c r="A232" s="374">
        <v>113</v>
      </c>
      <c r="B232" s="351" t="s">
        <v>458</v>
      </c>
      <c r="C232" s="380">
        <v>2008</v>
      </c>
      <c r="D232" s="380">
        <v>291</v>
      </c>
      <c r="E232" s="548">
        <v>0.17361111111111113</v>
      </c>
      <c r="F232" s="380">
        <v>2008</v>
      </c>
      <c r="G232" s="380">
        <v>291</v>
      </c>
      <c r="H232" s="548">
        <v>0.46527777777777773</v>
      </c>
      <c r="I232" s="386">
        <v>500</v>
      </c>
      <c r="J232" s="386">
        <f t="shared" si="1"/>
        <v>1</v>
      </c>
    </row>
    <row r="233" spans="1:10" ht="15">
      <c r="A233" s="374"/>
      <c r="B233" s="351" t="s">
        <v>291</v>
      </c>
      <c r="C233" s="380">
        <f>F232</f>
        <v>2008</v>
      </c>
      <c r="D233" s="380">
        <f>IF(H232&gt;=$E$243,G232,G232-1)</f>
        <v>291</v>
      </c>
      <c r="E233" s="381">
        <f>IF(H232-$E$243&gt;0,H232-$E$243,H232-$E$243+$E$249)</f>
        <v>0.4645833333333333</v>
      </c>
      <c r="F233" s="380">
        <f>C234</f>
        <v>2008</v>
      </c>
      <c r="G233" s="380">
        <f>D234</f>
        <v>291</v>
      </c>
      <c r="H233" s="381">
        <f>E234</f>
        <v>0.75</v>
      </c>
      <c r="I233" s="386">
        <v>50</v>
      </c>
      <c r="J233" s="386">
        <f t="shared" si="1"/>
        <v>10</v>
      </c>
    </row>
    <row r="234" spans="1:10" ht="15">
      <c r="A234" s="374">
        <v>114</v>
      </c>
      <c r="B234" s="351" t="s">
        <v>459</v>
      </c>
      <c r="C234" s="380">
        <v>2008</v>
      </c>
      <c r="D234" s="380">
        <v>291</v>
      </c>
      <c r="E234" s="548">
        <v>0.75</v>
      </c>
      <c r="F234" s="380">
        <v>2008</v>
      </c>
      <c r="G234" s="380">
        <v>292</v>
      </c>
      <c r="H234" s="548">
        <v>0.041666666666666664</v>
      </c>
      <c r="I234" s="386">
        <v>613</v>
      </c>
      <c r="J234" s="386">
        <f t="shared" si="1"/>
        <v>1</v>
      </c>
    </row>
    <row r="235" spans="1:10" ht="15">
      <c r="A235" s="374"/>
      <c r="B235" s="351" t="s">
        <v>292</v>
      </c>
      <c r="C235" s="380">
        <f>F234</f>
        <v>2008</v>
      </c>
      <c r="D235" s="380">
        <f>IF(H234&gt;=$E$243,G234,G234-1)</f>
        <v>292</v>
      </c>
      <c r="E235" s="381">
        <f>IF(H234-$E$243&gt;0,H234-$E$243,H234-$E$243+$E$249)</f>
        <v>0.04097222222222222</v>
      </c>
      <c r="F235" s="380">
        <f>C236</f>
        <v>2008</v>
      </c>
      <c r="G235" s="380">
        <f>D236</f>
        <v>292</v>
      </c>
      <c r="H235" s="381">
        <f>E236</f>
        <v>0.0625</v>
      </c>
      <c r="I235" s="386">
        <v>50</v>
      </c>
      <c r="J235" s="386">
        <f t="shared" si="1"/>
        <v>10</v>
      </c>
    </row>
    <row r="236" spans="1:10" ht="15">
      <c r="A236" s="374">
        <v>115</v>
      </c>
      <c r="B236" s="351" t="s">
        <v>461</v>
      </c>
      <c r="C236" s="380">
        <v>2008</v>
      </c>
      <c r="D236" s="380">
        <v>292</v>
      </c>
      <c r="E236" s="548">
        <v>0.0625</v>
      </c>
      <c r="F236" s="380">
        <v>2008</v>
      </c>
      <c r="G236" s="380">
        <v>292</v>
      </c>
      <c r="H236" s="548">
        <v>0.42083333333333334</v>
      </c>
      <c r="I236" s="386">
        <v>614</v>
      </c>
      <c r="J236" s="386">
        <f t="shared" si="1"/>
        <v>1</v>
      </c>
    </row>
    <row r="237" spans="1:10" ht="15">
      <c r="A237" s="374"/>
      <c r="B237" s="351" t="s">
        <v>293</v>
      </c>
      <c r="C237" s="380">
        <f>F236</f>
        <v>2008</v>
      </c>
      <c r="D237" s="380">
        <f>IF(H236&gt;=$E$243,G236,G236-1)</f>
        <v>292</v>
      </c>
      <c r="E237" s="381">
        <f>IF(H236-$E$243&gt;0,H236-$E$243,H236-$E$243+$E$249)</f>
        <v>0.4201388888888889</v>
      </c>
      <c r="F237" s="380">
        <f>C238</f>
        <v>2008</v>
      </c>
      <c r="G237" s="380">
        <f>D238</f>
        <v>292</v>
      </c>
      <c r="H237" s="381">
        <f>E238</f>
        <v>0.5145833333333333</v>
      </c>
      <c r="I237" s="386">
        <v>50</v>
      </c>
      <c r="J237" s="386">
        <f t="shared" si="1"/>
        <v>10</v>
      </c>
    </row>
    <row r="238" spans="1:10" ht="15">
      <c r="A238" s="374">
        <v>116</v>
      </c>
      <c r="B238" s="351" t="s">
        <v>463</v>
      </c>
      <c r="C238" s="380">
        <v>2008</v>
      </c>
      <c r="D238" s="380">
        <v>292</v>
      </c>
      <c r="E238" s="548">
        <v>0.5145833333333333</v>
      </c>
      <c r="F238" s="380">
        <v>2008</v>
      </c>
      <c r="G238" s="380">
        <v>292</v>
      </c>
      <c r="H238" s="548">
        <v>0.8479166666666668</v>
      </c>
      <c r="I238" s="386">
        <v>522</v>
      </c>
      <c r="J238" s="386">
        <f t="shared" si="1"/>
        <v>1</v>
      </c>
    </row>
    <row r="239" spans="1:10" ht="15.75" thickBot="1">
      <c r="A239" s="374"/>
      <c r="B239" s="351" t="s">
        <v>294</v>
      </c>
      <c r="C239" s="380">
        <f>F238</f>
        <v>2008</v>
      </c>
      <c r="D239" s="380">
        <f>IF(H238&gt;=$E$243,G238,G238-1)</f>
        <v>292</v>
      </c>
      <c r="E239" s="381">
        <f>IF(H238-$E$243&gt;0,H238-$E$243,H238-$E$243+$E$249)</f>
        <v>0.8472222222222223</v>
      </c>
      <c r="F239" s="380">
        <f>C240</f>
        <v>2008</v>
      </c>
      <c r="G239" s="380">
        <f>D240</f>
        <v>292</v>
      </c>
      <c r="H239" s="381">
        <f>E240</f>
        <v>0.8479166666666668</v>
      </c>
      <c r="I239" s="386">
        <v>50</v>
      </c>
      <c r="J239" s="386">
        <f t="shared" si="1"/>
        <v>10</v>
      </c>
    </row>
    <row r="240" spans="1:10" ht="15.75" thickBot="1">
      <c r="A240" s="374"/>
      <c r="B240" s="443" t="s">
        <v>466</v>
      </c>
      <c r="C240" s="384">
        <v>2008</v>
      </c>
      <c r="D240" s="384">
        <v>292</v>
      </c>
      <c r="E240" s="580">
        <v>0.8479166666666668</v>
      </c>
      <c r="F240" s="18"/>
      <c r="G240" s="19"/>
      <c r="H240" s="20"/>
      <c r="I240" s="16" t="s">
        <v>137</v>
      </c>
      <c r="J240" s="16"/>
    </row>
    <row r="241" spans="1:10" ht="15">
      <c r="A241" s="374"/>
      <c r="B241" s="471"/>
      <c r="C241" s="479"/>
      <c r="D241" s="479"/>
      <c r="E241" s="465"/>
      <c r="F241" s="512"/>
      <c r="G241" s="512"/>
      <c r="H241" s="327"/>
      <c r="I241" s="53"/>
      <c r="J241" s="53"/>
    </row>
    <row r="243" spans="5:6" ht="15">
      <c r="E243" s="17">
        <v>0.0006944444444444445</v>
      </c>
      <c r="F243" s="25" t="s">
        <v>228</v>
      </c>
    </row>
    <row r="245" spans="5:6" ht="15">
      <c r="E245" s="17">
        <v>0.002777777777777778</v>
      </c>
      <c r="F245" s="25" t="s">
        <v>229</v>
      </c>
    </row>
    <row r="247" spans="5:6" ht="15">
      <c r="E247" s="17">
        <v>0.001388888888888889</v>
      </c>
      <c r="F247" s="25" t="s">
        <v>230</v>
      </c>
    </row>
    <row r="249" spans="5:6" ht="15">
      <c r="E249" s="14">
        <v>1</v>
      </c>
      <c r="F249" s="25" t="s">
        <v>231</v>
      </c>
    </row>
  </sheetData>
  <mergeCells count="4">
    <mergeCell ref="B2:B3"/>
    <mergeCell ref="C2:E2"/>
    <mergeCell ref="I2:I3"/>
    <mergeCell ref="J2:J3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B2:X14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8.7109375" style="15" customWidth="1"/>
    <col min="2" max="2" width="42.421875" style="15" customWidth="1"/>
    <col min="3" max="3" width="21.7109375" style="15" customWidth="1"/>
    <col min="4" max="4" width="16.28125" style="15" customWidth="1"/>
    <col min="5" max="5" width="17.57421875" style="15" customWidth="1"/>
    <col min="6" max="6" width="22.28125" style="15" customWidth="1"/>
    <col min="7" max="7" width="19.421875" style="15" customWidth="1"/>
    <col min="8" max="10" width="16.57421875" style="15" customWidth="1"/>
    <col min="11" max="11" width="7.57421875" style="15" bestFit="1" customWidth="1"/>
    <col min="12" max="12" width="15.421875" style="15" bestFit="1" customWidth="1"/>
    <col min="13" max="13" width="16.00390625" style="15" bestFit="1" customWidth="1"/>
    <col min="14" max="14" width="26.8515625" style="15" bestFit="1" customWidth="1"/>
    <col min="15" max="15" width="21.8515625" style="15" customWidth="1"/>
    <col min="16" max="16" width="76.7109375" style="15" customWidth="1"/>
    <col min="17" max="17" width="29.28125" style="15" customWidth="1"/>
    <col min="18" max="18" width="23.28125" style="15" customWidth="1"/>
    <col min="19" max="19" width="28.421875" style="15" customWidth="1"/>
    <col min="20" max="20" width="80.8515625" style="15" bestFit="1" customWidth="1"/>
    <col min="21" max="21" width="28.421875" style="15" bestFit="1" customWidth="1"/>
    <col min="22" max="22" width="37.421875" style="15" customWidth="1"/>
    <col min="23" max="23" width="26.7109375" style="15" customWidth="1"/>
    <col min="24" max="24" width="80.8515625" style="15" bestFit="1" customWidth="1"/>
    <col min="25" max="25" width="28.00390625" style="15" customWidth="1"/>
    <col min="26" max="26" width="81.140625" style="15" customWidth="1"/>
    <col min="27" max="27" width="28.00390625" style="15" customWidth="1"/>
    <col min="28" max="28" width="21.28125" style="15" customWidth="1"/>
    <col min="29" max="29" width="28.00390625" style="15" customWidth="1"/>
    <col min="30" max="30" width="60.140625" style="15" bestFit="1" customWidth="1"/>
    <col min="31" max="31" width="28.00390625" style="15" customWidth="1"/>
    <col min="32" max="32" width="48.421875" style="15" bestFit="1" customWidth="1"/>
    <col min="33" max="33" width="28.00390625" style="15" customWidth="1"/>
    <col min="34" max="34" width="81.140625" style="15" bestFit="1" customWidth="1"/>
    <col min="35" max="35" width="28.00390625" style="15" customWidth="1"/>
    <col min="36" max="36" width="27.421875" style="15" bestFit="1" customWidth="1"/>
    <col min="37" max="37" width="28.00390625" style="15" customWidth="1"/>
    <col min="38" max="38" width="28.8515625" style="15" bestFit="1" customWidth="1"/>
    <col min="39" max="39" width="28.00390625" style="15" bestFit="1" customWidth="1"/>
    <col min="40" max="40" width="62.28125" style="15" bestFit="1" customWidth="1"/>
    <col min="41" max="41" width="28.00390625" style="15" bestFit="1" customWidth="1"/>
    <col min="42" max="42" width="43.8515625" style="15" bestFit="1" customWidth="1"/>
    <col min="43" max="43" width="27.7109375" style="15" customWidth="1"/>
    <col min="44" max="44" width="21.140625" style="15" customWidth="1"/>
    <col min="45" max="16384" width="11.421875" style="15" customWidth="1"/>
  </cols>
  <sheetData>
    <row r="2" spans="2:18" ht="15">
      <c r="B2" s="326" t="s">
        <v>464</v>
      </c>
      <c r="C2" s="326">
        <v>1</v>
      </c>
      <c r="D2" s="326"/>
      <c r="E2" s="549">
        <v>0</v>
      </c>
      <c r="F2" s="468"/>
      <c r="G2" s="374"/>
      <c r="H2" s="326"/>
      <c r="I2" s="326"/>
      <c r="J2" s="326"/>
      <c r="K2" s="326"/>
      <c r="L2" s="326"/>
      <c r="M2" s="326"/>
      <c r="N2" s="326"/>
      <c r="O2" s="58"/>
      <c r="P2" s="58"/>
      <c r="Q2" s="58"/>
      <c r="R2" s="58"/>
    </row>
    <row r="3" spans="2:24" ht="15">
      <c r="B3" s="441"/>
      <c r="C3" s="441"/>
      <c r="D3" s="441"/>
      <c r="E3" s="441"/>
      <c r="F3" s="374"/>
      <c r="G3" s="374"/>
      <c r="H3" s="375"/>
      <c r="I3" s="375"/>
      <c r="J3" s="375"/>
      <c r="K3" s="374"/>
      <c r="L3" s="374"/>
      <c r="M3" s="375"/>
      <c r="N3" s="375"/>
      <c r="O3" s="374"/>
      <c r="P3" s="375"/>
      <c r="Q3" s="374"/>
      <c r="R3" s="376"/>
      <c r="S3" s="441"/>
      <c r="T3" s="442"/>
      <c r="U3" s="441"/>
      <c r="V3" s="377"/>
      <c r="W3" s="378"/>
      <c r="X3" s="378"/>
    </row>
    <row r="4" spans="2:24" ht="15">
      <c r="B4" s="441" t="s">
        <v>302</v>
      </c>
      <c r="C4" s="1103" t="s">
        <v>85</v>
      </c>
      <c r="D4" s="1104"/>
      <c r="E4" s="1104"/>
      <c r="F4" s="1104" t="s">
        <v>86</v>
      </c>
      <c r="G4" s="1104"/>
      <c r="H4" s="1104" t="s">
        <v>87</v>
      </c>
      <c r="I4" s="1104"/>
      <c r="J4" s="1104"/>
      <c r="K4" s="15" t="s">
        <v>303</v>
      </c>
      <c r="L4" s="549" t="s">
        <v>304</v>
      </c>
      <c r="M4" s="468" t="s">
        <v>305</v>
      </c>
      <c r="N4" s="376" t="s">
        <v>306</v>
      </c>
      <c r="O4" s="441" t="s">
        <v>307</v>
      </c>
      <c r="P4" s="441" t="s">
        <v>308</v>
      </c>
      <c r="S4" s="56"/>
      <c r="T4" s="469"/>
      <c r="U4" s="441"/>
      <c r="V4" s="377"/>
      <c r="W4" s="378"/>
      <c r="X4" s="378"/>
    </row>
    <row r="5" ht="15">
      <c r="P5" s="559"/>
    </row>
    <row r="6" spans="2:18" ht="15">
      <c r="B6" s="441" t="s">
        <v>309</v>
      </c>
      <c r="C6" s="374">
        <v>2008</v>
      </c>
      <c r="D6" s="374">
        <v>257</v>
      </c>
      <c r="E6" s="549">
        <v>0.9333333333333332</v>
      </c>
      <c r="F6" s="374">
        <v>0</v>
      </c>
      <c r="G6" s="549">
        <v>0.001388888888888889</v>
      </c>
      <c r="H6" s="374">
        <v>2008</v>
      </c>
      <c r="I6" s="374">
        <v>257</v>
      </c>
      <c r="J6" s="549">
        <v>0.9347222222222222</v>
      </c>
      <c r="K6" s="468">
        <v>0</v>
      </c>
      <c r="L6" s="376">
        <v>0</v>
      </c>
      <c r="M6" s="560" t="s">
        <v>310</v>
      </c>
      <c r="N6" s="377"/>
      <c r="O6" s="378"/>
      <c r="P6" s="378"/>
      <c r="Q6" s="441"/>
      <c r="R6" s="441"/>
    </row>
    <row r="7" spans="2:18" ht="30">
      <c r="B7" s="441" t="s">
        <v>311</v>
      </c>
      <c r="C7" s="374">
        <v>2008</v>
      </c>
      <c r="D7" s="374">
        <v>258</v>
      </c>
      <c r="E7" s="549">
        <v>0.5861111111111111</v>
      </c>
      <c r="F7" s="374">
        <v>0</v>
      </c>
      <c r="G7" s="549">
        <v>0.3333333333333333</v>
      </c>
      <c r="H7" s="374">
        <v>2008</v>
      </c>
      <c r="I7" s="374">
        <v>258</v>
      </c>
      <c r="J7" s="549">
        <v>0.9194444444444444</v>
      </c>
      <c r="K7" s="468">
        <v>3000</v>
      </c>
      <c r="L7" s="376">
        <v>86.4</v>
      </c>
      <c r="M7" s="560" t="s">
        <v>312</v>
      </c>
      <c r="N7" s="377"/>
      <c r="O7" s="378"/>
      <c r="P7" s="378"/>
      <c r="Q7" s="441"/>
      <c r="R7" s="441"/>
    </row>
    <row r="8" spans="2:18" ht="30">
      <c r="B8" s="441" t="s">
        <v>313</v>
      </c>
      <c r="C8" s="374">
        <v>2008</v>
      </c>
      <c r="D8" s="374">
        <v>258</v>
      </c>
      <c r="E8" s="549">
        <v>0.9541666666666666</v>
      </c>
      <c r="F8" s="374">
        <v>0</v>
      </c>
      <c r="G8" s="549">
        <v>0.13541666666666666</v>
      </c>
      <c r="H8" s="374">
        <v>2008</v>
      </c>
      <c r="I8" s="374">
        <v>259</v>
      </c>
      <c r="J8" s="549">
        <v>0.08958333333333333</v>
      </c>
      <c r="K8" s="468">
        <v>0</v>
      </c>
      <c r="L8" s="376">
        <v>6.5</v>
      </c>
      <c r="M8" s="560" t="s">
        <v>312</v>
      </c>
      <c r="N8" s="377"/>
      <c r="O8" s="378"/>
      <c r="P8" s="378"/>
      <c r="Q8" s="441"/>
      <c r="R8" s="441"/>
    </row>
    <row r="9" spans="2:18" ht="15">
      <c r="B9" s="441" t="s">
        <v>314</v>
      </c>
      <c r="C9" s="374">
        <v>2008</v>
      </c>
      <c r="D9" s="374">
        <v>258</v>
      </c>
      <c r="E9" s="549">
        <v>0.9541666666666666</v>
      </c>
      <c r="F9" s="374">
        <v>0</v>
      </c>
      <c r="G9" s="549">
        <v>0.13541666666666666</v>
      </c>
      <c r="H9" s="374">
        <v>2008</v>
      </c>
      <c r="I9" s="374">
        <v>259</v>
      </c>
      <c r="J9" s="549">
        <v>0.08958333333333333</v>
      </c>
      <c r="K9" s="468">
        <v>4000</v>
      </c>
      <c r="L9" s="376">
        <v>46.8</v>
      </c>
      <c r="M9" s="560" t="s">
        <v>315</v>
      </c>
      <c r="N9" s="377" t="s">
        <v>316</v>
      </c>
      <c r="O9" s="378" t="s">
        <v>317</v>
      </c>
      <c r="P9" s="378"/>
      <c r="Q9" s="441"/>
      <c r="R9" s="441"/>
    </row>
    <row r="10" spans="2:18" ht="15">
      <c r="B10" s="441" t="s">
        <v>318</v>
      </c>
      <c r="C10" s="374">
        <v>2008</v>
      </c>
      <c r="D10" s="374">
        <v>259</v>
      </c>
      <c r="E10" s="549">
        <v>0.08958333333333333</v>
      </c>
      <c r="F10" s="374">
        <v>0</v>
      </c>
      <c r="G10" s="549">
        <v>0.3333333333333333</v>
      </c>
      <c r="H10" s="374">
        <v>2008</v>
      </c>
      <c r="I10" s="374">
        <v>259</v>
      </c>
      <c r="J10" s="549">
        <v>0.42291666666666666</v>
      </c>
      <c r="K10" s="468">
        <v>4000</v>
      </c>
      <c r="L10" s="376">
        <v>115.2</v>
      </c>
      <c r="M10" s="560" t="s">
        <v>315</v>
      </c>
      <c r="N10" s="377" t="s">
        <v>316</v>
      </c>
      <c r="O10" s="378" t="s">
        <v>317</v>
      </c>
      <c r="P10" s="378"/>
      <c r="Q10" s="441"/>
      <c r="R10" s="441"/>
    </row>
    <row r="11" spans="2:18" ht="30">
      <c r="B11" s="441" t="s">
        <v>319</v>
      </c>
      <c r="C11" s="374">
        <v>2008</v>
      </c>
      <c r="D11" s="374">
        <v>259</v>
      </c>
      <c r="E11" s="549">
        <v>0.08958333333333333</v>
      </c>
      <c r="F11" s="374">
        <v>0</v>
      </c>
      <c r="G11" s="549">
        <v>0.3333333333333333</v>
      </c>
      <c r="H11" s="374">
        <v>2008</v>
      </c>
      <c r="I11" s="374">
        <v>259</v>
      </c>
      <c r="J11" s="549">
        <v>0.42291666666666666</v>
      </c>
      <c r="K11" s="468">
        <v>0</v>
      </c>
      <c r="L11" s="376">
        <v>16</v>
      </c>
      <c r="M11" s="560" t="s">
        <v>312</v>
      </c>
      <c r="N11" s="377"/>
      <c r="O11" s="378"/>
      <c r="P11" s="378"/>
      <c r="Q11" s="441"/>
      <c r="R11" s="441"/>
    </row>
    <row r="12" spans="2:18" ht="30">
      <c r="B12" s="441" t="s">
        <v>320</v>
      </c>
      <c r="C12" s="374">
        <v>2008</v>
      </c>
      <c r="D12" s="374">
        <v>259</v>
      </c>
      <c r="E12" s="549">
        <v>0.5861111111111111</v>
      </c>
      <c r="F12" s="374">
        <v>0</v>
      </c>
      <c r="G12" s="549">
        <v>0.3333333333333333</v>
      </c>
      <c r="H12" s="374">
        <v>2008</v>
      </c>
      <c r="I12" s="374">
        <v>259</v>
      </c>
      <c r="J12" s="549">
        <v>0.9194444444444444</v>
      </c>
      <c r="K12" s="468">
        <v>3000</v>
      </c>
      <c r="L12" s="376">
        <v>86.4</v>
      </c>
      <c r="M12" s="560" t="s">
        <v>312</v>
      </c>
      <c r="N12" s="377"/>
      <c r="O12" s="378"/>
      <c r="P12" s="378"/>
      <c r="Q12" s="441"/>
      <c r="R12" s="441"/>
    </row>
    <row r="13" spans="2:18" ht="30">
      <c r="B13" s="441" t="s">
        <v>321</v>
      </c>
      <c r="C13" s="374">
        <v>2008</v>
      </c>
      <c r="D13" s="374">
        <v>259</v>
      </c>
      <c r="E13" s="549">
        <v>0.9541666666666666</v>
      </c>
      <c r="F13" s="374">
        <v>0</v>
      </c>
      <c r="G13" s="549">
        <v>0.5381944444444444</v>
      </c>
      <c r="H13" s="374">
        <v>2008</v>
      </c>
      <c r="I13" s="374">
        <v>260</v>
      </c>
      <c r="J13" s="549">
        <v>0.4923611111111111</v>
      </c>
      <c r="K13" s="468">
        <v>4000</v>
      </c>
      <c r="L13" s="376">
        <v>186</v>
      </c>
      <c r="M13" s="560" t="s">
        <v>312</v>
      </c>
      <c r="N13" s="377"/>
      <c r="O13" s="378"/>
      <c r="P13" s="378"/>
      <c r="Q13" s="441"/>
      <c r="R13" s="441"/>
    </row>
    <row r="14" spans="2:18" ht="30">
      <c r="B14" s="441" t="s">
        <v>322</v>
      </c>
      <c r="C14" s="374">
        <v>2008</v>
      </c>
      <c r="D14" s="374">
        <v>260</v>
      </c>
      <c r="E14" s="549">
        <v>0.5756944444444444</v>
      </c>
      <c r="F14" s="374">
        <v>0</v>
      </c>
      <c r="G14" s="549">
        <v>0.3229166666666667</v>
      </c>
      <c r="H14" s="374">
        <v>2008</v>
      </c>
      <c r="I14" s="374">
        <v>260</v>
      </c>
      <c r="J14" s="549">
        <v>0.8986111111111111</v>
      </c>
      <c r="K14" s="468">
        <v>3000</v>
      </c>
      <c r="L14" s="376">
        <v>83.7</v>
      </c>
      <c r="M14" s="560" t="s">
        <v>312</v>
      </c>
      <c r="N14" s="377"/>
      <c r="O14" s="378"/>
      <c r="P14" s="378"/>
      <c r="Q14" s="441"/>
      <c r="R14" s="441"/>
    </row>
    <row r="15" spans="2:18" ht="30">
      <c r="B15" s="441" t="s">
        <v>323</v>
      </c>
      <c r="C15" s="374">
        <v>2008</v>
      </c>
      <c r="D15" s="374">
        <v>260</v>
      </c>
      <c r="E15" s="549">
        <v>0.9201388888888888</v>
      </c>
      <c r="F15" s="374">
        <v>0</v>
      </c>
      <c r="G15" s="549">
        <v>0.21180555555555555</v>
      </c>
      <c r="H15" s="374">
        <v>2008</v>
      </c>
      <c r="I15" s="374">
        <v>261</v>
      </c>
      <c r="J15" s="549">
        <v>0.13194444444444445</v>
      </c>
      <c r="K15" s="468">
        <v>440</v>
      </c>
      <c r="L15" s="376">
        <v>8.052</v>
      </c>
      <c r="M15" s="560" t="s">
        <v>312</v>
      </c>
      <c r="N15" s="377"/>
      <c r="O15" s="378"/>
      <c r="P15" s="378"/>
      <c r="Q15" s="441"/>
      <c r="R15" s="441"/>
    </row>
    <row r="16" spans="2:18" ht="30">
      <c r="B16" s="441" t="s">
        <v>324</v>
      </c>
      <c r="C16" s="374">
        <v>2008</v>
      </c>
      <c r="D16" s="374">
        <v>261</v>
      </c>
      <c r="E16" s="549">
        <v>0.13194444444444445</v>
      </c>
      <c r="F16" s="374">
        <v>0</v>
      </c>
      <c r="G16" s="549">
        <v>0.20138888888888887</v>
      </c>
      <c r="H16" s="374">
        <v>2008</v>
      </c>
      <c r="I16" s="374">
        <v>261</v>
      </c>
      <c r="J16" s="549">
        <v>0.3333333333333333</v>
      </c>
      <c r="K16" s="468">
        <v>440</v>
      </c>
      <c r="L16" s="376">
        <v>7.656</v>
      </c>
      <c r="M16" s="560" t="s">
        <v>312</v>
      </c>
      <c r="N16" s="377"/>
      <c r="O16" s="378"/>
      <c r="P16" s="378"/>
      <c r="Q16" s="441"/>
      <c r="R16" s="441"/>
    </row>
    <row r="17" spans="2:18" ht="30">
      <c r="B17" s="441" t="s">
        <v>325</v>
      </c>
      <c r="C17" s="374">
        <v>2008</v>
      </c>
      <c r="D17" s="374">
        <v>261</v>
      </c>
      <c r="E17" s="549">
        <v>0.3333333333333333</v>
      </c>
      <c r="F17" s="374">
        <v>0</v>
      </c>
      <c r="G17" s="549">
        <v>0.2638888888888889</v>
      </c>
      <c r="H17" s="374">
        <v>2008</v>
      </c>
      <c r="I17" s="374">
        <v>261</v>
      </c>
      <c r="J17" s="549">
        <v>0.5972222222222222</v>
      </c>
      <c r="K17" s="468">
        <v>440</v>
      </c>
      <c r="L17" s="376">
        <v>10.032</v>
      </c>
      <c r="M17" s="560" t="s">
        <v>312</v>
      </c>
      <c r="N17" s="377"/>
      <c r="O17" s="378"/>
      <c r="P17" s="378"/>
      <c r="Q17" s="441"/>
      <c r="R17" s="441"/>
    </row>
    <row r="18" spans="2:18" ht="30">
      <c r="B18" s="441" t="s">
        <v>326</v>
      </c>
      <c r="C18" s="374">
        <v>2008</v>
      </c>
      <c r="D18" s="374">
        <v>261</v>
      </c>
      <c r="E18" s="549">
        <v>0.5972222222222222</v>
      </c>
      <c r="F18" s="374">
        <v>0</v>
      </c>
      <c r="G18" s="549">
        <v>0.06944444444444443</v>
      </c>
      <c r="H18" s="374">
        <v>2008</v>
      </c>
      <c r="I18" s="374">
        <v>261</v>
      </c>
      <c r="J18" s="549">
        <v>0.6666666666666666</v>
      </c>
      <c r="K18" s="468">
        <v>2200</v>
      </c>
      <c r="L18" s="376">
        <v>13.2</v>
      </c>
      <c r="M18" s="560" t="s">
        <v>312</v>
      </c>
      <c r="N18" s="377"/>
      <c r="O18" s="378"/>
      <c r="P18" s="378"/>
      <c r="Q18" s="441"/>
      <c r="R18" s="441"/>
    </row>
    <row r="19" spans="2:18" ht="30">
      <c r="B19" s="441" t="s">
        <v>327</v>
      </c>
      <c r="C19" s="374">
        <v>2008</v>
      </c>
      <c r="D19" s="374">
        <v>261</v>
      </c>
      <c r="E19" s="549">
        <v>0.6666666666666666</v>
      </c>
      <c r="F19" s="374">
        <v>0</v>
      </c>
      <c r="G19" s="549">
        <v>0.07291666666666667</v>
      </c>
      <c r="H19" s="374">
        <v>2008</v>
      </c>
      <c r="I19" s="374">
        <v>261</v>
      </c>
      <c r="J19" s="549">
        <v>0.7395833333333334</v>
      </c>
      <c r="K19" s="468">
        <v>440</v>
      </c>
      <c r="L19" s="376">
        <v>2.772</v>
      </c>
      <c r="M19" s="560" t="s">
        <v>312</v>
      </c>
      <c r="N19" s="377"/>
      <c r="O19" s="378"/>
      <c r="P19" s="378"/>
      <c r="Q19" s="441"/>
      <c r="R19" s="441"/>
    </row>
    <row r="20" spans="2:18" ht="30">
      <c r="B20" s="441" t="s">
        <v>328</v>
      </c>
      <c r="C20" s="374">
        <v>2008</v>
      </c>
      <c r="D20" s="374">
        <v>261</v>
      </c>
      <c r="E20" s="549">
        <v>0.7395833333333334</v>
      </c>
      <c r="F20" s="374">
        <v>0</v>
      </c>
      <c r="G20" s="549">
        <v>0.12152777777777778</v>
      </c>
      <c r="H20" s="374">
        <v>2008</v>
      </c>
      <c r="I20" s="374">
        <v>261</v>
      </c>
      <c r="J20" s="549">
        <v>0.8611111111111112</v>
      </c>
      <c r="K20" s="468">
        <v>440</v>
      </c>
      <c r="L20" s="376">
        <v>4.62</v>
      </c>
      <c r="M20" s="560" t="s">
        <v>312</v>
      </c>
      <c r="N20" s="377"/>
      <c r="O20" s="378"/>
      <c r="P20" s="378"/>
      <c r="Q20" s="441"/>
      <c r="R20" s="441"/>
    </row>
    <row r="21" spans="2:18" ht="30">
      <c r="B21" s="441" t="s">
        <v>329</v>
      </c>
      <c r="C21" s="374">
        <v>2008</v>
      </c>
      <c r="D21" s="374">
        <v>261</v>
      </c>
      <c r="E21" s="549">
        <v>0.8611111111111112</v>
      </c>
      <c r="F21" s="374">
        <v>0</v>
      </c>
      <c r="G21" s="549">
        <v>0.2708333333333333</v>
      </c>
      <c r="H21" s="374">
        <v>2008</v>
      </c>
      <c r="I21" s="374">
        <v>262</v>
      </c>
      <c r="J21" s="549">
        <v>0.13194444444444445</v>
      </c>
      <c r="K21" s="468">
        <v>2000</v>
      </c>
      <c r="L21" s="376">
        <v>46.8</v>
      </c>
      <c r="M21" s="560" t="s">
        <v>315</v>
      </c>
      <c r="N21" s="377" t="s">
        <v>330</v>
      </c>
      <c r="O21" s="378" t="s">
        <v>317</v>
      </c>
      <c r="P21" s="378"/>
      <c r="Q21" s="441"/>
      <c r="R21" s="441"/>
    </row>
    <row r="22" spans="2:18" ht="30">
      <c r="B22" s="441" t="s">
        <v>331</v>
      </c>
      <c r="C22" s="374">
        <v>2008</v>
      </c>
      <c r="D22" s="374">
        <v>261</v>
      </c>
      <c r="E22" s="549">
        <v>0.8611111111111112</v>
      </c>
      <c r="F22" s="374">
        <v>0</v>
      </c>
      <c r="G22" s="549">
        <v>0.2708333333333333</v>
      </c>
      <c r="H22" s="374">
        <v>2008</v>
      </c>
      <c r="I22" s="374">
        <v>262</v>
      </c>
      <c r="J22" s="549">
        <v>0.13194444444444445</v>
      </c>
      <c r="K22" s="468">
        <v>0</v>
      </c>
      <c r="L22" s="376">
        <v>5</v>
      </c>
      <c r="M22" s="560" t="s">
        <v>312</v>
      </c>
      <c r="N22" s="377"/>
      <c r="O22" s="378"/>
      <c r="P22" s="378"/>
      <c r="Q22" s="441"/>
      <c r="R22" s="441"/>
    </row>
    <row r="23" spans="2:18" ht="30">
      <c r="B23" s="441" t="s">
        <v>332</v>
      </c>
      <c r="C23" s="374">
        <v>2008</v>
      </c>
      <c r="D23" s="374">
        <v>262</v>
      </c>
      <c r="E23" s="549">
        <v>0.13194444444444445</v>
      </c>
      <c r="F23" s="374">
        <v>0</v>
      </c>
      <c r="G23" s="549">
        <v>0.041666666666666664</v>
      </c>
      <c r="H23" s="374">
        <v>2008</v>
      </c>
      <c r="I23" s="374">
        <v>262</v>
      </c>
      <c r="J23" s="549">
        <v>0.17361111111111113</v>
      </c>
      <c r="K23" s="468">
        <v>440</v>
      </c>
      <c r="L23" s="376">
        <v>1.584</v>
      </c>
      <c r="M23" s="560" t="s">
        <v>312</v>
      </c>
      <c r="N23" s="377"/>
      <c r="O23" s="378"/>
      <c r="P23" s="378"/>
      <c r="Q23" s="441"/>
      <c r="R23" s="441"/>
    </row>
    <row r="24" spans="2:18" ht="30">
      <c r="B24" s="441" t="s">
        <v>333</v>
      </c>
      <c r="C24" s="374">
        <v>2008</v>
      </c>
      <c r="D24" s="374">
        <v>262</v>
      </c>
      <c r="E24" s="549">
        <v>0.26319444444444445</v>
      </c>
      <c r="F24" s="374">
        <v>0</v>
      </c>
      <c r="G24" s="549">
        <v>0.16666666666666666</v>
      </c>
      <c r="H24" s="374">
        <v>2008</v>
      </c>
      <c r="I24" s="374">
        <v>262</v>
      </c>
      <c r="J24" s="549">
        <v>0.4298611111111111</v>
      </c>
      <c r="K24" s="468">
        <v>3000</v>
      </c>
      <c r="L24" s="376">
        <v>43.2</v>
      </c>
      <c r="M24" s="560" t="s">
        <v>312</v>
      </c>
      <c r="N24" s="377"/>
      <c r="O24" s="378"/>
      <c r="P24" s="378"/>
      <c r="Q24" s="441"/>
      <c r="R24" s="441"/>
    </row>
    <row r="25" spans="2:18" ht="15">
      <c r="B25" s="441" t="s">
        <v>334</v>
      </c>
      <c r="C25" s="374">
        <v>2008</v>
      </c>
      <c r="D25" s="374">
        <v>262</v>
      </c>
      <c r="E25" s="549">
        <v>0.6284722222222222</v>
      </c>
      <c r="F25" s="374">
        <v>0</v>
      </c>
      <c r="G25" s="549">
        <v>0.23263888888888887</v>
      </c>
      <c r="H25" s="374">
        <v>2008</v>
      </c>
      <c r="I25" s="374">
        <v>262</v>
      </c>
      <c r="J25" s="549">
        <v>0.8611111111111112</v>
      </c>
      <c r="K25" s="468">
        <v>4000</v>
      </c>
      <c r="L25" s="376">
        <v>80.4</v>
      </c>
      <c r="M25" s="560" t="s">
        <v>315</v>
      </c>
      <c r="N25" s="377" t="s">
        <v>316</v>
      </c>
      <c r="O25" s="378" t="s">
        <v>317</v>
      </c>
      <c r="P25" s="378"/>
      <c r="Q25" s="441"/>
      <c r="R25" s="441"/>
    </row>
    <row r="26" spans="2:18" ht="30">
      <c r="B26" s="441" t="s">
        <v>335</v>
      </c>
      <c r="C26" s="374">
        <v>2008</v>
      </c>
      <c r="D26" s="374">
        <v>262</v>
      </c>
      <c r="E26" s="549">
        <v>0.6284722222222222</v>
      </c>
      <c r="F26" s="374">
        <v>0</v>
      </c>
      <c r="G26" s="549">
        <v>0.23263888888888887</v>
      </c>
      <c r="H26" s="374">
        <v>2008</v>
      </c>
      <c r="I26" s="374">
        <v>262</v>
      </c>
      <c r="J26" s="549">
        <v>0.8611111111111112</v>
      </c>
      <c r="K26" s="468">
        <v>0</v>
      </c>
      <c r="L26" s="376">
        <v>11</v>
      </c>
      <c r="M26" s="560" t="s">
        <v>312</v>
      </c>
      <c r="N26" s="377"/>
      <c r="O26" s="378"/>
      <c r="P26" s="378"/>
      <c r="Q26" s="441"/>
      <c r="R26" s="441"/>
    </row>
    <row r="27" spans="2:18" ht="30">
      <c r="B27" s="441" t="s">
        <v>336</v>
      </c>
      <c r="C27" s="374">
        <v>2008</v>
      </c>
      <c r="D27" s="374">
        <v>262</v>
      </c>
      <c r="E27" s="549">
        <v>0.8611111111111112</v>
      </c>
      <c r="F27" s="374">
        <v>0</v>
      </c>
      <c r="G27" s="549">
        <v>0.375</v>
      </c>
      <c r="H27" s="374">
        <v>2008</v>
      </c>
      <c r="I27" s="374">
        <v>263</v>
      </c>
      <c r="J27" s="549">
        <v>0.23611111111111113</v>
      </c>
      <c r="K27" s="468">
        <v>440</v>
      </c>
      <c r="L27" s="376">
        <v>14.256</v>
      </c>
      <c r="M27" s="560" t="s">
        <v>312</v>
      </c>
      <c r="N27" s="377"/>
      <c r="O27" s="378"/>
      <c r="P27" s="378"/>
      <c r="Q27" s="441"/>
      <c r="R27" s="441"/>
    </row>
    <row r="28" spans="2:18" ht="30">
      <c r="B28" s="441" t="s">
        <v>337</v>
      </c>
      <c r="C28" s="374">
        <v>2008</v>
      </c>
      <c r="D28" s="374">
        <v>263</v>
      </c>
      <c r="E28" s="549">
        <v>0.2875</v>
      </c>
      <c r="F28" s="374">
        <v>0</v>
      </c>
      <c r="G28" s="549">
        <v>0.16666666666666666</v>
      </c>
      <c r="H28" s="374">
        <v>2008</v>
      </c>
      <c r="I28" s="374">
        <v>263</v>
      </c>
      <c r="J28" s="549">
        <v>0.45416666666666666</v>
      </c>
      <c r="K28" s="468">
        <v>3000</v>
      </c>
      <c r="L28" s="376">
        <v>43.2</v>
      </c>
      <c r="M28" s="560" t="s">
        <v>312</v>
      </c>
      <c r="N28" s="377"/>
      <c r="O28" s="378"/>
      <c r="P28" s="378"/>
      <c r="Q28" s="441"/>
      <c r="R28" s="441"/>
    </row>
    <row r="29" spans="2:18" ht="15">
      <c r="B29" s="441" t="s">
        <v>338</v>
      </c>
      <c r="C29" s="374">
        <v>2008</v>
      </c>
      <c r="D29" s="374">
        <v>263</v>
      </c>
      <c r="E29" s="549">
        <v>0.6284722222222222</v>
      </c>
      <c r="F29" s="374">
        <v>0</v>
      </c>
      <c r="G29" s="549">
        <v>0.17361111111111113</v>
      </c>
      <c r="H29" s="374">
        <v>2008</v>
      </c>
      <c r="I29" s="374">
        <v>263</v>
      </c>
      <c r="J29" s="549">
        <v>0.8020833333333334</v>
      </c>
      <c r="K29" s="468">
        <v>4000</v>
      </c>
      <c r="L29" s="376">
        <v>60</v>
      </c>
      <c r="M29" s="560" t="s">
        <v>315</v>
      </c>
      <c r="N29" s="377" t="s">
        <v>316</v>
      </c>
      <c r="O29" s="378" t="s">
        <v>317</v>
      </c>
      <c r="P29" s="378"/>
      <c r="Q29" s="441"/>
      <c r="R29" s="441"/>
    </row>
    <row r="30" spans="2:18" ht="30">
      <c r="B30" s="441" t="s">
        <v>339</v>
      </c>
      <c r="C30" s="374">
        <v>2008</v>
      </c>
      <c r="D30" s="374">
        <v>263</v>
      </c>
      <c r="E30" s="549">
        <v>0.6284722222222222</v>
      </c>
      <c r="F30" s="374">
        <v>0</v>
      </c>
      <c r="G30" s="549">
        <v>0.17361111111111113</v>
      </c>
      <c r="H30" s="374">
        <v>2008</v>
      </c>
      <c r="I30" s="374">
        <v>263</v>
      </c>
      <c r="J30" s="549">
        <v>0.8020833333333334</v>
      </c>
      <c r="K30" s="468">
        <v>0</v>
      </c>
      <c r="L30" s="376">
        <v>8</v>
      </c>
      <c r="M30" s="560" t="s">
        <v>312</v>
      </c>
      <c r="N30" s="377"/>
      <c r="O30" s="378"/>
      <c r="P30" s="378"/>
      <c r="Q30" s="441"/>
      <c r="R30" s="441"/>
    </row>
    <row r="31" spans="2:18" ht="30">
      <c r="B31" s="441" t="s">
        <v>340</v>
      </c>
      <c r="C31" s="374">
        <v>2008</v>
      </c>
      <c r="D31" s="374">
        <v>263</v>
      </c>
      <c r="E31" s="549">
        <v>0.8020833333333334</v>
      </c>
      <c r="F31" s="374">
        <v>0</v>
      </c>
      <c r="G31" s="549">
        <v>0.4305555555555556</v>
      </c>
      <c r="H31" s="374">
        <v>2008</v>
      </c>
      <c r="I31" s="374">
        <v>264</v>
      </c>
      <c r="J31" s="549">
        <v>0.23263888888888887</v>
      </c>
      <c r="K31" s="468">
        <v>4000</v>
      </c>
      <c r="L31" s="376">
        <v>148.8</v>
      </c>
      <c r="M31" s="560" t="s">
        <v>312</v>
      </c>
      <c r="N31" s="377"/>
      <c r="O31" s="378"/>
      <c r="P31" s="378"/>
      <c r="Q31" s="441"/>
      <c r="R31" s="441"/>
    </row>
    <row r="32" spans="2:18" ht="30">
      <c r="B32" s="441" t="s">
        <v>341</v>
      </c>
      <c r="C32" s="374">
        <v>2008</v>
      </c>
      <c r="D32" s="374">
        <v>264</v>
      </c>
      <c r="E32" s="549">
        <v>0.3368055555555556</v>
      </c>
      <c r="F32" s="374">
        <v>0</v>
      </c>
      <c r="G32" s="549">
        <v>0.052083333333333336</v>
      </c>
      <c r="H32" s="374">
        <v>2008</v>
      </c>
      <c r="I32" s="374">
        <v>264</v>
      </c>
      <c r="J32" s="549">
        <v>0.3888888888888889</v>
      </c>
      <c r="K32" s="468">
        <v>4000</v>
      </c>
      <c r="L32" s="376">
        <v>18</v>
      </c>
      <c r="M32" s="560" t="s">
        <v>312</v>
      </c>
      <c r="N32" s="377"/>
      <c r="O32" s="378"/>
      <c r="P32" s="378"/>
      <c r="Q32" s="441"/>
      <c r="R32" s="441"/>
    </row>
    <row r="33" spans="2:18" ht="30">
      <c r="B33" s="441" t="s">
        <v>342</v>
      </c>
      <c r="C33" s="374">
        <v>2008</v>
      </c>
      <c r="D33" s="374">
        <v>264</v>
      </c>
      <c r="E33" s="549">
        <v>0.47222222222222227</v>
      </c>
      <c r="F33" s="374">
        <v>0</v>
      </c>
      <c r="G33" s="549">
        <v>0.061111111111111116</v>
      </c>
      <c r="H33" s="374">
        <v>2008</v>
      </c>
      <c r="I33" s="374">
        <v>264</v>
      </c>
      <c r="J33" s="549">
        <v>0.5333333333333333</v>
      </c>
      <c r="K33" s="468">
        <v>4000</v>
      </c>
      <c r="L33" s="376">
        <v>21.12</v>
      </c>
      <c r="M33" s="560" t="s">
        <v>312</v>
      </c>
      <c r="N33" s="377"/>
      <c r="O33" s="378"/>
      <c r="P33" s="378"/>
      <c r="Q33" s="441"/>
      <c r="R33" s="441"/>
    </row>
    <row r="34" spans="2:18" ht="30">
      <c r="B34" s="441" t="s">
        <v>343</v>
      </c>
      <c r="C34" s="374">
        <v>2008</v>
      </c>
      <c r="D34" s="374">
        <v>264</v>
      </c>
      <c r="E34" s="549">
        <v>0.5652777777777778</v>
      </c>
      <c r="F34" s="374">
        <v>0</v>
      </c>
      <c r="G34" s="549">
        <v>0.3333333333333333</v>
      </c>
      <c r="H34" s="374">
        <v>2008</v>
      </c>
      <c r="I34" s="374">
        <v>264</v>
      </c>
      <c r="J34" s="549">
        <v>0.8986111111111111</v>
      </c>
      <c r="K34" s="468">
        <v>3000</v>
      </c>
      <c r="L34" s="376">
        <v>86.4</v>
      </c>
      <c r="M34" s="560" t="s">
        <v>312</v>
      </c>
      <c r="N34" s="377"/>
      <c r="O34" s="378"/>
      <c r="P34" s="378"/>
      <c r="Q34" s="441"/>
      <c r="R34" s="441"/>
    </row>
    <row r="35" spans="2:18" ht="30">
      <c r="B35" s="441" t="s">
        <v>344</v>
      </c>
      <c r="C35" s="374">
        <v>2008</v>
      </c>
      <c r="D35" s="374">
        <v>265</v>
      </c>
      <c r="E35" s="549">
        <v>0.03819444444444444</v>
      </c>
      <c r="F35" s="374">
        <v>0</v>
      </c>
      <c r="G35" s="549">
        <v>0.052083333333333336</v>
      </c>
      <c r="H35" s="374">
        <v>2008</v>
      </c>
      <c r="I35" s="374">
        <v>265</v>
      </c>
      <c r="J35" s="549">
        <v>0.09027777777777778</v>
      </c>
      <c r="K35" s="468">
        <v>4000</v>
      </c>
      <c r="L35" s="376">
        <v>18</v>
      </c>
      <c r="M35" s="560" t="s">
        <v>312</v>
      </c>
      <c r="N35" s="377"/>
      <c r="O35" s="378"/>
      <c r="P35" s="378"/>
      <c r="Q35" s="441"/>
      <c r="R35" s="441"/>
    </row>
    <row r="36" spans="2:18" ht="30">
      <c r="B36" s="441" t="s">
        <v>345</v>
      </c>
      <c r="C36" s="374">
        <v>2008</v>
      </c>
      <c r="D36" s="374">
        <v>265</v>
      </c>
      <c r="E36" s="549">
        <v>0.09027777777777778</v>
      </c>
      <c r="F36" s="374">
        <v>0</v>
      </c>
      <c r="G36" s="549">
        <v>0.38125</v>
      </c>
      <c r="H36" s="374">
        <v>2008</v>
      </c>
      <c r="I36" s="374">
        <v>265</v>
      </c>
      <c r="J36" s="549">
        <v>0.47152777777777777</v>
      </c>
      <c r="K36" s="468">
        <v>4000</v>
      </c>
      <c r="L36" s="376">
        <v>131.76</v>
      </c>
      <c r="M36" s="560" t="s">
        <v>312</v>
      </c>
      <c r="N36" s="377"/>
      <c r="O36" s="378"/>
      <c r="P36" s="378"/>
      <c r="Q36" s="441"/>
      <c r="R36" s="441"/>
    </row>
    <row r="37" spans="2:18" ht="30">
      <c r="B37" s="441" t="s">
        <v>346</v>
      </c>
      <c r="C37" s="374">
        <v>2008</v>
      </c>
      <c r="D37" s="374">
        <v>265</v>
      </c>
      <c r="E37" s="549">
        <v>0.5652777777777778</v>
      </c>
      <c r="F37" s="374">
        <v>0</v>
      </c>
      <c r="G37" s="549">
        <v>0.3333333333333333</v>
      </c>
      <c r="H37" s="374">
        <v>2008</v>
      </c>
      <c r="I37" s="374">
        <v>265</v>
      </c>
      <c r="J37" s="549">
        <v>0.8986111111111111</v>
      </c>
      <c r="K37" s="468">
        <v>3000</v>
      </c>
      <c r="L37" s="376">
        <v>86.4</v>
      </c>
      <c r="M37" s="560" t="s">
        <v>312</v>
      </c>
      <c r="N37" s="377"/>
      <c r="O37" s="378"/>
      <c r="P37" s="378"/>
      <c r="Q37" s="441"/>
      <c r="R37" s="441"/>
    </row>
    <row r="38" spans="2:18" ht="30">
      <c r="B38" s="441" t="s">
        <v>347</v>
      </c>
      <c r="C38" s="374">
        <v>2008</v>
      </c>
      <c r="D38" s="374">
        <v>266</v>
      </c>
      <c r="E38" s="549">
        <v>0.05902777777777778</v>
      </c>
      <c r="F38" s="374">
        <v>0</v>
      </c>
      <c r="G38" s="549">
        <v>0.041666666666666664</v>
      </c>
      <c r="H38" s="374">
        <v>2008</v>
      </c>
      <c r="I38" s="374">
        <v>266</v>
      </c>
      <c r="J38" s="549">
        <v>0.10069444444444443</v>
      </c>
      <c r="K38" s="468">
        <v>440</v>
      </c>
      <c r="L38" s="376">
        <v>1.584</v>
      </c>
      <c r="M38" s="560" t="s">
        <v>312</v>
      </c>
      <c r="N38" s="377"/>
      <c r="O38" s="378"/>
      <c r="P38" s="378"/>
      <c r="Q38" s="441"/>
      <c r="R38" s="441"/>
    </row>
    <row r="39" spans="2:18" ht="30">
      <c r="B39" s="441" t="s">
        <v>348</v>
      </c>
      <c r="C39" s="374">
        <v>2008</v>
      </c>
      <c r="D39" s="374">
        <v>266</v>
      </c>
      <c r="E39" s="549">
        <v>0.25277777777777777</v>
      </c>
      <c r="F39" s="374">
        <v>0</v>
      </c>
      <c r="G39" s="549">
        <v>0.16666666666666666</v>
      </c>
      <c r="H39" s="374">
        <v>2008</v>
      </c>
      <c r="I39" s="374">
        <v>266</v>
      </c>
      <c r="J39" s="549">
        <v>0.41944444444444445</v>
      </c>
      <c r="K39" s="468">
        <v>3000</v>
      </c>
      <c r="L39" s="376">
        <v>43.2</v>
      </c>
      <c r="M39" s="560" t="s">
        <v>312</v>
      </c>
      <c r="N39" s="377"/>
      <c r="O39" s="378"/>
      <c r="P39" s="378"/>
      <c r="Q39" s="441"/>
      <c r="R39" s="441"/>
    </row>
    <row r="40" spans="2:18" ht="15">
      <c r="B40" s="441" t="s">
        <v>349</v>
      </c>
      <c r="C40" s="374">
        <v>2008</v>
      </c>
      <c r="D40" s="374">
        <v>266</v>
      </c>
      <c r="E40" s="549">
        <v>0.6215277777777778</v>
      </c>
      <c r="F40" s="374">
        <v>0</v>
      </c>
      <c r="G40" s="549">
        <v>0.4930555555555556</v>
      </c>
      <c r="H40" s="374">
        <v>2008</v>
      </c>
      <c r="I40" s="374">
        <v>267</v>
      </c>
      <c r="J40" s="549">
        <v>0.11458333333333333</v>
      </c>
      <c r="K40" s="468">
        <v>4000</v>
      </c>
      <c r="L40" s="376">
        <v>170.4</v>
      </c>
      <c r="M40" s="560" t="s">
        <v>315</v>
      </c>
      <c r="N40" s="377" t="s">
        <v>350</v>
      </c>
      <c r="O40" s="378" t="s">
        <v>317</v>
      </c>
      <c r="P40" s="378"/>
      <c r="Q40" s="441"/>
      <c r="R40" s="441"/>
    </row>
    <row r="41" spans="2:18" ht="30">
      <c r="B41" s="441" t="s">
        <v>351</v>
      </c>
      <c r="C41" s="374">
        <v>2008</v>
      </c>
      <c r="D41" s="374">
        <v>267</v>
      </c>
      <c r="E41" s="549">
        <v>0.25277777777777777</v>
      </c>
      <c r="F41" s="374">
        <v>0</v>
      </c>
      <c r="G41" s="549">
        <v>0.3333333333333333</v>
      </c>
      <c r="H41" s="374">
        <v>2008</v>
      </c>
      <c r="I41" s="374">
        <v>267</v>
      </c>
      <c r="J41" s="549">
        <v>0.5861111111111111</v>
      </c>
      <c r="K41" s="468">
        <v>3000</v>
      </c>
      <c r="L41" s="376">
        <v>86.4</v>
      </c>
      <c r="M41" s="560" t="s">
        <v>312</v>
      </c>
      <c r="N41" s="377"/>
      <c r="O41" s="378"/>
      <c r="P41" s="378"/>
      <c r="Q41" s="441"/>
      <c r="R41" s="441"/>
    </row>
    <row r="42" spans="2:18" ht="15">
      <c r="B42" s="441" t="s">
        <v>352</v>
      </c>
      <c r="C42" s="374">
        <v>2008</v>
      </c>
      <c r="D42" s="374">
        <v>267</v>
      </c>
      <c r="E42" s="549">
        <v>0.6486111111111111</v>
      </c>
      <c r="F42" s="374">
        <v>0</v>
      </c>
      <c r="G42" s="549">
        <v>0.4138888888888889</v>
      </c>
      <c r="H42" s="374">
        <v>2008</v>
      </c>
      <c r="I42" s="374">
        <v>268</v>
      </c>
      <c r="J42" s="549">
        <v>0.0625</v>
      </c>
      <c r="K42" s="468">
        <v>2200</v>
      </c>
      <c r="L42" s="376">
        <v>78.672</v>
      </c>
      <c r="M42" s="560" t="s">
        <v>315</v>
      </c>
      <c r="N42" s="377" t="s">
        <v>316</v>
      </c>
      <c r="O42" s="378" t="s">
        <v>317</v>
      </c>
      <c r="P42" s="378"/>
      <c r="Q42" s="441"/>
      <c r="R42" s="441"/>
    </row>
    <row r="43" spans="2:18" ht="30">
      <c r="B43" s="441" t="s">
        <v>353</v>
      </c>
      <c r="C43" s="374">
        <v>2008</v>
      </c>
      <c r="D43" s="374">
        <v>267</v>
      </c>
      <c r="E43" s="549">
        <v>0.6486111111111111</v>
      </c>
      <c r="F43" s="374">
        <v>0</v>
      </c>
      <c r="G43" s="549">
        <v>0.4138888888888889</v>
      </c>
      <c r="H43" s="374">
        <v>2008</v>
      </c>
      <c r="I43" s="374">
        <v>268</v>
      </c>
      <c r="J43" s="549">
        <v>0.0625</v>
      </c>
      <c r="K43" s="468">
        <v>0</v>
      </c>
      <c r="L43" s="376">
        <v>19.5</v>
      </c>
      <c r="M43" s="560" t="s">
        <v>312</v>
      </c>
      <c r="N43" s="377"/>
      <c r="O43" s="378"/>
      <c r="P43" s="378"/>
      <c r="Q43" s="441"/>
      <c r="R43" s="441"/>
    </row>
    <row r="44" spans="2:18" ht="30">
      <c r="B44" s="441" t="s">
        <v>354</v>
      </c>
      <c r="C44" s="374">
        <v>2008</v>
      </c>
      <c r="D44" s="374">
        <v>268</v>
      </c>
      <c r="E44" s="549">
        <v>0.0625</v>
      </c>
      <c r="F44" s="374">
        <v>0</v>
      </c>
      <c r="G44" s="549">
        <v>0.1909722222222222</v>
      </c>
      <c r="H44" s="374">
        <v>2008</v>
      </c>
      <c r="I44" s="374">
        <v>268</v>
      </c>
      <c r="J44" s="549">
        <v>0.2534722222222222</v>
      </c>
      <c r="K44" s="468">
        <v>440</v>
      </c>
      <c r="L44" s="376">
        <v>7.26</v>
      </c>
      <c r="M44" s="560" t="s">
        <v>312</v>
      </c>
      <c r="N44" s="377"/>
      <c r="O44" s="378"/>
      <c r="P44" s="378"/>
      <c r="Q44" s="441"/>
      <c r="R44" s="441"/>
    </row>
    <row r="45" spans="2:18" ht="30">
      <c r="B45" s="441" t="s">
        <v>355</v>
      </c>
      <c r="C45" s="374">
        <v>2008</v>
      </c>
      <c r="D45" s="374">
        <v>268</v>
      </c>
      <c r="E45" s="549">
        <v>0.3048611111111111</v>
      </c>
      <c r="F45" s="374">
        <v>0</v>
      </c>
      <c r="G45" s="549">
        <v>0.16666666666666666</v>
      </c>
      <c r="H45" s="374">
        <v>2008</v>
      </c>
      <c r="I45" s="374">
        <v>268</v>
      </c>
      <c r="J45" s="549">
        <v>0.47152777777777777</v>
      </c>
      <c r="K45" s="468">
        <v>3000</v>
      </c>
      <c r="L45" s="376">
        <v>43.2</v>
      </c>
      <c r="M45" s="560" t="s">
        <v>312</v>
      </c>
      <c r="N45" s="377"/>
      <c r="O45" s="378"/>
      <c r="P45" s="378"/>
      <c r="Q45" s="441"/>
      <c r="R45" s="441"/>
    </row>
    <row r="46" spans="2:18" ht="30">
      <c r="B46" s="441" t="s">
        <v>356</v>
      </c>
      <c r="C46" s="374">
        <v>2008</v>
      </c>
      <c r="D46" s="374">
        <v>268</v>
      </c>
      <c r="E46" s="549">
        <v>0.607638888888889</v>
      </c>
      <c r="F46" s="374">
        <v>0</v>
      </c>
      <c r="G46" s="549">
        <v>0.09027777777777778</v>
      </c>
      <c r="H46" s="374">
        <v>2008</v>
      </c>
      <c r="I46" s="374">
        <v>268</v>
      </c>
      <c r="J46" s="549">
        <v>0.6979166666666666</v>
      </c>
      <c r="K46" s="468">
        <v>440</v>
      </c>
      <c r="L46" s="376">
        <v>3.432</v>
      </c>
      <c r="M46" s="560" t="s">
        <v>312</v>
      </c>
      <c r="N46" s="377"/>
      <c r="O46" s="378"/>
      <c r="P46" s="378"/>
      <c r="Q46" s="441"/>
      <c r="R46" s="441"/>
    </row>
    <row r="47" spans="2:18" ht="30">
      <c r="B47" s="441" t="s">
        <v>357</v>
      </c>
      <c r="C47" s="374">
        <v>2008</v>
      </c>
      <c r="D47" s="374">
        <v>268</v>
      </c>
      <c r="E47" s="549">
        <v>0.6979166666666666</v>
      </c>
      <c r="F47" s="374">
        <v>0</v>
      </c>
      <c r="G47" s="549">
        <v>0.2708333333333333</v>
      </c>
      <c r="H47" s="374">
        <v>2008</v>
      </c>
      <c r="I47" s="374">
        <v>268</v>
      </c>
      <c r="J47" s="549">
        <v>0.96875</v>
      </c>
      <c r="K47" s="468">
        <v>440</v>
      </c>
      <c r="L47" s="376">
        <v>10.296</v>
      </c>
      <c r="M47" s="560" t="s">
        <v>312</v>
      </c>
      <c r="N47" s="377"/>
      <c r="O47" s="378"/>
      <c r="P47" s="378"/>
      <c r="Q47" s="441"/>
      <c r="R47" s="441"/>
    </row>
    <row r="48" spans="2:18" ht="45">
      <c r="B48" s="441" t="s">
        <v>358</v>
      </c>
      <c r="C48" s="374">
        <v>2008</v>
      </c>
      <c r="D48" s="374">
        <v>268</v>
      </c>
      <c r="E48" s="549">
        <v>0.96875</v>
      </c>
      <c r="F48" s="374">
        <v>0</v>
      </c>
      <c r="G48" s="549">
        <v>0.17708333333333334</v>
      </c>
      <c r="H48" s="374">
        <v>2008</v>
      </c>
      <c r="I48" s="374">
        <v>269</v>
      </c>
      <c r="J48" s="549">
        <v>0.14583333333333334</v>
      </c>
      <c r="K48" s="468">
        <v>3600</v>
      </c>
      <c r="L48" s="376">
        <v>55.08</v>
      </c>
      <c r="M48" s="560" t="s">
        <v>315</v>
      </c>
      <c r="N48" s="377" t="s">
        <v>359</v>
      </c>
      <c r="O48" s="378" t="s">
        <v>317</v>
      </c>
      <c r="P48" s="378" t="s">
        <v>360</v>
      </c>
      <c r="Q48" s="441"/>
      <c r="R48" s="441"/>
    </row>
    <row r="49" spans="2:18" ht="30">
      <c r="B49" s="441" t="s">
        <v>361</v>
      </c>
      <c r="C49" s="374">
        <v>2008</v>
      </c>
      <c r="D49" s="374">
        <v>268</v>
      </c>
      <c r="E49" s="549">
        <v>0.96875</v>
      </c>
      <c r="F49" s="374">
        <v>0</v>
      </c>
      <c r="G49" s="549">
        <v>0.17708333333333334</v>
      </c>
      <c r="H49" s="374">
        <v>2008</v>
      </c>
      <c r="I49" s="374">
        <v>269</v>
      </c>
      <c r="J49" s="549">
        <v>0.14583333333333334</v>
      </c>
      <c r="K49" s="468">
        <v>0</v>
      </c>
      <c r="L49" s="376">
        <v>6</v>
      </c>
      <c r="M49" s="560" t="s">
        <v>312</v>
      </c>
      <c r="N49" s="377"/>
      <c r="O49" s="378"/>
      <c r="P49" s="378"/>
      <c r="Q49" s="441"/>
      <c r="R49" s="441"/>
    </row>
    <row r="50" spans="2:18" ht="30">
      <c r="B50" s="441" t="s">
        <v>362</v>
      </c>
      <c r="C50" s="374">
        <v>2008</v>
      </c>
      <c r="D50" s="374">
        <v>269</v>
      </c>
      <c r="E50" s="549">
        <v>0.14583333333333334</v>
      </c>
      <c r="F50" s="374">
        <v>0</v>
      </c>
      <c r="G50" s="549">
        <v>0.1875</v>
      </c>
      <c r="H50" s="374">
        <v>2008</v>
      </c>
      <c r="I50" s="374">
        <v>269</v>
      </c>
      <c r="J50" s="549">
        <v>0.3333333333333333</v>
      </c>
      <c r="K50" s="468">
        <v>440</v>
      </c>
      <c r="L50" s="376">
        <v>7.128</v>
      </c>
      <c r="M50" s="560" t="s">
        <v>312</v>
      </c>
      <c r="N50" s="377"/>
      <c r="O50" s="378"/>
      <c r="P50" s="378"/>
      <c r="Q50" s="441"/>
      <c r="R50" s="441"/>
    </row>
    <row r="51" spans="2:18" ht="15">
      <c r="B51" s="441" t="s">
        <v>363</v>
      </c>
      <c r="C51" s="374">
        <v>2008</v>
      </c>
      <c r="D51" s="374">
        <v>269</v>
      </c>
      <c r="E51" s="549">
        <v>0.3333333333333333</v>
      </c>
      <c r="F51" s="374">
        <v>0</v>
      </c>
      <c r="G51" s="549">
        <v>0.16666666666666666</v>
      </c>
      <c r="H51" s="374">
        <v>2008</v>
      </c>
      <c r="I51" s="374">
        <v>269</v>
      </c>
      <c r="J51" s="549">
        <v>0.5</v>
      </c>
      <c r="K51" s="468">
        <v>4000</v>
      </c>
      <c r="L51" s="376">
        <v>57.6</v>
      </c>
      <c r="M51" s="560" t="s">
        <v>315</v>
      </c>
      <c r="N51" s="377" t="s">
        <v>316</v>
      </c>
      <c r="O51" s="378" t="s">
        <v>317</v>
      </c>
      <c r="P51" s="378"/>
      <c r="Q51" s="441"/>
      <c r="R51" s="441"/>
    </row>
    <row r="52" spans="2:18" ht="30">
      <c r="B52" s="441" t="s">
        <v>364</v>
      </c>
      <c r="C52" s="374">
        <v>2008</v>
      </c>
      <c r="D52" s="374">
        <v>269</v>
      </c>
      <c r="E52" s="549">
        <v>0.3333333333333333</v>
      </c>
      <c r="F52" s="374">
        <v>0</v>
      </c>
      <c r="G52" s="549">
        <v>0.16666666666666666</v>
      </c>
      <c r="H52" s="374">
        <v>2008</v>
      </c>
      <c r="I52" s="374">
        <v>269</v>
      </c>
      <c r="J52" s="549">
        <v>0.5</v>
      </c>
      <c r="K52" s="468">
        <v>0</v>
      </c>
      <c r="L52" s="376">
        <v>8</v>
      </c>
      <c r="M52" s="560" t="s">
        <v>312</v>
      </c>
      <c r="N52" s="377"/>
      <c r="O52" s="378"/>
      <c r="P52" s="378"/>
      <c r="Q52" s="441"/>
      <c r="R52" s="441"/>
    </row>
    <row r="53" spans="2:18" ht="30">
      <c r="B53" s="441" t="s">
        <v>365</v>
      </c>
      <c r="C53" s="374">
        <v>2008</v>
      </c>
      <c r="D53" s="374">
        <v>269</v>
      </c>
      <c r="E53" s="549">
        <v>0.5548611111111111</v>
      </c>
      <c r="F53" s="374">
        <v>0</v>
      </c>
      <c r="G53" s="549">
        <v>0.3333333333333333</v>
      </c>
      <c r="H53" s="374">
        <v>2008</v>
      </c>
      <c r="I53" s="374">
        <v>269</v>
      </c>
      <c r="J53" s="549">
        <v>0.8881944444444444</v>
      </c>
      <c r="K53" s="468">
        <v>3000</v>
      </c>
      <c r="L53" s="376">
        <v>86.4</v>
      </c>
      <c r="M53" s="560" t="s">
        <v>312</v>
      </c>
      <c r="N53" s="377"/>
      <c r="O53" s="378"/>
      <c r="P53" s="378"/>
      <c r="Q53" s="441"/>
      <c r="R53" s="441"/>
    </row>
    <row r="54" spans="2:18" ht="15">
      <c r="B54" s="441" t="s">
        <v>366</v>
      </c>
      <c r="C54" s="374">
        <v>2008</v>
      </c>
      <c r="D54" s="374">
        <v>269</v>
      </c>
      <c r="E54" s="549">
        <v>0.9722222222222222</v>
      </c>
      <c r="F54" s="374">
        <v>0</v>
      </c>
      <c r="G54" s="549">
        <v>0.3645833333333333</v>
      </c>
      <c r="H54" s="374">
        <v>2008</v>
      </c>
      <c r="I54" s="374">
        <v>270</v>
      </c>
      <c r="J54" s="549">
        <v>0.3368055555555556</v>
      </c>
      <c r="K54" s="468">
        <v>4000</v>
      </c>
      <c r="L54" s="376">
        <v>126</v>
      </c>
      <c r="M54" s="560" t="s">
        <v>315</v>
      </c>
      <c r="N54" s="377" t="s">
        <v>316</v>
      </c>
      <c r="O54" s="378" t="s">
        <v>317</v>
      </c>
      <c r="P54" s="378"/>
      <c r="Q54" s="441"/>
      <c r="R54" s="441"/>
    </row>
    <row r="55" spans="2:18" ht="30">
      <c r="B55" s="441" t="s">
        <v>367</v>
      </c>
      <c r="C55" s="374">
        <v>2008</v>
      </c>
      <c r="D55" s="374">
        <v>269</v>
      </c>
      <c r="E55" s="549">
        <v>0.9722222222222222</v>
      </c>
      <c r="F55" s="374">
        <v>0</v>
      </c>
      <c r="G55" s="549">
        <v>0.3645833333333333</v>
      </c>
      <c r="H55" s="374">
        <v>2008</v>
      </c>
      <c r="I55" s="374">
        <v>270</v>
      </c>
      <c r="J55" s="549">
        <v>0.3368055555555556</v>
      </c>
      <c r="K55" s="468">
        <v>0</v>
      </c>
      <c r="L55" s="376">
        <v>17.5</v>
      </c>
      <c r="M55" s="560" t="s">
        <v>312</v>
      </c>
      <c r="N55" s="377"/>
      <c r="O55" s="378"/>
      <c r="P55" s="378"/>
      <c r="Q55" s="441"/>
      <c r="R55" s="441"/>
    </row>
    <row r="56" spans="2:18" ht="30">
      <c r="B56" s="441" t="s">
        <v>368</v>
      </c>
      <c r="C56" s="374">
        <v>2008</v>
      </c>
      <c r="D56" s="374">
        <v>270</v>
      </c>
      <c r="E56" s="549">
        <v>0.3576388888888889</v>
      </c>
      <c r="F56" s="374">
        <v>0</v>
      </c>
      <c r="G56" s="549">
        <v>0.1423611111111111</v>
      </c>
      <c r="H56" s="374">
        <v>2008</v>
      </c>
      <c r="I56" s="374">
        <v>270</v>
      </c>
      <c r="J56" s="549">
        <v>0.5</v>
      </c>
      <c r="K56" s="468">
        <v>4000</v>
      </c>
      <c r="L56" s="376">
        <v>49.2</v>
      </c>
      <c r="M56" s="560" t="s">
        <v>312</v>
      </c>
      <c r="N56" s="377"/>
      <c r="O56" s="378"/>
      <c r="P56" s="378"/>
      <c r="Q56" s="441"/>
      <c r="R56" s="441"/>
    </row>
    <row r="57" spans="2:18" ht="30">
      <c r="B57" s="441" t="s">
        <v>369</v>
      </c>
      <c r="C57" s="374">
        <v>2008</v>
      </c>
      <c r="D57" s="374">
        <v>270</v>
      </c>
      <c r="E57" s="549">
        <v>0.5548611111111111</v>
      </c>
      <c r="F57" s="374">
        <v>0</v>
      </c>
      <c r="G57" s="549">
        <v>0.16666666666666666</v>
      </c>
      <c r="H57" s="374">
        <v>2008</v>
      </c>
      <c r="I57" s="374">
        <v>270</v>
      </c>
      <c r="J57" s="549">
        <v>0.7215277777777778</v>
      </c>
      <c r="K57" s="468">
        <v>3000</v>
      </c>
      <c r="L57" s="376">
        <v>43.2</v>
      </c>
      <c r="M57" s="560" t="s">
        <v>312</v>
      </c>
      <c r="N57" s="377"/>
      <c r="O57" s="378"/>
      <c r="P57" s="378"/>
      <c r="Q57" s="441"/>
      <c r="R57" s="441"/>
    </row>
    <row r="58" spans="2:18" ht="30">
      <c r="B58" s="441" t="s">
        <v>370</v>
      </c>
      <c r="C58" s="374">
        <v>2008</v>
      </c>
      <c r="D58" s="374">
        <v>270</v>
      </c>
      <c r="E58" s="549">
        <v>0.9201388888888888</v>
      </c>
      <c r="F58" s="374">
        <v>0</v>
      </c>
      <c r="G58" s="549">
        <v>0.43402777777777773</v>
      </c>
      <c r="H58" s="374">
        <v>2008</v>
      </c>
      <c r="I58" s="374">
        <v>271</v>
      </c>
      <c r="J58" s="549">
        <v>0.3541666666666667</v>
      </c>
      <c r="K58" s="468">
        <v>4000</v>
      </c>
      <c r="L58" s="376">
        <v>150</v>
      </c>
      <c r="M58" s="560" t="s">
        <v>312</v>
      </c>
      <c r="N58" s="377"/>
      <c r="O58" s="378"/>
      <c r="P58" s="378"/>
      <c r="Q58" s="441"/>
      <c r="R58" s="441"/>
    </row>
    <row r="59" spans="2:18" ht="30">
      <c r="B59" s="441" t="s">
        <v>371</v>
      </c>
      <c r="C59" s="374">
        <v>2008</v>
      </c>
      <c r="D59" s="374">
        <v>271</v>
      </c>
      <c r="E59" s="549">
        <v>0.375</v>
      </c>
      <c r="F59" s="374">
        <v>0</v>
      </c>
      <c r="G59" s="549">
        <v>0.1388888888888889</v>
      </c>
      <c r="H59" s="374">
        <v>2008</v>
      </c>
      <c r="I59" s="374">
        <v>271</v>
      </c>
      <c r="J59" s="549">
        <v>0.513888888888889</v>
      </c>
      <c r="K59" s="468">
        <v>440</v>
      </c>
      <c r="L59" s="376">
        <v>5.28</v>
      </c>
      <c r="M59" s="560" t="s">
        <v>312</v>
      </c>
      <c r="N59" s="377"/>
      <c r="O59" s="378"/>
      <c r="P59" s="378"/>
      <c r="Q59" s="441"/>
      <c r="R59" s="441"/>
    </row>
    <row r="60" spans="2:18" ht="30">
      <c r="B60" s="441" t="s">
        <v>372</v>
      </c>
      <c r="C60" s="374">
        <v>2008</v>
      </c>
      <c r="D60" s="374">
        <v>271</v>
      </c>
      <c r="E60" s="549">
        <v>0.5729166666666666</v>
      </c>
      <c r="F60" s="374">
        <v>0</v>
      </c>
      <c r="G60" s="549">
        <v>0.3263888888888889</v>
      </c>
      <c r="H60" s="374">
        <v>2008</v>
      </c>
      <c r="I60" s="374">
        <v>271</v>
      </c>
      <c r="J60" s="549">
        <v>0.8993055555555555</v>
      </c>
      <c r="K60" s="468">
        <v>3000</v>
      </c>
      <c r="L60" s="376">
        <v>84.6</v>
      </c>
      <c r="M60" s="560" t="s">
        <v>312</v>
      </c>
      <c r="N60" s="377"/>
      <c r="O60" s="378"/>
      <c r="P60" s="378"/>
      <c r="Q60" s="441"/>
      <c r="R60" s="441"/>
    </row>
    <row r="61" spans="2:18" ht="30">
      <c r="B61" s="441" t="s">
        <v>373</v>
      </c>
      <c r="C61" s="374">
        <v>2008</v>
      </c>
      <c r="D61" s="374">
        <v>271</v>
      </c>
      <c r="E61" s="549">
        <v>0.9270833333333334</v>
      </c>
      <c r="F61" s="374">
        <v>0</v>
      </c>
      <c r="G61" s="549">
        <v>0.041666666666666664</v>
      </c>
      <c r="H61" s="374">
        <v>2008</v>
      </c>
      <c r="I61" s="374">
        <v>271</v>
      </c>
      <c r="J61" s="549">
        <v>0.96875</v>
      </c>
      <c r="K61" s="468">
        <v>440</v>
      </c>
      <c r="L61" s="376">
        <v>1.584</v>
      </c>
      <c r="M61" s="560" t="s">
        <v>312</v>
      </c>
      <c r="N61" s="377"/>
      <c r="O61" s="378"/>
      <c r="P61" s="378"/>
      <c r="Q61" s="441"/>
      <c r="R61" s="441"/>
    </row>
    <row r="62" spans="2:18" ht="30">
      <c r="B62" s="441" t="s">
        <v>374</v>
      </c>
      <c r="C62" s="374">
        <v>2008</v>
      </c>
      <c r="D62" s="374">
        <v>271</v>
      </c>
      <c r="E62" s="549">
        <v>0.96875</v>
      </c>
      <c r="F62" s="374">
        <v>0</v>
      </c>
      <c r="G62" s="549">
        <v>0.2881944444444445</v>
      </c>
      <c r="H62" s="374">
        <v>2008</v>
      </c>
      <c r="I62" s="374">
        <v>272</v>
      </c>
      <c r="J62" s="549">
        <v>0.2569444444444445</v>
      </c>
      <c r="K62" s="468">
        <v>440</v>
      </c>
      <c r="L62" s="376">
        <v>10.956</v>
      </c>
      <c r="M62" s="560" t="s">
        <v>312</v>
      </c>
      <c r="N62" s="377"/>
      <c r="O62" s="378"/>
      <c r="P62" s="378"/>
      <c r="Q62" s="441"/>
      <c r="R62" s="441"/>
    </row>
    <row r="63" spans="2:18" ht="30">
      <c r="B63" s="441" t="s">
        <v>375</v>
      </c>
      <c r="C63" s="374">
        <v>2008</v>
      </c>
      <c r="D63" s="374">
        <v>272</v>
      </c>
      <c r="E63" s="549">
        <v>0.2569444444444445</v>
      </c>
      <c r="F63" s="374">
        <v>0</v>
      </c>
      <c r="G63" s="549">
        <v>0.08333333333333333</v>
      </c>
      <c r="H63" s="374">
        <v>2008</v>
      </c>
      <c r="I63" s="374">
        <v>272</v>
      </c>
      <c r="J63" s="549">
        <v>0.34027777777777773</v>
      </c>
      <c r="K63" s="468">
        <v>4000</v>
      </c>
      <c r="L63" s="376">
        <v>28.8</v>
      </c>
      <c r="M63" s="560" t="s">
        <v>312</v>
      </c>
      <c r="N63" s="377"/>
      <c r="O63" s="378"/>
      <c r="P63" s="378"/>
      <c r="Q63" s="441"/>
      <c r="R63" s="441"/>
    </row>
    <row r="64" spans="2:18" ht="30">
      <c r="B64" s="441" t="s">
        <v>376</v>
      </c>
      <c r="C64" s="374">
        <v>2008</v>
      </c>
      <c r="D64" s="374">
        <v>272</v>
      </c>
      <c r="E64" s="549">
        <v>0.545138888888889</v>
      </c>
      <c r="F64" s="374">
        <v>0</v>
      </c>
      <c r="G64" s="549">
        <v>0.3333333333333333</v>
      </c>
      <c r="H64" s="374">
        <v>2008</v>
      </c>
      <c r="I64" s="374">
        <v>272</v>
      </c>
      <c r="J64" s="549">
        <v>0.8784722222222222</v>
      </c>
      <c r="K64" s="468">
        <v>3000</v>
      </c>
      <c r="L64" s="376">
        <v>86.4</v>
      </c>
      <c r="M64" s="560" t="s">
        <v>312</v>
      </c>
      <c r="N64" s="377"/>
      <c r="O64" s="378"/>
      <c r="P64" s="378"/>
      <c r="Q64" s="441"/>
      <c r="R64" s="441"/>
    </row>
    <row r="65" spans="2:18" ht="30">
      <c r="B65" s="441" t="s">
        <v>377</v>
      </c>
      <c r="C65" s="374">
        <v>2008</v>
      </c>
      <c r="D65" s="374">
        <v>273</v>
      </c>
      <c r="E65" s="549">
        <v>0.24305555555555555</v>
      </c>
      <c r="F65" s="374">
        <v>0</v>
      </c>
      <c r="G65" s="549">
        <v>0.16666666666666666</v>
      </c>
      <c r="H65" s="374">
        <v>2008</v>
      </c>
      <c r="I65" s="374">
        <v>273</v>
      </c>
      <c r="J65" s="549">
        <v>0.40972222222222227</v>
      </c>
      <c r="K65" s="468">
        <v>3000</v>
      </c>
      <c r="L65" s="376">
        <v>43.2</v>
      </c>
      <c r="M65" s="560" t="s">
        <v>312</v>
      </c>
      <c r="N65" s="377"/>
      <c r="O65" s="378"/>
      <c r="P65" s="378"/>
      <c r="Q65" s="441"/>
      <c r="R65" s="441"/>
    </row>
    <row r="66" spans="2:18" ht="30">
      <c r="B66" s="441" t="s">
        <v>378</v>
      </c>
      <c r="C66" s="374">
        <v>2008</v>
      </c>
      <c r="D66" s="374">
        <v>273</v>
      </c>
      <c r="E66" s="549">
        <v>0.6875</v>
      </c>
      <c r="F66" s="374">
        <v>0</v>
      </c>
      <c r="G66" s="549">
        <v>0.4861111111111111</v>
      </c>
      <c r="H66" s="374">
        <v>2008</v>
      </c>
      <c r="I66" s="374">
        <v>274</v>
      </c>
      <c r="J66" s="549">
        <v>0.17361111111111113</v>
      </c>
      <c r="K66" s="468">
        <v>4000</v>
      </c>
      <c r="L66" s="376">
        <v>168</v>
      </c>
      <c r="M66" s="560" t="s">
        <v>312</v>
      </c>
      <c r="N66" s="377"/>
      <c r="O66" s="378"/>
      <c r="P66" s="378"/>
      <c r="Q66" s="441"/>
      <c r="R66" s="441"/>
    </row>
    <row r="67" spans="2:18" ht="30">
      <c r="B67" s="441" t="s">
        <v>379</v>
      </c>
      <c r="C67" s="374">
        <v>2008</v>
      </c>
      <c r="D67" s="374">
        <v>274</v>
      </c>
      <c r="E67" s="549">
        <v>0.24305555555555555</v>
      </c>
      <c r="F67" s="374">
        <v>0</v>
      </c>
      <c r="G67" s="549">
        <v>0.3333333333333333</v>
      </c>
      <c r="H67" s="374">
        <v>2008</v>
      </c>
      <c r="I67" s="374">
        <v>274</v>
      </c>
      <c r="J67" s="549">
        <v>0.576388888888889</v>
      </c>
      <c r="K67" s="468">
        <v>3000</v>
      </c>
      <c r="L67" s="376">
        <v>86.4</v>
      </c>
      <c r="M67" s="560" t="s">
        <v>312</v>
      </c>
      <c r="N67" s="377"/>
      <c r="O67" s="378"/>
      <c r="P67" s="378"/>
      <c r="Q67" s="441"/>
      <c r="R67" s="441"/>
    </row>
    <row r="68" spans="2:18" ht="30">
      <c r="B68" s="441" t="s">
        <v>380</v>
      </c>
      <c r="C68" s="374">
        <v>2008</v>
      </c>
      <c r="D68" s="374">
        <v>274</v>
      </c>
      <c r="E68" s="549">
        <v>0.6041666666666666</v>
      </c>
      <c r="F68" s="374">
        <v>0</v>
      </c>
      <c r="G68" s="549">
        <v>0.020833333333333332</v>
      </c>
      <c r="H68" s="374">
        <v>2008</v>
      </c>
      <c r="I68" s="374">
        <v>274</v>
      </c>
      <c r="J68" s="549">
        <v>0.625</v>
      </c>
      <c r="K68" s="468">
        <v>4000</v>
      </c>
      <c r="L68" s="376">
        <v>7.2</v>
      </c>
      <c r="M68" s="560" t="s">
        <v>312</v>
      </c>
      <c r="N68" s="377"/>
      <c r="O68" s="378"/>
      <c r="P68" s="378"/>
      <c r="Q68" s="441"/>
      <c r="R68" s="441"/>
    </row>
    <row r="69" spans="2:18" ht="30">
      <c r="B69" s="441" t="s">
        <v>381</v>
      </c>
      <c r="C69" s="374">
        <v>2008</v>
      </c>
      <c r="D69" s="374">
        <v>274</v>
      </c>
      <c r="E69" s="549">
        <v>0.6770833333333334</v>
      </c>
      <c r="F69" s="374">
        <v>0</v>
      </c>
      <c r="G69" s="549">
        <v>0.49652777777777773</v>
      </c>
      <c r="H69" s="374">
        <v>2008</v>
      </c>
      <c r="I69" s="374">
        <v>275</v>
      </c>
      <c r="J69" s="549">
        <v>0.17361111111111113</v>
      </c>
      <c r="K69" s="468">
        <v>4000</v>
      </c>
      <c r="L69" s="376">
        <v>171.6</v>
      </c>
      <c r="M69" s="560" t="s">
        <v>312</v>
      </c>
      <c r="N69" s="377"/>
      <c r="O69" s="378"/>
      <c r="P69" s="378"/>
      <c r="Q69" s="441"/>
      <c r="R69" s="441"/>
    </row>
    <row r="70" spans="2:18" ht="30">
      <c r="B70" s="441" t="s">
        <v>382</v>
      </c>
      <c r="C70" s="374">
        <v>2008</v>
      </c>
      <c r="D70" s="374">
        <v>275</v>
      </c>
      <c r="E70" s="549">
        <v>0.24305555555555555</v>
      </c>
      <c r="F70" s="374">
        <v>0</v>
      </c>
      <c r="G70" s="549">
        <v>0.3333333333333333</v>
      </c>
      <c r="H70" s="374">
        <v>2008</v>
      </c>
      <c r="I70" s="374">
        <v>275</v>
      </c>
      <c r="J70" s="549">
        <v>0.576388888888889</v>
      </c>
      <c r="K70" s="468">
        <v>3000</v>
      </c>
      <c r="L70" s="376">
        <v>86.4</v>
      </c>
      <c r="M70" s="560" t="s">
        <v>312</v>
      </c>
      <c r="N70" s="377"/>
      <c r="O70" s="378"/>
      <c r="P70" s="378"/>
      <c r="Q70" s="441"/>
      <c r="R70" s="441"/>
    </row>
    <row r="71" spans="2:18" ht="15">
      <c r="B71" s="441" t="s">
        <v>383</v>
      </c>
      <c r="C71" s="374">
        <v>2008</v>
      </c>
      <c r="D71" s="374">
        <v>275</v>
      </c>
      <c r="E71" s="549">
        <v>0.717361111111111</v>
      </c>
      <c r="F71" s="374">
        <v>0</v>
      </c>
      <c r="G71" s="549">
        <v>0.3326388888888889</v>
      </c>
      <c r="H71" s="374">
        <v>2008</v>
      </c>
      <c r="I71" s="374">
        <v>276</v>
      </c>
      <c r="J71" s="549">
        <v>0.05</v>
      </c>
      <c r="K71" s="468">
        <v>364</v>
      </c>
      <c r="L71" s="376">
        <v>10.461</v>
      </c>
      <c r="M71" s="560" t="s">
        <v>315</v>
      </c>
      <c r="N71" s="377" t="s">
        <v>316</v>
      </c>
      <c r="O71" s="378" t="s">
        <v>317</v>
      </c>
      <c r="P71" s="378"/>
      <c r="Q71" s="441"/>
      <c r="R71" s="441"/>
    </row>
    <row r="72" spans="2:18" ht="30">
      <c r="B72" s="441" t="s">
        <v>384</v>
      </c>
      <c r="C72" s="374">
        <v>2008</v>
      </c>
      <c r="D72" s="374">
        <v>276</v>
      </c>
      <c r="E72" s="549">
        <v>0.05</v>
      </c>
      <c r="F72" s="374">
        <v>0</v>
      </c>
      <c r="G72" s="549">
        <v>0.08333333333333333</v>
      </c>
      <c r="H72" s="374">
        <v>2008</v>
      </c>
      <c r="I72" s="374">
        <v>276</v>
      </c>
      <c r="J72" s="549">
        <v>0.13333333333333333</v>
      </c>
      <c r="K72" s="468">
        <v>2200</v>
      </c>
      <c r="L72" s="376">
        <v>15.84</v>
      </c>
      <c r="M72" s="560" t="s">
        <v>312</v>
      </c>
      <c r="N72" s="377"/>
      <c r="O72" s="378"/>
      <c r="P72" s="378"/>
      <c r="Q72" s="441"/>
      <c r="R72" s="441"/>
    </row>
    <row r="73" spans="2:18" ht="30">
      <c r="B73" s="441" t="s">
        <v>385</v>
      </c>
      <c r="C73" s="374">
        <v>2008</v>
      </c>
      <c r="D73" s="374">
        <v>276</v>
      </c>
      <c r="E73" s="549">
        <v>0.2111111111111111</v>
      </c>
      <c r="F73" s="374">
        <v>0</v>
      </c>
      <c r="G73" s="549">
        <v>0.3333333333333333</v>
      </c>
      <c r="H73" s="374">
        <v>2008</v>
      </c>
      <c r="I73" s="374">
        <v>276</v>
      </c>
      <c r="J73" s="549">
        <v>0.5444444444444444</v>
      </c>
      <c r="K73" s="468">
        <v>1500</v>
      </c>
      <c r="L73" s="376">
        <v>43.2</v>
      </c>
      <c r="M73" s="560" t="s">
        <v>312</v>
      </c>
      <c r="N73" s="377"/>
      <c r="O73" s="378"/>
      <c r="P73" s="378"/>
      <c r="Q73" s="441"/>
      <c r="R73" s="441"/>
    </row>
    <row r="74" spans="2:18" ht="15">
      <c r="B74" s="441" t="s">
        <v>386</v>
      </c>
      <c r="C74" s="374">
        <v>2008</v>
      </c>
      <c r="D74" s="374">
        <v>276</v>
      </c>
      <c r="E74" s="549">
        <v>0.6770833333333334</v>
      </c>
      <c r="F74" s="374">
        <v>0</v>
      </c>
      <c r="G74" s="549">
        <v>0.1361111111111111</v>
      </c>
      <c r="H74" s="374">
        <v>2008</v>
      </c>
      <c r="I74" s="374">
        <v>276</v>
      </c>
      <c r="J74" s="549">
        <v>0.8131944444444444</v>
      </c>
      <c r="K74" s="468">
        <v>2200</v>
      </c>
      <c r="L74" s="376">
        <v>25.872</v>
      </c>
      <c r="M74" s="560" t="s">
        <v>315</v>
      </c>
      <c r="N74" s="377" t="s">
        <v>387</v>
      </c>
      <c r="O74" s="378" t="s">
        <v>388</v>
      </c>
      <c r="P74" s="378"/>
      <c r="Q74" s="441"/>
      <c r="R74" s="441"/>
    </row>
    <row r="75" spans="2:18" ht="30">
      <c r="B75" s="441" t="s">
        <v>389</v>
      </c>
      <c r="C75" s="374">
        <v>2008</v>
      </c>
      <c r="D75" s="374">
        <v>276</v>
      </c>
      <c r="E75" s="549">
        <v>0.6770833333333334</v>
      </c>
      <c r="F75" s="374">
        <v>0</v>
      </c>
      <c r="G75" s="549">
        <v>0.1361111111111111</v>
      </c>
      <c r="H75" s="374">
        <v>2008</v>
      </c>
      <c r="I75" s="374">
        <v>276</v>
      </c>
      <c r="J75" s="549">
        <v>0.8131944444444444</v>
      </c>
      <c r="K75" s="468">
        <v>0</v>
      </c>
      <c r="L75" s="376">
        <v>2</v>
      </c>
      <c r="M75" s="560" t="s">
        <v>312</v>
      </c>
      <c r="N75" s="377"/>
      <c r="O75" s="378"/>
      <c r="P75" s="378"/>
      <c r="Q75" s="441"/>
      <c r="R75" s="441"/>
    </row>
    <row r="76" spans="2:18" ht="30">
      <c r="B76" s="441" t="s">
        <v>390</v>
      </c>
      <c r="C76" s="374">
        <v>2008</v>
      </c>
      <c r="D76" s="374">
        <v>276</v>
      </c>
      <c r="E76" s="549">
        <v>0.8131944444444444</v>
      </c>
      <c r="F76" s="374">
        <v>0</v>
      </c>
      <c r="G76" s="549">
        <v>0.2423611111111111</v>
      </c>
      <c r="H76" s="374">
        <v>2008</v>
      </c>
      <c r="I76" s="374">
        <v>277</v>
      </c>
      <c r="J76" s="549">
        <v>0.05555555555555555</v>
      </c>
      <c r="K76" s="468">
        <v>4000</v>
      </c>
      <c r="L76" s="376">
        <v>83.76</v>
      </c>
      <c r="M76" s="560" t="s">
        <v>312</v>
      </c>
      <c r="N76" s="377"/>
      <c r="O76" s="378"/>
      <c r="P76" s="378"/>
      <c r="Q76" s="441"/>
      <c r="R76" s="441"/>
    </row>
    <row r="77" spans="2:18" ht="15">
      <c r="B77" s="441" t="s">
        <v>391</v>
      </c>
      <c r="C77" s="374">
        <v>2008</v>
      </c>
      <c r="D77" s="374">
        <v>277</v>
      </c>
      <c r="E77" s="549">
        <v>0.05555555555555555</v>
      </c>
      <c r="F77" s="374">
        <v>0</v>
      </c>
      <c r="G77" s="549">
        <v>0.1076388888888889</v>
      </c>
      <c r="H77" s="374">
        <v>2008</v>
      </c>
      <c r="I77" s="374">
        <v>277</v>
      </c>
      <c r="J77" s="549">
        <v>0.16319444444444445</v>
      </c>
      <c r="K77" s="468">
        <v>4000</v>
      </c>
      <c r="L77" s="376">
        <v>37.2</v>
      </c>
      <c r="M77" s="560" t="s">
        <v>315</v>
      </c>
      <c r="N77" s="377" t="s">
        <v>316</v>
      </c>
      <c r="O77" s="378" t="s">
        <v>317</v>
      </c>
      <c r="P77" s="378"/>
      <c r="Q77" s="441"/>
      <c r="R77" s="441"/>
    </row>
    <row r="78" spans="2:18" ht="30">
      <c r="B78" s="441" t="s">
        <v>392</v>
      </c>
      <c r="C78" s="374">
        <v>2008</v>
      </c>
      <c r="D78" s="374">
        <v>277</v>
      </c>
      <c r="E78" s="549">
        <v>0.23263888888888887</v>
      </c>
      <c r="F78" s="374">
        <v>0</v>
      </c>
      <c r="G78" s="549">
        <v>0.3333333333333333</v>
      </c>
      <c r="H78" s="374">
        <v>2008</v>
      </c>
      <c r="I78" s="374">
        <v>277</v>
      </c>
      <c r="J78" s="549">
        <v>0.5659722222222222</v>
      </c>
      <c r="K78" s="468">
        <v>3000</v>
      </c>
      <c r="L78" s="376">
        <v>86.4</v>
      </c>
      <c r="M78" s="560" t="s">
        <v>312</v>
      </c>
      <c r="N78" s="377"/>
      <c r="O78" s="378"/>
      <c r="P78" s="378"/>
      <c r="Q78" s="441"/>
      <c r="R78" s="441"/>
    </row>
    <row r="79" spans="2:18" ht="30">
      <c r="B79" s="441" t="s">
        <v>393</v>
      </c>
      <c r="C79" s="374">
        <v>2008</v>
      </c>
      <c r="D79" s="374">
        <v>277</v>
      </c>
      <c r="E79" s="549">
        <v>0.59375</v>
      </c>
      <c r="F79" s="374">
        <v>0</v>
      </c>
      <c r="G79" s="549">
        <v>0.36944444444444446</v>
      </c>
      <c r="H79" s="374">
        <v>2008</v>
      </c>
      <c r="I79" s="374">
        <v>277</v>
      </c>
      <c r="J79" s="549">
        <v>0.9631944444444445</v>
      </c>
      <c r="K79" s="468">
        <v>4000</v>
      </c>
      <c r="L79" s="376">
        <v>127.68</v>
      </c>
      <c r="M79" s="560" t="s">
        <v>312</v>
      </c>
      <c r="N79" s="377"/>
      <c r="O79" s="378"/>
      <c r="P79" s="378"/>
      <c r="Q79" s="441"/>
      <c r="R79" s="441"/>
    </row>
    <row r="80" spans="2:18" ht="30">
      <c r="B80" s="441" t="s">
        <v>394</v>
      </c>
      <c r="C80" s="374">
        <v>2008</v>
      </c>
      <c r="D80" s="374">
        <v>277</v>
      </c>
      <c r="E80" s="549">
        <v>0.9631944444444445</v>
      </c>
      <c r="F80" s="374">
        <v>0</v>
      </c>
      <c r="G80" s="549">
        <v>0.09583333333333333</v>
      </c>
      <c r="H80" s="374">
        <v>2008</v>
      </c>
      <c r="I80" s="374">
        <v>278</v>
      </c>
      <c r="J80" s="549">
        <v>0.05902777777777778</v>
      </c>
      <c r="K80" s="468">
        <v>4000</v>
      </c>
      <c r="L80" s="376">
        <v>33.12</v>
      </c>
      <c r="M80" s="560" t="s">
        <v>312</v>
      </c>
      <c r="N80" s="377"/>
      <c r="O80" s="378"/>
      <c r="P80" s="378"/>
      <c r="Q80" s="441"/>
      <c r="R80" s="441"/>
    </row>
    <row r="81" spans="2:18" ht="30">
      <c r="B81" s="441" t="s">
        <v>395</v>
      </c>
      <c r="C81" s="374">
        <v>2008</v>
      </c>
      <c r="D81" s="374">
        <v>278</v>
      </c>
      <c r="E81" s="549">
        <v>0.05902777777777778</v>
      </c>
      <c r="F81" s="374">
        <v>0</v>
      </c>
      <c r="G81" s="549">
        <v>0.020833333333333332</v>
      </c>
      <c r="H81" s="374">
        <v>2008</v>
      </c>
      <c r="I81" s="374">
        <v>278</v>
      </c>
      <c r="J81" s="549">
        <v>0.0798611111111111</v>
      </c>
      <c r="K81" s="468">
        <v>4000</v>
      </c>
      <c r="L81" s="376">
        <v>7.2</v>
      </c>
      <c r="M81" s="560" t="s">
        <v>312</v>
      </c>
      <c r="N81" s="377"/>
      <c r="O81" s="378"/>
      <c r="P81" s="378"/>
      <c r="Q81" s="441"/>
      <c r="R81" s="441"/>
    </row>
    <row r="82" spans="2:18" ht="30">
      <c r="B82" s="441" t="s">
        <v>396</v>
      </c>
      <c r="C82" s="374">
        <v>2008</v>
      </c>
      <c r="D82" s="374">
        <v>278</v>
      </c>
      <c r="E82" s="549">
        <v>0.23263888888888887</v>
      </c>
      <c r="F82" s="374">
        <v>0</v>
      </c>
      <c r="G82" s="549">
        <v>0.3333333333333333</v>
      </c>
      <c r="H82" s="374">
        <v>2008</v>
      </c>
      <c r="I82" s="374">
        <v>278</v>
      </c>
      <c r="J82" s="549">
        <v>0.5659722222222222</v>
      </c>
      <c r="K82" s="468">
        <v>3000</v>
      </c>
      <c r="L82" s="376">
        <v>86.4</v>
      </c>
      <c r="M82" s="560" t="s">
        <v>312</v>
      </c>
      <c r="N82" s="377"/>
      <c r="O82" s="378"/>
      <c r="P82" s="378"/>
      <c r="Q82" s="441"/>
      <c r="R82" s="441"/>
    </row>
    <row r="83" spans="2:18" ht="15">
      <c r="B83" s="441" t="s">
        <v>397</v>
      </c>
      <c r="C83" s="374">
        <v>2008</v>
      </c>
      <c r="D83" s="374">
        <v>278</v>
      </c>
      <c r="E83" s="549">
        <v>0.59375</v>
      </c>
      <c r="F83" s="374">
        <v>0</v>
      </c>
      <c r="G83" s="549">
        <v>0.16666666666666666</v>
      </c>
      <c r="H83" s="374">
        <v>2008</v>
      </c>
      <c r="I83" s="374">
        <v>278</v>
      </c>
      <c r="J83" s="549">
        <v>0.7604166666666666</v>
      </c>
      <c r="K83" s="468">
        <v>4000</v>
      </c>
      <c r="L83" s="376">
        <v>57.6</v>
      </c>
      <c r="M83" s="560" t="s">
        <v>315</v>
      </c>
      <c r="N83" s="377" t="s">
        <v>316</v>
      </c>
      <c r="O83" s="378" t="s">
        <v>398</v>
      </c>
      <c r="P83" s="378"/>
      <c r="Q83" s="441"/>
      <c r="R83" s="441"/>
    </row>
    <row r="84" spans="2:18" ht="30">
      <c r="B84" s="441" t="s">
        <v>399</v>
      </c>
      <c r="C84" s="374">
        <v>2008</v>
      </c>
      <c r="D84" s="374">
        <v>278</v>
      </c>
      <c r="E84" s="549">
        <v>0.7604166666666666</v>
      </c>
      <c r="F84" s="374">
        <v>0</v>
      </c>
      <c r="G84" s="549">
        <v>0.12291666666666667</v>
      </c>
      <c r="H84" s="374">
        <v>2008</v>
      </c>
      <c r="I84" s="374">
        <v>278</v>
      </c>
      <c r="J84" s="549">
        <v>0.8833333333333333</v>
      </c>
      <c r="K84" s="468">
        <v>4000</v>
      </c>
      <c r="L84" s="376">
        <v>42.48</v>
      </c>
      <c r="M84" s="560" t="s">
        <v>312</v>
      </c>
      <c r="N84" s="377"/>
      <c r="O84" s="378"/>
      <c r="P84" s="378"/>
      <c r="Q84" s="441"/>
      <c r="R84" s="441"/>
    </row>
    <row r="85" spans="2:18" ht="30">
      <c r="B85" s="441" t="s">
        <v>400</v>
      </c>
      <c r="C85" s="374">
        <v>2008</v>
      </c>
      <c r="D85" s="374">
        <v>278</v>
      </c>
      <c r="E85" s="549">
        <v>0.9875</v>
      </c>
      <c r="F85" s="374">
        <v>0</v>
      </c>
      <c r="G85" s="549">
        <v>0.052083333333333336</v>
      </c>
      <c r="H85" s="374">
        <v>2008</v>
      </c>
      <c r="I85" s="374">
        <v>279</v>
      </c>
      <c r="J85" s="549">
        <v>0.03958333333333333</v>
      </c>
      <c r="K85" s="468">
        <v>4000</v>
      </c>
      <c r="L85" s="376">
        <v>18</v>
      </c>
      <c r="M85" s="560" t="s">
        <v>312</v>
      </c>
      <c r="N85" s="377"/>
      <c r="O85" s="378"/>
      <c r="P85" s="378"/>
      <c r="Q85" s="441"/>
      <c r="R85" s="441"/>
    </row>
    <row r="86" spans="2:18" ht="30">
      <c r="B86" s="441" t="s">
        <v>401</v>
      </c>
      <c r="C86" s="374">
        <v>2008</v>
      </c>
      <c r="D86" s="374">
        <v>279</v>
      </c>
      <c r="E86" s="549">
        <v>0.23263888888888887</v>
      </c>
      <c r="F86" s="374">
        <v>0</v>
      </c>
      <c r="G86" s="549">
        <v>0.22916666666666666</v>
      </c>
      <c r="H86" s="374">
        <v>2008</v>
      </c>
      <c r="I86" s="374">
        <v>279</v>
      </c>
      <c r="J86" s="549">
        <v>0.4618055555555556</v>
      </c>
      <c r="K86" s="468">
        <v>3000</v>
      </c>
      <c r="L86" s="376">
        <v>59.4</v>
      </c>
      <c r="M86" s="560" t="s">
        <v>312</v>
      </c>
      <c r="N86" s="377"/>
      <c r="O86" s="378"/>
      <c r="P86" s="378"/>
      <c r="Q86" s="441"/>
      <c r="R86" s="441"/>
    </row>
    <row r="87" spans="2:18" ht="30">
      <c r="B87" s="441" t="s">
        <v>402</v>
      </c>
      <c r="C87" s="374">
        <v>2008</v>
      </c>
      <c r="D87" s="374">
        <v>279</v>
      </c>
      <c r="E87" s="549">
        <v>0.59375</v>
      </c>
      <c r="F87" s="374">
        <v>0</v>
      </c>
      <c r="G87" s="549">
        <v>0.3888888888888889</v>
      </c>
      <c r="H87" s="374">
        <v>2008</v>
      </c>
      <c r="I87" s="374">
        <v>279</v>
      </c>
      <c r="J87" s="549">
        <v>0.9826388888888888</v>
      </c>
      <c r="K87" s="468">
        <v>4000</v>
      </c>
      <c r="L87" s="376">
        <v>134.4</v>
      </c>
      <c r="M87" s="560" t="s">
        <v>312</v>
      </c>
      <c r="N87" s="377"/>
      <c r="O87" s="378"/>
      <c r="P87" s="378"/>
      <c r="Q87" s="441"/>
      <c r="R87" s="441"/>
    </row>
    <row r="88" spans="2:18" ht="15">
      <c r="B88" s="441" t="s">
        <v>403</v>
      </c>
      <c r="C88" s="374">
        <v>2008</v>
      </c>
      <c r="D88" s="374">
        <v>280</v>
      </c>
      <c r="E88" s="549">
        <v>0.06597222222222222</v>
      </c>
      <c r="F88" s="374">
        <v>0</v>
      </c>
      <c r="G88" s="549">
        <v>0.375</v>
      </c>
      <c r="H88" s="374">
        <v>2008</v>
      </c>
      <c r="I88" s="374">
        <v>280</v>
      </c>
      <c r="J88" s="549">
        <v>0.44097222222222227</v>
      </c>
      <c r="K88" s="468">
        <v>4000</v>
      </c>
      <c r="L88" s="376">
        <v>129.6</v>
      </c>
      <c r="M88" s="560" t="s">
        <v>315</v>
      </c>
      <c r="N88" s="377" t="s">
        <v>316</v>
      </c>
      <c r="O88" s="378" t="s">
        <v>404</v>
      </c>
      <c r="P88" s="378"/>
      <c r="Q88" s="441"/>
      <c r="R88" s="441"/>
    </row>
    <row r="89" spans="2:18" ht="30">
      <c r="B89" s="441" t="s">
        <v>405</v>
      </c>
      <c r="C89" s="374">
        <v>2008</v>
      </c>
      <c r="D89" s="374">
        <v>280</v>
      </c>
      <c r="E89" s="549">
        <v>0.06597222222222222</v>
      </c>
      <c r="F89" s="374">
        <v>0</v>
      </c>
      <c r="G89" s="549">
        <v>0.375</v>
      </c>
      <c r="H89" s="374">
        <v>2008</v>
      </c>
      <c r="I89" s="374">
        <v>280</v>
      </c>
      <c r="J89" s="549">
        <v>0.44097222222222227</v>
      </c>
      <c r="K89" s="468">
        <v>0</v>
      </c>
      <c r="L89" s="376">
        <v>18</v>
      </c>
      <c r="M89" s="560" t="s">
        <v>312</v>
      </c>
      <c r="N89" s="377"/>
      <c r="O89" s="378"/>
      <c r="P89" s="378"/>
      <c r="Q89" s="441"/>
      <c r="R89" s="441"/>
    </row>
    <row r="90" spans="2:18" ht="30">
      <c r="B90" s="441" t="s">
        <v>406</v>
      </c>
      <c r="C90" s="374">
        <v>2008</v>
      </c>
      <c r="D90" s="374">
        <v>280</v>
      </c>
      <c r="E90" s="549">
        <v>0.545138888888889</v>
      </c>
      <c r="F90" s="374">
        <v>0</v>
      </c>
      <c r="G90" s="549">
        <v>0.3333333333333333</v>
      </c>
      <c r="H90" s="374">
        <v>2008</v>
      </c>
      <c r="I90" s="374">
        <v>280</v>
      </c>
      <c r="J90" s="549">
        <v>0.8784722222222222</v>
      </c>
      <c r="K90" s="468">
        <v>3000</v>
      </c>
      <c r="L90" s="376">
        <v>86.4</v>
      </c>
      <c r="M90" s="560" t="s">
        <v>312</v>
      </c>
      <c r="N90" s="377"/>
      <c r="O90" s="378"/>
      <c r="P90" s="378"/>
      <c r="Q90" s="441"/>
      <c r="R90" s="441"/>
    </row>
    <row r="91" spans="2:18" ht="30">
      <c r="B91" s="441" t="s">
        <v>407</v>
      </c>
      <c r="C91" s="374">
        <v>2008</v>
      </c>
      <c r="D91" s="374">
        <v>280</v>
      </c>
      <c r="E91" s="549">
        <v>0.9027777777777778</v>
      </c>
      <c r="F91" s="374">
        <v>0</v>
      </c>
      <c r="G91" s="549">
        <v>0.3958333333333333</v>
      </c>
      <c r="H91" s="374">
        <v>2008</v>
      </c>
      <c r="I91" s="374">
        <v>281</v>
      </c>
      <c r="J91" s="549">
        <v>0.2986111111111111</v>
      </c>
      <c r="K91" s="468">
        <v>4000</v>
      </c>
      <c r="L91" s="376">
        <v>136.8</v>
      </c>
      <c r="M91" s="560" t="s">
        <v>312</v>
      </c>
      <c r="N91" s="377"/>
      <c r="O91" s="378"/>
      <c r="P91" s="378"/>
      <c r="Q91" s="441"/>
      <c r="R91" s="441"/>
    </row>
    <row r="92" spans="2:18" ht="15">
      <c r="B92" s="441" t="s">
        <v>408</v>
      </c>
      <c r="C92" s="374">
        <v>2008</v>
      </c>
      <c r="D92" s="374">
        <v>281</v>
      </c>
      <c r="E92" s="549">
        <v>0.2986111111111111</v>
      </c>
      <c r="F92" s="374">
        <v>0</v>
      </c>
      <c r="G92" s="549">
        <v>0.17013888888888887</v>
      </c>
      <c r="H92" s="374">
        <v>2008</v>
      </c>
      <c r="I92" s="374">
        <v>281</v>
      </c>
      <c r="J92" s="549">
        <v>0.46875</v>
      </c>
      <c r="K92" s="468">
        <v>4000</v>
      </c>
      <c r="L92" s="376">
        <v>58.8</v>
      </c>
      <c r="M92" s="560" t="s">
        <v>315</v>
      </c>
      <c r="N92" s="377" t="s">
        <v>316</v>
      </c>
      <c r="O92" s="378" t="s">
        <v>317</v>
      </c>
      <c r="P92" s="378"/>
      <c r="Q92" s="441"/>
      <c r="R92" s="441"/>
    </row>
    <row r="93" spans="2:18" ht="30">
      <c r="B93" s="441" t="s">
        <v>409</v>
      </c>
      <c r="C93" s="374">
        <v>2008</v>
      </c>
      <c r="D93" s="374">
        <v>281</v>
      </c>
      <c r="E93" s="549">
        <v>0.2986111111111111</v>
      </c>
      <c r="F93" s="374">
        <v>0</v>
      </c>
      <c r="G93" s="549">
        <v>0.17013888888888887</v>
      </c>
      <c r="H93" s="374">
        <v>2008</v>
      </c>
      <c r="I93" s="374">
        <v>281</v>
      </c>
      <c r="J93" s="549">
        <v>0.46875</v>
      </c>
      <c r="K93" s="468">
        <v>0</v>
      </c>
      <c r="L93" s="376">
        <v>8</v>
      </c>
      <c r="M93" s="560" t="s">
        <v>312</v>
      </c>
      <c r="N93" s="377"/>
      <c r="O93" s="378"/>
      <c r="P93" s="378"/>
      <c r="Q93" s="441"/>
      <c r="R93" s="441"/>
    </row>
    <row r="94" spans="2:18" ht="30">
      <c r="B94" s="441" t="s">
        <v>410</v>
      </c>
      <c r="C94" s="374">
        <v>2008</v>
      </c>
      <c r="D94" s="374">
        <v>281</v>
      </c>
      <c r="E94" s="549">
        <v>0.5347222222222222</v>
      </c>
      <c r="F94" s="374">
        <v>0</v>
      </c>
      <c r="G94" s="549">
        <v>0.3333333333333333</v>
      </c>
      <c r="H94" s="374">
        <v>2008</v>
      </c>
      <c r="I94" s="374">
        <v>281</v>
      </c>
      <c r="J94" s="549">
        <v>0.8680555555555555</v>
      </c>
      <c r="K94" s="468">
        <v>3000</v>
      </c>
      <c r="L94" s="376">
        <v>86.4</v>
      </c>
      <c r="M94" s="560" t="s">
        <v>312</v>
      </c>
      <c r="N94" s="377"/>
      <c r="O94" s="378"/>
      <c r="P94" s="378"/>
      <c r="Q94" s="441"/>
      <c r="R94" s="441"/>
    </row>
    <row r="95" spans="2:18" ht="30">
      <c r="B95" s="441" t="s">
        <v>411</v>
      </c>
      <c r="C95" s="374">
        <v>2008</v>
      </c>
      <c r="D95" s="374">
        <v>281</v>
      </c>
      <c r="E95" s="549">
        <v>0.9166666666666666</v>
      </c>
      <c r="F95" s="374">
        <v>0</v>
      </c>
      <c r="G95" s="549">
        <v>0.052083333333333336</v>
      </c>
      <c r="H95" s="374">
        <v>2008</v>
      </c>
      <c r="I95" s="374">
        <v>281</v>
      </c>
      <c r="J95" s="549">
        <v>0.96875</v>
      </c>
      <c r="K95" s="468">
        <v>4000</v>
      </c>
      <c r="L95" s="376">
        <v>18</v>
      </c>
      <c r="M95" s="560" t="s">
        <v>312</v>
      </c>
      <c r="N95" s="377"/>
      <c r="O95" s="378"/>
      <c r="P95" s="378"/>
      <c r="Q95" s="441"/>
      <c r="R95" s="441"/>
    </row>
    <row r="96" spans="2:18" ht="15">
      <c r="B96" s="441" t="s">
        <v>412</v>
      </c>
      <c r="C96" s="374">
        <v>2008</v>
      </c>
      <c r="D96" s="374">
        <v>282</v>
      </c>
      <c r="E96" s="549">
        <v>0.25</v>
      </c>
      <c r="F96" s="374">
        <v>0</v>
      </c>
      <c r="G96" s="549">
        <v>0.21875</v>
      </c>
      <c r="H96" s="374">
        <v>2008</v>
      </c>
      <c r="I96" s="374">
        <v>282</v>
      </c>
      <c r="J96" s="549">
        <v>0.46875</v>
      </c>
      <c r="K96" s="468">
        <v>4000</v>
      </c>
      <c r="L96" s="376">
        <v>75.6</v>
      </c>
      <c r="M96" s="560" t="s">
        <v>315</v>
      </c>
      <c r="N96" s="377" t="s">
        <v>316</v>
      </c>
      <c r="O96" s="378" t="s">
        <v>317</v>
      </c>
      <c r="P96" s="378"/>
      <c r="Q96" s="441"/>
      <c r="R96" s="441"/>
    </row>
    <row r="97" spans="2:18" ht="30">
      <c r="B97" s="441" t="s">
        <v>413</v>
      </c>
      <c r="C97" s="374">
        <v>2008</v>
      </c>
      <c r="D97" s="374">
        <v>282</v>
      </c>
      <c r="E97" s="549">
        <v>0.25</v>
      </c>
      <c r="F97" s="374">
        <v>0</v>
      </c>
      <c r="G97" s="549">
        <v>0.21875</v>
      </c>
      <c r="H97" s="374">
        <v>2008</v>
      </c>
      <c r="I97" s="374">
        <v>282</v>
      </c>
      <c r="J97" s="549">
        <v>0.46875</v>
      </c>
      <c r="K97" s="468">
        <v>0</v>
      </c>
      <c r="L97" s="376">
        <v>10.5</v>
      </c>
      <c r="M97" s="560" t="s">
        <v>312</v>
      </c>
      <c r="N97" s="377"/>
      <c r="O97" s="378"/>
      <c r="P97" s="378"/>
      <c r="Q97" s="441"/>
      <c r="R97" s="441"/>
    </row>
    <row r="98" spans="2:18" ht="30">
      <c r="B98" s="441" t="s">
        <v>414</v>
      </c>
      <c r="C98" s="374">
        <v>2008</v>
      </c>
      <c r="D98" s="374">
        <v>282</v>
      </c>
      <c r="E98" s="549">
        <v>0.5347222222222222</v>
      </c>
      <c r="F98" s="374">
        <v>0</v>
      </c>
      <c r="G98" s="549">
        <v>0.3333333333333333</v>
      </c>
      <c r="H98" s="374">
        <v>2008</v>
      </c>
      <c r="I98" s="374">
        <v>282</v>
      </c>
      <c r="J98" s="549">
        <v>0.8680555555555555</v>
      </c>
      <c r="K98" s="468">
        <v>3000</v>
      </c>
      <c r="L98" s="376">
        <v>86.4</v>
      </c>
      <c r="M98" s="560" t="s">
        <v>312</v>
      </c>
      <c r="N98" s="377"/>
      <c r="O98" s="378"/>
      <c r="P98" s="378"/>
      <c r="Q98" s="441"/>
      <c r="R98" s="441"/>
    </row>
    <row r="99" spans="2:18" ht="30">
      <c r="B99" s="441" t="s">
        <v>415</v>
      </c>
      <c r="C99" s="374">
        <v>2008</v>
      </c>
      <c r="D99" s="374">
        <v>282</v>
      </c>
      <c r="E99" s="549">
        <v>0.8993055555555555</v>
      </c>
      <c r="F99" s="374">
        <v>0</v>
      </c>
      <c r="G99" s="549">
        <v>0.052083333333333336</v>
      </c>
      <c r="H99" s="374">
        <v>2008</v>
      </c>
      <c r="I99" s="374">
        <v>282</v>
      </c>
      <c r="J99" s="549">
        <v>0.9513888888888888</v>
      </c>
      <c r="K99" s="468">
        <v>4000</v>
      </c>
      <c r="L99" s="376">
        <v>18</v>
      </c>
      <c r="M99" s="560" t="s">
        <v>312</v>
      </c>
      <c r="N99" s="377"/>
      <c r="O99" s="378"/>
      <c r="P99" s="378"/>
      <c r="Q99" s="441"/>
      <c r="R99" s="441"/>
    </row>
    <row r="100" spans="2:18" ht="30">
      <c r="B100" s="441" t="s">
        <v>416</v>
      </c>
      <c r="C100" s="374">
        <v>2008</v>
      </c>
      <c r="D100" s="374">
        <v>283</v>
      </c>
      <c r="E100" s="549">
        <v>0.09375</v>
      </c>
      <c r="F100" s="374">
        <v>0</v>
      </c>
      <c r="G100" s="549">
        <v>0.11458333333333333</v>
      </c>
      <c r="H100" s="374">
        <v>2008</v>
      </c>
      <c r="I100" s="374">
        <v>283</v>
      </c>
      <c r="J100" s="549">
        <v>0.20833333333333334</v>
      </c>
      <c r="K100" s="468">
        <v>4000</v>
      </c>
      <c r="L100" s="376">
        <v>39.6</v>
      </c>
      <c r="M100" s="560" t="s">
        <v>312</v>
      </c>
      <c r="N100" s="377"/>
      <c r="O100" s="378"/>
      <c r="P100" s="378"/>
      <c r="Q100" s="441"/>
      <c r="R100" s="441"/>
    </row>
    <row r="101" spans="2:18" ht="30">
      <c r="B101" s="441" t="s">
        <v>417</v>
      </c>
      <c r="C101" s="374">
        <v>2008</v>
      </c>
      <c r="D101" s="374">
        <v>283</v>
      </c>
      <c r="E101" s="549">
        <v>0.20833333333333334</v>
      </c>
      <c r="F101" s="374">
        <v>0</v>
      </c>
      <c r="G101" s="549">
        <v>0.0625</v>
      </c>
      <c r="H101" s="374">
        <v>2008</v>
      </c>
      <c r="I101" s="374">
        <v>283</v>
      </c>
      <c r="J101" s="549">
        <v>0.2708333333333333</v>
      </c>
      <c r="K101" s="468">
        <v>4000</v>
      </c>
      <c r="L101" s="376">
        <v>21.6</v>
      </c>
      <c r="M101" s="560" t="s">
        <v>312</v>
      </c>
      <c r="N101" s="377"/>
      <c r="O101" s="378"/>
      <c r="P101" s="378"/>
      <c r="Q101" s="441"/>
      <c r="R101" s="441"/>
    </row>
    <row r="102" spans="2:18" ht="30">
      <c r="B102" s="441" t="s">
        <v>418</v>
      </c>
      <c r="C102" s="374">
        <v>2008</v>
      </c>
      <c r="D102" s="374">
        <v>283</v>
      </c>
      <c r="E102" s="549">
        <v>0.5879629629629629</v>
      </c>
      <c r="F102" s="374">
        <v>0</v>
      </c>
      <c r="G102" s="549">
        <v>0.125</v>
      </c>
      <c r="H102" s="374">
        <v>2008</v>
      </c>
      <c r="I102" s="374">
        <v>283</v>
      </c>
      <c r="J102" s="549">
        <v>0.7129629629629629</v>
      </c>
      <c r="K102" s="468">
        <v>3400</v>
      </c>
      <c r="L102" s="376">
        <v>36.72</v>
      </c>
      <c r="M102" s="560" t="s">
        <v>315</v>
      </c>
      <c r="N102" s="377" t="s">
        <v>330</v>
      </c>
      <c r="O102" s="378" t="s">
        <v>317</v>
      </c>
      <c r="P102" s="378" t="s">
        <v>419</v>
      </c>
      <c r="Q102" s="441"/>
      <c r="R102" s="441"/>
    </row>
    <row r="103" spans="2:18" ht="30">
      <c r="B103" s="441" t="s">
        <v>420</v>
      </c>
      <c r="C103" s="374">
        <v>2008</v>
      </c>
      <c r="D103" s="374">
        <v>283</v>
      </c>
      <c r="E103" s="549">
        <v>0.5879629629629629</v>
      </c>
      <c r="F103" s="374">
        <v>0</v>
      </c>
      <c r="G103" s="549">
        <v>0.125</v>
      </c>
      <c r="H103" s="374">
        <v>2008</v>
      </c>
      <c r="I103" s="374">
        <v>283</v>
      </c>
      <c r="J103" s="549">
        <v>0.7129629629629629</v>
      </c>
      <c r="K103" s="468">
        <v>0</v>
      </c>
      <c r="L103" s="376">
        <v>6</v>
      </c>
      <c r="M103" s="560" t="s">
        <v>312</v>
      </c>
      <c r="N103" s="377"/>
      <c r="O103" s="378"/>
      <c r="P103" s="378"/>
      <c r="Q103" s="441"/>
      <c r="R103" s="441"/>
    </row>
    <row r="104" spans="2:18" ht="30">
      <c r="B104" s="441" t="s">
        <v>421</v>
      </c>
      <c r="C104" s="374">
        <v>2008</v>
      </c>
      <c r="D104" s="374">
        <v>283</v>
      </c>
      <c r="E104" s="549">
        <v>0.8067129629629629</v>
      </c>
      <c r="F104" s="374">
        <v>0</v>
      </c>
      <c r="G104" s="549">
        <v>0.019444444444444445</v>
      </c>
      <c r="H104" s="374">
        <v>2008</v>
      </c>
      <c r="I104" s="374">
        <v>283</v>
      </c>
      <c r="J104" s="549">
        <v>0.8261574074074075</v>
      </c>
      <c r="K104" s="468">
        <v>4000</v>
      </c>
      <c r="L104" s="376">
        <v>6.72</v>
      </c>
      <c r="M104" s="560" t="s">
        <v>312</v>
      </c>
      <c r="N104" s="377"/>
      <c r="O104" s="378"/>
      <c r="P104" s="378"/>
      <c r="Q104" s="441"/>
      <c r="R104" s="441"/>
    </row>
    <row r="105" spans="2:18" ht="30">
      <c r="B105" s="441" t="s">
        <v>422</v>
      </c>
      <c r="C105" s="374">
        <v>2008</v>
      </c>
      <c r="D105" s="374">
        <v>283</v>
      </c>
      <c r="E105" s="549">
        <v>0.8261574074074075</v>
      </c>
      <c r="F105" s="374">
        <v>0</v>
      </c>
      <c r="G105" s="549">
        <v>0.03194444444444445</v>
      </c>
      <c r="H105" s="374">
        <v>2008</v>
      </c>
      <c r="I105" s="374">
        <v>283</v>
      </c>
      <c r="J105" s="549">
        <v>0.8581018518518518</v>
      </c>
      <c r="K105" s="468">
        <v>3600</v>
      </c>
      <c r="L105" s="376">
        <v>9.936</v>
      </c>
      <c r="M105" s="560" t="s">
        <v>315</v>
      </c>
      <c r="N105" s="377" t="s">
        <v>330</v>
      </c>
      <c r="O105" s="378" t="s">
        <v>317</v>
      </c>
      <c r="P105" s="378" t="s">
        <v>423</v>
      </c>
      <c r="Q105" s="441"/>
      <c r="R105" s="441"/>
    </row>
    <row r="106" spans="2:18" ht="30">
      <c r="B106" s="441" t="s">
        <v>424</v>
      </c>
      <c r="C106" s="374">
        <v>2008</v>
      </c>
      <c r="D106" s="374">
        <v>283</v>
      </c>
      <c r="E106" s="549">
        <v>0.8261574074074075</v>
      </c>
      <c r="F106" s="374">
        <v>0</v>
      </c>
      <c r="G106" s="549">
        <v>0.17847222222222223</v>
      </c>
      <c r="H106" s="374">
        <v>2008</v>
      </c>
      <c r="I106" s="374">
        <v>284</v>
      </c>
      <c r="J106" s="549">
        <v>0.00462962962962963</v>
      </c>
      <c r="K106" s="468">
        <v>0</v>
      </c>
      <c r="L106" s="376">
        <v>6</v>
      </c>
      <c r="M106" s="560" t="s">
        <v>312</v>
      </c>
      <c r="N106" s="377"/>
      <c r="O106" s="378"/>
      <c r="P106" s="378"/>
      <c r="Q106" s="441"/>
      <c r="R106" s="441"/>
    </row>
    <row r="107" spans="2:18" ht="30">
      <c r="B107" s="441" t="s">
        <v>425</v>
      </c>
      <c r="C107" s="374">
        <v>2008</v>
      </c>
      <c r="D107" s="374">
        <v>283</v>
      </c>
      <c r="E107" s="549">
        <v>0.8581018518518518</v>
      </c>
      <c r="F107" s="374">
        <v>0</v>
      </c>
      <c r="G107" s="549">
        <v>0.015277777777777777</v>
      </c>
      <c r="H107" s="374">
        <v>2008</v>
      </c>
      <c r="I107" s="374">
        <v>283</v>
      </c>
      <c r="J107" s="549">
        <v>0.8733796296296297</v>
      </c>
      <c r="K107" s="468">
        <v>3600</v>
      </c>
      <c r="L107" s="376">
        <v>4.752</v>
      </c>
      <c r="M107" s="560" t="s">
        <v>312</v>
      </c>
      <c r="N107" s="377"/>
      <c r="O107" s="378"/>
      <c r="P107" s="378"/>
      <c r="Q107" s="441"/>
      <c r="R107" s="441"/>
    </row>
    <row r="108" spans="2:18" ht="30">
      <c r="B108" s="441" t="s">
        <v>426</v>
      </c>
      <c r="C108" s="374">
        <v>2008</v>
      </c>
      <c r="D108" s="374">
        <v>283</v>
      </c>
      <c r="E108" s="549">
        <v>0.8733796296296297</v>
      </c>
      <c r="F108" s="374">
        <v>0</v>
      </c>
      <c r="G108" s="549">
        <v>0.13125</v>
      </c>
      <c r="H108" s="374">
        <v>2008</v>
      </c>
      <c r="I108" s="374">
        <v>284</v>
      </c>
      <c r="J108" s="549">
        <v>0.00462962962962963</v>
      </c>
      <c r="K108" s="468">
        <v>3600</v>
      </c>
      <c r="L108" s="376">
        <v>40.824</v>
      </c>
      <c r="M108" s="560" t="s">
        <v>315</v>
      </c>
      <c r="N108" s="377" t="s">
        <v>427</v>
      </c>
      <c r="O108" s="378" t="s">
        <v>317</v>
      </c>
      <c r="P108" s="378" t="s">
        <v>428</v>
      </c>
      <c r="Q108" s="441"/>
      <c r="R108" s="441"/>
    </row>
    <row r="109" spans="2:18" ht="30">
      <c r="B109" s="441" t="s">
        <v>429</v>
      </c>
      <c r="C109" s="374">
        <v>2008</v>
      </c>
      <c r="D109" s="374">
        <v>284</v>
      </c>
      <c r="E109" s="549">
        <v>0.00462962962962963</v>
      </c>
      <c r="F109" s="374">
        <v>0</v>
      </c>
      <c r="G109" s="549">
        <v>0.08333333333333333</v>
      </c>
      <c r="H109" s="374">
        <v>2008</v>
      </c>
      <c r="I109" s="374">
        <v>284</v>
      </c>
      <c r="J109" s="549">
        <v>0.08796296296296297</v>
      </c>
      <c r="K109" s="468">
        <v>4000</v>
      </c>
      <c r="L109" s="376">
        <v>28.8</v>
      </c>
      <c r="M109" s="560" t="s">
        <v>312</v>
      </c>
      <c r="N109" s="377"/>
      <c r="O109" s="378"/>
      <c r="P109" s="378"/>
      <c r="Q109" s="441"/>
      <c r="R109" s="441"/>
    </row>
    <row r="110" spans="2:18" ht="30">
      <c r="B110" s="441" t="s">
        <v>430</v>
      </c>
      <c r="C110" s="374">
        <v>2008</v>
      </c>
      <c r="D110" s="374">
        <v>284</v>
      </c>
      <c r="E110" s="549">
        <v>0.08796296296296297</v>
      </c>
      <c r="F110" s="374">
        <v>0</v>
      </c>
      <c r="G110" s="549">
        <v>0.1826388888888889</v>
      </c>
      <c r="H110" s="374">
        <v>2008</v>
      </c>
      <c r="I110" s="374">
        <v>284</v>
      </c>
      <c r="J110" s="549">
        <v>0.27060185185185187</v>
      </c>
      <c r="K110" s="468">
        <v>4000</v>
      </c>
      <c r="L110" s="376">
        <v>63.12</v>
      </c>
      <c r="M110" s="560" t="s">
        <v>312</v>
      </c>
      <c r="N110" s="377"/>
      <c r="O110" s="378"/>
      <c r="P110" s="378"/>
      <c r="Q110" s="441"/>
      <c r="R110" s="441"/>
    </row>
    <row r="111" spans="2:18" ht="30">
      <c r="B111" s="441" t="s">
        <v>431</v>
      </c>
      <c r="C111" s="374">
        <v>2008</v>
      </c>
      <c r="D111" s="374">
        <v>284</v>
      </c>
      <c r="E111" s="549">
        <v>0.5347222222222222</v>
      </c>
      <c r="F111" s="374">
        <v>0</v>
      </c>
      <c r="G111" s="549">
        <v>0.3333333333333333</v>
      </c>
      <c r="H111" s="374">
        <v>2008</v>
      </c>
      <c r="I111" s="374">
        <v>284</v>
      </c>
      <c r="J111" s="549">
        <v>0.8680555555555555</v>
      </c>
      <c r="K111" s="468">
        <v>3000</v>
      </c>
      <c r="L111" s="376">
        <v>86.4</v>
      </c>
      <c r="M111" s="560" t="s">
        <v>312</v>
      </c>
      <c r="N111" s="377"/>
      <c r="O111" s="378"/>
      <c r="P111" s="378"/>
      <c r="Q111" s="441"/>
      <c r="R111" s="441"/>
    </row>
    <row r="112" spans="2:18" ht="15">
      <c r="B112" s="441" t="s">
        <v>432</v>
      </c>
      <c r="C112" s="374">
        <v>2008</v>
      </c>
      <c r="D112" s="374">
        <v>285</v>
      </c>
      <c r="E112" s="549">
        <v>0.06944444444444443</v>
      </c>
      <c r="F112" s="374">
        <v>0</v>
      </c>
      <c r="G112" s="549">
        <v>0.16666666666666666</v>
      </c>
      <c r="H112" s="374">
        <v>2008</v>
      </c>
      <c r="I112" s="374">
        <v>285</v>
      </c>
      <c r="J112" s="549">
        <v>0.23611111111111113</v>
      </c>
      <c r="K112" s="468">
        <v>4000</v>
      </c>
      <c r="L112" s="376">
        <v>57.6</v>
      </c>
      <c r="M112" s="560" t="s">
        <v>315</v>
      </c>
      <c r="N112" s="377" t="s">
        <v>316</v>
      </c>
      <c r="O112" s="378" t="s">
        <v>317</v>
      </c>
      <c r="P112" s="378"/>
      <c r="Q112" s="441"/>
      <c r="R112" s="441"/>
    </row>
    <row r="113" spans="2:18" ht="30">
      <c r="B113" s="441" t="s">
        <v>433</v>
      </c>
      <c r="C113" s="374">
        <v>2008</v>
      </c>
      <c r="D113" s="374">
        <v>285</v>
      </c>
      <c r="E113" s="549">
        <v>0.06944444444444443</v>
      </c>
      <c r="F113" s="374">
        <v>0</v>
      </c>
      <c r="G113" s="549">
        <v>0.16666666666666666</v>
      </c>
      <c r="H113" s="374">
        <v>2008</v>
      </c>
      <c r="I113" s="374">
        <v>285</v>
      </c>
      <c r="J113" s="549">
        <v>0.23611111111111113</v>
      </c>
      <c r="K113" s="468">
        <v>0</v>
      </c>
      <c r="L113" s="376">
        <v>8</v>
      </c>
      <c r="M113" s="560" t="s">
        <v>312</v>
      </c>
      <c r="N113" s="377"/>
      <c r="O113" s="378"/>
      <c r="P113" s="378"/>
      <c r="Q113" s="441"/>
      <c r="R113" s="441"/>
    </row>
    <row r="114" spans="2:18" ht="30">
      <c r="B114" s="441" t="s">
        <v>434</v>
      </c>
      <c r="C114" s="374">
        <v>2008</v>
      </c>
      <c r="D114" s="374">
        <v>285</v>
      </c>
      <c r="E114" s="549">
        <v>0.23611111111111113</v>
      </c>
      <c r="F114" s="374">
        <v>0</v>
      </c>
      <c r="G114" s="549">
        <v>0.2222222222222222</v>
      </c>
      <c r="H114" s="374">
        <v>2008</v>
      </c>
      <c r="I114" s="374">
        <v>285</v>
      </c>
      <c r="J114" s="549">
        <v>0.4583333333333333</v>
      </c>
      <c r="K114" s="468">
        <v>4000</v>
      </c>
      <c r="L114" s="376">
        <v>76.8</v>
      </c>
      <c r="M114" s="560" t="s">
        <v>312</v>
      </c>
      <c r="N114" s="377"/>
      <c r="O114" s="378"/>
      <c r="P114" s="378"/>
      <c r="Q114" s="441"/>
      <c r="R114" s="441"/>
    </row>
    <row r="115" spans="2:18" ht="30">
      <c r="B115" s="441" t="s">
        <v>435</v>
      </c>
      <c r="C115" s="374">
        <v>2008</v>
      </c>
      <c r="D115" s="374">
        <v>285</v>
      </c>
      <c r="E115" s="549">
        <v>0.5243055555555556</v>
      </c>
      <c r="F115" s="374">
        <v>0</v>
      </c>
      <c r="G115" s="549">
        <v>0.3333333333333333</v>
      </c>
      <c r="H115" s="374">
        <v>2008</v>
      </c>
      <c r="I115" s="374">
        <v>285</v>
      </c>
      <c r="J115" s="549">
        <v>0.8576388888888888</v>
      </c>
      <c r="K115" s="468">
        <v>3000</v>
      </c>
      <c r="L115" s="376">
        <v>86.4</v>
      </c>
      <c r="M115" s="560" t="s">
        <v>312</v>
      </c>
      <c r="N115" s="377"/>
      <c r="O115" s="378"/>
      <c r="P115" s="378"/>
      <c r="Q115" s="441"/>
      <c r="R115" s="441"/>
    </row>
    <row r="116" spans="2:18" ht="30">
      <c r="B116" s="441" t="s">
        <v>436</v>
      </c>
      <c r="C116" s="374">
        <v>2008</v>
      </c>
      <c r="D116" s="374">
        <v>285</v>
      </c>
      <c r="E116" s="549">
        <v>0.8819444444444445</v>
      </c>
      <c r="F116" s="374">
        <v>0</v>
      </c>
      <c r="G116" s="549">
        <v>0.052083333333333336</v>
      </c>
      <c r="H116" s="374">
        <v>2008</v>
      </c>
      <c r="I116" s="374">
        <v>285</v>
      </c>
      <c r="J116" s="549">
        <v>0.9340277777777778</v>
      </c>
      <c r="K116" s="468">
        <v>4000</v>
      </c>
      <c r="L116" s="376">
        <v>18</v>
      </c>
      <c r="M116" s="560" t="s">
        <v>312</v>
      </c>
      <c r="N116" s="377"/>
      <c r="O116" s="378"/>
      <c r="P116" s="378"/>
      <c r="Q116" s="441"/>
      <c r="R116" s="441"/>
    </row>
    <row r="117" spans="2:18" ht="30">
      <c r="B117" s="441" t="s">
        <v>437</v>
      </c>
      <c r="C117" s="374">
        <v>2008</v>
      </c>
      <c r="D117" s="374">
        <v>285</v>
      </c>
      <c r="E117" s="549">
        <v>0.9340277777777778</v>
      </c>
      <c r="F117" s="374">
        <v>0</v>
      </c>
      <c r="G117" s="549">
        <v>0.5104166666666666</v>
      </c>
      <c r="H117" s="374">
        <v>2008</v>
      </c>
      <c r="I117" s="374">
        <v>286</v>
      </c>
      <c r="J117" s="549">
        <v>0.4444444444444444</v>
      </c>
      <c r="K117" s="468">
        <v>4000</v>
      </c>
      <c r="L117" s="376">
        <v>176.4</v>
      </c>
      <c r="M117" s="560" t="s">
        <v>312</v>
      </c>
      <c r="N117" s="377"/>
      <c r="O117" s="378"/>
      <c r="P117" s="378"/>
      <c r="Q117" s="441"/>
      <c r="R117" s="441"/>
    </row>
    <row r="118" spans="2:18" ht="30">
      <c r="B118" s="441" t="s">
        <v>438</v>
      </c>
      <c r="C118" s="374">
        <v>2008</v>
      </c>
      <c r="D118" s="374">
        <v>286</v>
      </c>
      <c r="E118" s="549">
        <v>0.46527777777777773</v>
      </c>
      <c r="F118" s="374">
        <v>0</v>
      </c>
      <c r="G118" s="549">
        <v>0.08333333333333333</v>
      </c>
      <c r="H118" s="374">
        <v>2008</v>
      </c>
      <c r="I118" s="374">
        <v>286</v>
      </c>
      <c r="J118" s="549">
        <v>0.548611111111111</v>
      </c>
      <c r="K118" s="468">
        <v>4000</v>
      </c>
      <c r="L118" s="376">
        <v>28.8</v>
      </c>
      <c r="M118" s="560" t="s">
        <v>312</v>
      </c>
      <c r="N118" s="377"/>
      <c r="O118" s="378"/>
      <c r="P118" s="378"/>
      <c r="Q118" s="441"/>
      <c r="R118" s="441"/>
    </row>
    <row r="119" spans="2:18" ht="30">
      <c r="B119" s="441" t="s">
        <v>439</v>
      </c>
      <c r="C119" s="374">
        <v>2008</v>
      </c>
      <c r="D119" s="374">
        <v>286</v>
      </c>
      <c r="E119" s="549">
        <v>0.548611111111111</v>
      </c>
      <c r="F119" s="374">
        <v>0</v>
      </c>
      <c r="G119" s="549">
        <v>0.052083333333333336</v>
      </c>
      <c r="H119" s="374">
        <v>2008</v>
      </c>
      <c r="I119" s="374">
        <v>286</v>
      </c>
      <c r="J119" s="549">
        <v>0.6006944444444444</v>
      </c>
      <c r="K119" s="468">
        <v>4000</v>
      </c>
      <c r="L119" s="376">
        <v>18</v>
      </c>
      <c r="M119" s="560" t="s">
        <v>312</v>
      </c>
      <c r="N119" s="377"/>
      <c r="O119" s="378"/>
      <c r="P119" s="378"/>
      <c r="Q119" s="441"/>
      <c r="R119" s="441"/>
    </row>
    <row r="120" spans="2:18" ht="30">
      <c r="B120" s="441" t="s">
        <v>440</v>
      </c>
      <c r="C120" s="374">
        <v>2008</v>
      </c>
      <c r="D120" s="374">
        <v>286</v>
      </c>
      <c r="E120" s="549">
        <v>0.6006944444444444</v>
      </c>
      <c r="F120" s="374">
        <v>0</v>
      </c>
      <c r="G120" s="549">
        <v>0.041666666666666664</v>
      </c>
      <c r="H120" s="374">
        <v>2008</v>
      </c>
      <c r="I120" s="374">
        <v>286</v>
      </c>
      <c r="J120" s="549">
        <v>0.642361111111111</v>
      </c>
      <c r="K120" s="468">
        <v>4000</v>
      </c>
      <c r="L120" s="376">
        <v>14.4</v>
      </c>
      <c r="M120" s="560" t="s">
        <v>312</v>
      </c>
      <c r="N120" s="377"/>
      <c r="O120" s="378"/>
      <c r="P120" s="378"/>
      <c r="Q120" s="441"/>
      <c r="R120" s="441"/>
    </row>
    <row r="121" spans="2:18" ht="30">
      <c r="B121" s="441" t="s">
        <v>441</v>
      </c>
      <c r="C121" s="374">
        <v>2008</v>
      </c>
      <c r="D121" s="374">
        <v>286</v>
      </c>
      <c r="E121" s="549">
        <v>0.642361111111111</v>
      </c>
      <c r="F121" s="374">
        <v>0</v>
      </c>
      <c r="G121" s="549">
        <v>0.0763888888888889</v>
      </c>
      <c r="H121" s="374">
        <v>2008</v>
      </c>
      <c r="I121" s="374">
        <v>286</v>
      </c>
      <c r="J121" s="549">
        <v>0.71875</v>
      </c>
      <c r="K121" s="468">
        <v>4000</v>
      </c>
      <c r="L121" s="376">
        <v>26.4</v>
      </c>
      <c r="M121" s="560" t="s">
        <v>312</v>
      </c>
      <c r="N121" s="377"/>
      <c r="O121" s="378"/>
      <c r="P121" s="378"/>
      <c r="Q121" s="441"/>
      <c r="R121" s="441"/>
    </row>
    <row r="122" spans="2:18" ht="30">
      <c r="B122" s="441" t="s">
        <v>442</v>
      </c>
      <c r="C122" s="374">
        <v>2008</v>
      </c>
      <c r="D122" s="374">
        <v>286</v>
      </c>
      <c r="E122" s="549">
        <v>0.7854166666666668</v>
      </c>
      <c r="F122" s="374">
        <v>0</v>
      </c>
      <c r="G122" s="549">
        <v>0.3333333333333333</v>
      </c>
      <c r="H122" s="374">
        <v>2008</v>
      </c>
      <c r="I122" s="374">
        <v>287</v>
      </c>
      <c r="J122" s="549">
        <v>0.11875</v>
      </c>
      <c r="K122" s="468">
        <v>3000</v>
      </c>
      <c r="L122" s="376">
        <v>86.4</v>
      </c>
      <c r="M122" s="560" t="s">
        <v>312</v>
      </c>
      <c r="N122" s="377"/>
      <c r="O122" s="378"/>
      <c r="P122" s="378"/>
      <c r="Q122" s="441"/>
      <c r="R122" s="441"/>
    </row>
    <row r="123" spans="2:18" ht="30">
      <c r="B123" s="441" t="s">
        <v>443</v>
      </c>
      <c r="C123" s="374">
        <v>2008</v>
      </c>
      <c r="D123" s="374">
        <v>287</v>
      </c>
      <c r="E123" s="549">
        <v>0.3125</v>
      </c>
      <c r="F123" s="374">
        <v>0</v>
      </c>
      <c r="G123" s="549">
        <v>0.052083333333333336</v>
      </c>
      <c r="H123" s="374">
        <v>2008</v>
      </c>
      <c r="I123" s="374">
        <v>287</v>
      </c>
      <c r="J123" s="549">
        <v>0.3645833333333333</v>
      </c>
      <c r="K123" s="468">
        <v>4000</v>
      </c>
      <c r="L123" s="376">
        <v>18</v>
      </c>
      <c r="M123" s="560" t="s">
        <v>312</v>
      </c>
      <c r="N123" s="377"/>
      <c r="O123" s="378"/>
      <c r="P123" s="378"/>
      <c r="Q123" s="441"/>
      <c r="R123" s="441"/>
    </row>
    <row r="124" spans="2:18" ht="30">
      <c r="B124" s="441" t="s">
        <v>444</v>
      </c>
      <c r="C124" s="374">
        <v>2008</v>
      </c>
      <c r="D124" s="374">
        <v>287</v>
      </c>
      <c r="E124" s="549">
        <v>0.525</v>
      </c>
      <c r="F124" s="374">
        <v>0</v>
      </c>
      <c r="G124" s="549">
        <v>0.3333333333333333</v>
      </c>
      <c r="H124" s="374">
        <v>2008</v>
      </c>
      <c r="I124" s="374">
        <v>287</v>
      </c>
      <c r="J124" s="549">
        <v>0.8583333333333334</v>
      </c>
      <c r="K124" s="468">
        <v>3000</v>
      </c>
      <c r="L124" s="376">
        <v>86.4</v>
      </c>
      <c r="M124" s="560" t="s">
        <v>312</v>
      </c>
      <c r="N124" s="377"/>
      <c r="O124" s="378"/>
      <c r="P124" s="378"/>
      <c r="Q124" s="441"/>
      <c r="R124" s="441"/>
    </row>
    <row r="125" spans="2:18" ht="15">
      <c r="B125" s="441" t="s">
        <v>445</v>
      </c>
      <c r="C125" s="374">
        <v>2008</v>
      </c>
      <c r="D125" s="374">
        <v>287</v>
      </c>
      <c r="E125" s="549">
        <v>0.9861111111111112</v>
      </c>
      <c r="F125" s="374">
        <v>0</v>
      </c>
      <c r="G125" s="549">
        <v>0.4131944444444444</v>
      </c>
      <c r="H125" s="374">
        <v>2008</v>
      </c>
      <c r="I125" s="374">
        <v>288</v>
      </c>
      <c r="J125" s="549">
        <v>0.3993055555555556</v>
      </c>
      <c r="K125" s="468">
        <v>4000</v>
      </c>
      <c r="L125" s="376">
        <v>142.8</v>
      </c>
      <c r="M125" s="560" t="s">
        <v>315</v>
      </c>
      <c r="N125" s="377" t="s">
        <v>316</v>
      </c>
      <c r="O125" s="378" t="s">
        <v>317</v>
      </c>
      <c r="P125" s="378"/>
      <c r="Q125" s="441"/>
      <c r="R125" s="441"/>
    </row>
    <row r="126" spans="2:18" ht="30">
      <c r="B126" s="441" t="s">
        <v>446</v>
      </c>
      <c r="C126" s="374">
        <v>2008</v>
      </c>
      <c r="D126" s="374">
        <v>287</v>
      </c>
      <c r="E126" s="549">
        <v>0.9861111111111112</v>
      </c>
      <c r="F126" s="374">
        <v>0</v>
      </c>
      <c r="G126" s="549">
        <v>0.4131944444444444</v>
      </c>
      <c r="H126" s="374">
        <v>2008</v>
      </c>
      <c r="I126" s="374">
        <v>288</v>
      </c>
      <c r="J126" s="549">
        <v>0.3993055555555556</v>
      </c>
      <c r="K126" s="468">
        <v>0</v>
      </c>
      <c r="L126" s="376">
        <v>19.5</v>
      </c>
      <c r="M126" s="560" t="s">
        <v>312</v>
      </c>
      <c r="N126" s="377"/>
      <c r="O126" s="378"/>
      <c r="P126" s="378"/>
      <c r="Q126" s="441"/>
      <c r="R126" s="441"/>
    </row>
    <row r="127" spans="2:18" ht="30">
      <c r="B127" s="441" t="s">
        <v>447</v>
      </c>
      <c r="C127" s="374">
        <v>2008</v>
      </c>
      <c r="D127" s="374">
        <v>288</v>
      </c>
      <c r="E127" s="549">
        <v>0.525</v>
      </c>
      <c r="F127" s="374">
        <v>0</v>
      </c>
      <c r="G127" s="549">
        <v>0.3333333333333333</v>
      </c>
      <c r="H127" s="374">
        <v>2008</v>
      </c>
      <c r="I127" s="374">
        <v>288</v>
      </c>
      <c r="J127" s="549">
        <v>0.8583333333333334</v>
      </c>
      <c r="K127" s="468">
        <v>3000</v>
      </c>
      <c r="L127" s="376">
        <v>86.4</v>
      </c>
      <c r="M127" s="560" t="s">
        <v>312</v>
      </c>
      <c r="N127" s="377"/>
      <c r="O127" s="378"/>
      <c r="P127" s="378"/>
      <c r="Q127" s="441"/>
      <c r="R127" s="441"/>
    </row>
    <row r="128" spans="2:18" ht="30">
      <c r="B128" s="441" t="s">
        <v>448</v>
      </c>
      <c r="C128" s="374">
        <v>2008</v>
      </c>
      <c r="D128" s="374">
        <v>288</v>
      </c>
      <c r="E128" s="549">
        <v>0.8819444444444445</v>
      </c>
      <c r="F128" s="374">
        <v>0</v>
      </c>
      <c r="G128" s="549">
        <v>0.052083333333333336</v>
      </c>
      <c r="H128" s="374">
        <v>2008</v>
      </c>
      <c r="I128" s="374">
        <v>288</v>
      </c>
      <c r="J128" s="549">
        <v>0.9340277777777778</v>
      </c>
      <c r="K128" s="468">
        <v>4000</v>
      </c>
      <c r="L128" s="376">
        <v>18</v>
      </c>
      <c r="M128" s="560" t="s">
        <v>312</v>
      </c>
      <c r="N128" s="377"/>
      <c r="O128" s="378"/>
      <c r="P128" s="378"/>
      <c r="Q128" s="441"/>
      <c r="R128" s="441"/>
    </row>
    <row r="129" spans="2:18" ht="30">
      <c r="B129" s="441" t="s">
        <v>449</v>
      </c>
      <c r="C129" s="374">
        <v>2008</v>
      </c>
      <c r="D129" s="374">
        <v>288</v>
      </c>
      <c r="E129" s="549">
        <v>0.9340277777777778</v>
      </c>
      <c r="F129" s="374">
        <v>0</v>
      </c>
      <c r="G129" s="549">
        <v>0.517361111111111</v>
      </c>
      <c r="H129" s="374">
        <v>2008</v>
      </c>
      <c r="I129" s="374">
        <v>289</v>
      </c>
      <c r="J129" s="549">
        <v>0.4513888888888889</v>
      </c>
      <c r="K129" s="468">
        <v>2200</v>
      </c>
      <c r="L129" s="376">
        <v>98.34</v>
      </c>
      <c r="M129" s="560" t="s">
        <v>312</v>
      </c>
      <c r="N129" s="377"/>
      <c r="O129" s="378"/>
      <c r="P129" s="378"/>
      <c r="Q129" s="441"/>
      <c r="R129" s="441"/>
    </row>
    <row r="130" spans="2:18" ht="30">
      <c r="B130" s="441" t="s">
        <v>450</v>
      </c>
      <c r="C130" s="374">
        <v>2008</v>
      </c>
      <c r="D130" s="374">
        <v>289</v>
      </c>
      <c r="E130" s="549">
        <v>0.5145833333333333</v>
      </c>
      <c r="F130" s="374">
        <v>0</v>
      </c>
      <c r="G130" s="549">
        <v>0.3333333333333333</v>
      </c>
      <c r="H130" s="374">
        <v>2008</v>
      </c>
      <c r="I130" s="374">
        <v>289</v>
      </c>
      <c r="J130" s="549">
        <v>0.8479166666666668</v>
      </c>
      <c r="K130" s="468">
        <v>3000</v>
      </c>
      <c r="L130" s="376">
        <v>86.4</v>
      </c>
      <c r="M130" s="560" t="s">
        <v>312</v>
      </c>
      <c r="N130" s="377"/>
      <c r="O130" s="378"/>
      <c r="P130" s="378"/>
      <c r="Q130" s="441"/>
      <c r="R130" s="441"/>
    </row>
    <row r="131" spans="2:18" ht="15">
      <c r="B131" s="441" t="s">
        <v>451</v>
      </c>
      <c r="C131" s="374">
        <v>2008</v>
      </c>
      <c r="D131" s="374">
        <v>289</v>
      </c>
      <c r="E131" s="549">
        <v>0.8715277777777778</v>
      </c>
      <c r="F131" s="374">
        <v>0</v>
      </c>
      <c r="G131" s="549">
        <v>0.24305555555555555</v>
      </c>
      <c r="H131" s="374">
        <v>2008</v>
      </c>
      <c r="I131" s="374">
        <v>290</v>
      </c>
      <c r="J131" s="549">
        <v>0.11458333333333333</v>
      </c>
      <c r="K131" s="468">
        <v>4000</v>
      </c>
      <c r="L131" s="376">
        <v>84</v>
      </c>
      <c r="M131" s="560" t="s">
        <v>315</v>
      </c>
      <c r="N131" s="377" t="s">
        <v>316</v>
      </c>
      <c r="O131" s="378" t="s">
        <v>317</v>
      </c>
      <c r="P131" s="378"/>
      <c r="Q131" s="441"/>
      <c r="R131" s="441"/>
    </row>
    <row r="132" spans="2:18" ht="30">
      <c r="B132" s="441" t="s">
        <v>452</v>
      </c>
      <c r="C132" s="374">
        <v>2008</v>
      </c>
      <c r="D132" s="374">
        <v>289</v>
      </c>
      <c r="E132" s="549">
        <v>0.8715277777777778</v>
      </c>
      <c r="F132" s="374">
        <v>0</v>
      </c>
      <c r="G132" s="549">
        <v>0.24305555555555555</v>
      </c>
      <c r="H132" s="374">
        <v>2008</v>
      </c>
      <c r="I132" s="374">
        <v>290</v>
      </c>
      <c r="J132" s="549">
        <v>0.11458333333333333</v>
      </c>
      <c r="K132" s="468">
        <v>0</v>
      </c>
      <c r="L132" s="376">
        <v>11.5</v>
      </c>
      <c r="M132" s="560" t="s">
        <v>312</v>
      </c>
      <c r="N132" s="377"/>
      <c r="O132" s="378"/>
      <c r="P132" s="378"/>
      <c r="Q132" s="441"/>
      <c r="R132" s="441"/>
    </row>
    <row r="133" spans="2:18" ht="30">
      <c r="B133" s="441" t="s">
        <v>453</v>
      </c>
      <c r="C133" s="374">
        <v>2008</v>
      </c>
      <c r="D133" s="374">
        <v>290</v>
      </c>
      <c r="E133" s="549">
        <v>0.11458333333333333</v>
      </c>
      <c r="F133" s="374">
        <v>0</v>
      </c>
      <c r="G133" s="549">
        <v>0.19444444444444445</v>
      </c>
      <c r="H133" s="374">
        <v>2008</v>
      </c>
      <c r="I133" s="374">
        <v>290</v>
      </c>
      <c r="J133" s="549">
        <v>0.3090277777777778</v>
      </c>
      <c r="K133" s="468">
        <v>4000</v>
      </c>
      <c r="L133" s="376">
        <v>67.2</v>
      </c>
      <c r="M133" s="560" t="s">
        <v>312</v>
      </c>
      <c r="N133" s="377"/>
      <c r="O133" s="378"/>
      <c r="P133" s="378"/>
      <c r="Q133" s="441"/>
      <c r="R133" s="441"/>
    </row>
    <row r="134" spans="2:18" ht="30">
      <c r="B134" s="441" t="s">
        <v>454</v>
      </c>
      <c r="C134" s="374">
        <v>2008</v>
      </c>
      <c r="D134" s="374">
        <v>290</v>
      </c>
      <c r="E134" s="549">
        <v>0.34722222222222227</v>
      </c>
      <c r="F134" s="374">
        <v>0</v>
      </c>
      <c r="G134" s="549">
        <v>0.20486111111111113</v>
      </c>
      <c r="H134" s="374">
        <v>2008</v>
      </c>
      <c r="I134" s="374">
        <v>290</v>
      </c>
      <c r="J134" s="549">
        <v>0.5520833333333334</v>
      </c>
      <c r="K134" s="468">
        <v>4000</v>
      </c>
      <c r="L134" s="376">
        <v>70.8</v>
      </c>
      <c r="M134" s="560" t="s">
        <v>312</v>
      </c>
      <c r="N134" s="377"/>
      <c r="O134" s="378"/>
      <c r="P134" s="378"/>
      <c r="Q134" s="441"/>
      <c r="R134" s="441"/>
    </row>
    <row r="135" spans="2:18" ht="30">
      <c r="B135" s="441" t="s">
        <v>455</v>
      </c>
      <c r="C135" s="374">
        <v>2008</v>
      </c>
      <c r="D135" s="374">
        <v>290</v>
      </c>
      <c r="E135" s="549">
        <v>0.5520833333333334</v>
      </c>
      <c r="F135" s="374">
        <v>0</v>
      </c>
      <c r="G135" s="549">
        <v>0.125</v>
      </c>
      <c r="H135" s="374">
        <v>2008</v>
      </c>
      <c r="I135" s="374">
        <v>290</v>
      </c>
      <c r="J135" s="549">
        <v>0.6770833333333334</v>
      </c>
      <c r="K135" s="468">
        <v>2200</v>
      </c>
      <c r="L135" s="376">
        <v>23.76</v>
      </c>
      <c r="M135" s="560" t="s">
        <v>312</v>
      </c>
      <c r="N135" s="377"/>
      <c r="O135" s="378"/>
      <c r="P135" s="378"/>
      <c r="Q135" s="441"/>
      <c r="R135" s="441"/>
    </row>
    <row r="136" spans="2:18" ht="15">
      <c r="B136" s="441" t="s">
        <v>456</v>
      </c>
      <c r="C136" s="374">
        <v>2008</v>
      </c>
      <c r="D136" s="374">
        <v>290</v>
      </c>
      <c r="E136" s="549">
        <v>0.6770833333333334</v>
      </c>
      <c r="F136" s="374">
        <v>0</v>
      </c>
      <c r="G136" s="549">
        <v>0.2708333333333333</v>
      </c>
      <c r="H136" s="374">
        <v>2008</v>
      </c>
      <c r="I136" s="374">
        <v>290</v>
      </c>
      <c r="J136" s="549">
        <v>0.9479166666666666</v>
      </c>
      <c r="K136" s="468">
        <v>4000</v>
      </c>
      <c r="L136" s="376">
        <v>93.6</v>
      </c>
      <c r="M136" s="560" t="s">
        <v>315</v>
      </c>
      <c r="N136" s="377" t="s">
        <v>316</v>
      </c>
      <c r="O136" s="378" t="s">
        <v>317</v>
      </c>
      <c r="P136" s="378"/>
      <c r="Q136" s="441"/>
      <c r="R136" s="441"/>
    </row>
    <row r="137" spans="2:18" ht="30">
      <c r="B137" s="441" t="s">
        <v>457</v>
      </c>
      <c r="C137" s="374">
        <v>2008</v>
      </c>
      <c r="D137" s="374">
        <v>290</v>
      </c>
      <c r="E137" s="549">
        <v>0.6770833333333334</v>
      </c>
      <c r="F137" s="374">
        <v>0</v>
      </c>
      <c r="G137" s="549">
        <v>0.2708333333333333</v>
      </c>
      <c r="H137" s="374">
        <v>2008</v>
      </c>
      <c r="I137" s="374">
        <v>290</v>
      </c>
      <c r="J137" s="549">
        <v>0.9479166666666666</v>
      </c>
      <c r="K137" s="468">
        <v>0</v>
      </c>
      <c r="L137" s="376">
        <v>13</v>
      </c>
      <c r="M137" s="560" t="s">
        <v>312</v>
      </c>
      <c r="N137" s="377"/>
      <c r="O137" s="378"/>
      <c r="P137" s="378"/>
      <c r="Q137" s="441"/>
      <c r="R137" s="441"/>
    </row>
    <row r="138" spans="2:18" ht="30">
      <c r="B138" s="441" t="s">
        <v>458</v>
      </c>
      <c r="C138" s="374">
        <v>2008</v>
      </c>
      <c r="D138" s="374">
        <v>291</v>
      </c>
      <c r="E138" s="549">
        <v>0.17361111111111113</v>
      </c>
      <c r="F138" s="374">
        <v>0</v>
      </c>
      <c r="G138" s="549">
        <v>0.2916666666666667</v>
      </c>
      <c r="H138" s="374">
        <v>2008</v>
      </c>
      <c r="I138" s="374">
        <v>291</v>
      </c>
      <c r="J138" s="549">
        <v>0.46527777777777773</v>
      </c>
      <c r="K138" s="468">
        <v>4000</v>
      </c>
      <c r="L138" s="376">
        <v>100.8</v>
      </c>
      <c r="M138" s="560" t="s">
        <v>312</v>
      </c>
      <c r="N138" s="377"/>
      <c r="O138" s="378"/>
      <c r="P138" s="378"/>
      <c r="Q138" s="441"/>
      <c r="R138" s="441"/>
    </row>
    <row r="139" spans="2:18" ht="15">
      <c r="B139" s="441" t="s">
        <v>459</v>
      </c>
      <c r="C139" s="374">
        <v>2008</v>
      </c>
      <c r="D139" s="374">
        <v>291</v>
      </c>
      <c r="E139" s="549">
        <v>0.75</v>
      </c>
      <c r="F139" s="374">
        <v>0</v>
      </c>
      <c r="G139" s="549">
        <v>0.2916666666666667</v>
      </c>
      <c r="H139" s="374">
        <v>2008</v>
      </c>
      <c r="I139" s="374">
        <v>292</v>
      </c>
      <c r="J139" s="549">
        <v>0.041666666666666664</v>
      </c>
      <c r="K139" s="468">
        <v>4000</v>
      </c>
      <c r="L139" s="376">
        <v>100.8</v>
      </c>
      <c r="M139" s="560" t="s">
        <v>315</v>
      </c>
      <c r="N139" s="377" t="s">
        <v>316</v>
      </c>
      <c r="O139" s="378" t="s">
        <v>317</v>
      </c>
      <c r="P139" s="378"/>
      <c r="Q139" s="441"/>
      <c r="R139" s="441"/>
    </row>
    <row r="140" spans="2:18" ht="30">
      <c r="B140" s="441" t="s">
        <v>460</v>
      </c>
      <c r="C140" s="374">
        <v>2008</v>
      </c>
      <c r="D140" s="374">
        <v>291</v>
      </c>
      <c r="E140" s="549">
        <v>0.75</v>
      </c>
      <c r="F140" s="374">
        <v>0</v>
      </c>
      <c r="G140" s="549">
        <v>0.2916666666666667</v>
      </c>
      <c r="H140" s="374">
        <v>2008</v>
      </c>
      <c r="I140" s="374">
        <v>292</v>
      </c>
      <c r="J140" s="549">
        <v>0.041666666666666664</v>
      </c>
      <c r="K140" s="468">
        <v>0</v>
      </c>
      <c r="L140" s="376">
        <v>14</v>
      </c>
      <c r="M140" s="560" t="s">
        <v>312</v>
      </c>
      <c r="N140" s="377"/>
      <c r="O140" s="378"/>
      <c r="P140" s="378"/>
      <c r="Q140" s="441"/>
      <c r="R140" s="441"/>
    </row>
    <row r="141" spans="2:18" ht="15">
      <c r="B141" s="441" t="s">
        <v>461</v>
      </c>
      <c r="C141" s="374">
        <v>2008</v>
      </c>
      <c r="D141" s="374">
        <v>292</v>
      </c>
      <c r="E141" s="549">
        <v>0.0625</v>
      </c>
      <c r="F141" s="374">
        <v>0</v>
      </c>
      <c r="G141" s="549">
        <v>0.35833333333333334</v>
      </c>
      <c r="H141" s="374">
        <v>2008</v>
      </c>
      <c r="I141" s="374">
        <v>292</v>
      </c>
      <c r="J141" s="549">
        <v>0.42083333333333334</v>
      </c>
      <c r="K141" s="468">
        <v>4000</v>
      </c>
      <c r="L141" s="376">
        <v>123.84</v>
      </c>
      <c r="M141" s="560" t="s">
        <v>315</v>
      </c>
      <c r="N141" s="377" t="s">
        <v>316</v>
      </c>
      <c r="O141" s="378" t="s">
        <v>317</v>
      </c>
      <c r="P141" s="378"/>
      <c r="Q141" s="441"/>
      <c r="R141" s="441"/>
    </row>
    <row r="142" spans="2:18" ht="30">
      <c r="B142" s="441" t="s">
        <v>462</v>
      </c>
      <c r="C142" s="374">
        <v>2008</v>
      </c>
      <c r="D142" s="374">
        <v>292</v>
      </c>
      <c r="E142" s="549">
        <v>0.0625</v>
      </c>
      <c r="F142" s="374">
        <v>0</v>
      </c>
      <c r="G142" s="549">
        <v>0.35833333333333334</v>
      </c>
      <c r="H142" s="374">
        <v>2008</v>
      </c>
      <c r="I142" s="374">
        <v>292</v>
      </c>
      <c r="J142" s="549">
        <v>0.42083333333333334</v>
      </c>
      <c r="K142" s="468">
        <v>0</v>
      </c>
      <c r="L142" s="376">
        <v>17</v>
      </c>
      <c r="M142" s="560" t="s">
        <v>312</v>
      </c>
      <c r="N142" s="377"/>
      <c r="O142" s="378"/>
      <c r="P142" s="378"/>
      <c r="Q142" s="441"/>
      <c r="R142" s="441"/>
    </row>
    <row r="143" spans="2:18" ht="30">
      <c r="B143" s="441" t="s">
        <v>463</v>
      </c>
      <c r="C143" s="374">
        <v>2008</v>
      </c>
      <c r="D143" s="374">
        <v>292</v>
      </c>
      <c r="E143" s="549">
        <v>0.5145833333333333</v>
      </c>
      <c r="F143" s="374">
        <v>0</v>
      </c>
      <c r="G143" s="549">
        <v>0.3333333333333333</v>
      </c>
      <c r="H143" s="374">
        <v>2008</v>
      </c>
      <c r="I143" s="374">
        <v>292</v>
      </c>
      <c r="J143" s="549">
        <v>0.8479166666666668</v>
      </c>
      <c r="K143" s="468">
        <v>3000</v>
      </c>
      <c r="L143" s="376">
        <v>86.4</v>
      </c>
      <c r="M143" s="560" t="s">
        <v>312</v>
      </c>
      <c r="N143" s="377"/>
      <c r="O143" s="378"/>
      <c r="P143" s="378"/>
      <c r="Q143" s="441"/>
      <c r="R143" s="441"/>
    </row>
  </sheetData>
  <mergeCells count="3">
    <mergeCell ref="C4:E4"/>
    <mergeCell ref="F4:G4"/>
    <mergeCell ref="H4:J4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.28125" style="66" bestFit="1" customWidth="1"/>
    <col min="2" max="2" width="42.8515625" style="66" customWidth="1"/>
    <col min="3" max="3" width="14.421875" style="66" bestFit="1" customWidth="1"/>
    <col min="4" max="4" width="9.140625" style="66" customWidth="1"/>
    <col min="5" max="5" width="11.28125" style="66" bestFit="1" customWidth="1"/>
    <col min="6" max="6" width="11.421875" style="66" customWidth="1"/>
    <col min="7" max="7" width="14.421875" style="66" customWidth="1"/>
    <col min="8" max="8" width="15.421875" style="66" customWidth="1"/>
    <col min="9" max="9" width="14.421875" style="66" customWidth="1"/>
    <col min="10" max="10" width="10.140625" style="66" customWidth="1"/>
    <col min="11" max="11" width="11.140625" style="66" customWidth="1"/>
    <col min="12" max="12" width="10.421875" style="66" customWidth="1"/>
    <col min="13" max="13" width="11.140625" style="66" customWidth="1"/>
    <col min="14" max="14" width="26.421875" style="66" customWidth="1"/>
    <col min="15" max="15" width="24.7109375" style="66" customWidth="1"/>
    <col min="16" max="16" width="29.00390625" style="66" customWidth="1"/>
    <col min="17" max="17" width="48.140625" style="66" customWidth="1"/>
    <col min="18" max="18" width="10.7109375" style="66" customWidth="1"/>
    <col min="19" max="16384" width="11.421875" style="66" customWidth="1"/>
  </cols>
  <sheetData>
    <row r="1" spans="1:18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 t="s">
        <v>84</v>
      </c>
      <c r="R2" s="83">
        <v>500</v>
      </c>
    </row>
    <row r="3" spans="1:18" ht="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.75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22.5" customHeight="1">
      <c r="A5" s="83"/>
      <c r="B5" s="986" t="s">
        <v>81</v>
      </c>
      <c r="C5" s="993" t="s">
        <v>85</v>
      </c>
      <c r="D5" s="991"/>
      <c r="E5" s="991"/>
      <c r="F5" s="994"/>
      <c r="G5" s="189" t="s">
        <v>86</v>
      </c>
      <c r="H5" s="993" t="s">
        <v>87</v>
      </c>
      <c r="I5" s="991"/>
      <c r="J5" s="991"/>
      <c r="K5" s="994"/>
      <c r="L5" s="995" t="s">
        <v>88</v>
      </c>
      <c r="M5" s="988" t="s">
        <v>89</v>
      </c>
      <c r="N5" s="986" t="s">
        <v>118</v>
      </c>
      <c r="O5" s="990" t="s">
        <v>119</v>
      </c>
      <c r="P5" s="991"/>
      <c r="Q5" s="992"/>
      <c r="R5" s="986" t="s">
        <v>90</v>
      </c>
    </row>
    <row r="6" spans="1:18" ht="32.25" customHeight="1" thickBot="1">
      <c r="A6" s="83"/>
      <c r="B6" s="987"/>
      <c r="C6" s="190" t="s">
        <v>91</v>
      </c>
      <c r="D6" s="191" t="s">
        <v>92</v>
      </c>
      <c r="E6" s="191" t="s">
        <v>93</v>
      </c>
      <c r="F6" s="192" t="s">
        <v>94</v>
      </c>
      <c r="G6" s="192" t="s">
        <v>94</v>
      </c>
      <c r="H6" s="190" t="s">
        <v>91</v>
      </c>
      <c r="I6" s="193" t="s">
        <v>92</v>
      </c>
      <c r="J6" s="191" t="s">
        <v>93</v>
      </c>
      <c r="K6" s="192" t="s">
        <v>94</v>
      </c>
      <c r="L6" s="989"/>
      <c r="M6" s="989"/>
      <c r="N6" s="987"/>
      <c r="O6" s="291" t="s">
        <v>120</v>
      </c>
      <c r="P6" s="191" t="s">
        <v>121</v>
      </c>
      <c r="Q6" s="292" t="s">
        <v>79</v>
      </c>
      <c r="R6" s="987"/>
    </row>
    <row r="7" spans="1:18" ht="15">
      <c r="A7" s="83"/>
      <c r="B7" s="426"/>
      <c r="C7" s="329"/>
      <c r="D7" s="294"/>
      <c r="E7" s="294"/>
      <c r="F7" s="295"/>
      <c r="G7" s="670"/>
      <c r="H7" s="329"/>
      <c r="I7" s="294"/>
      <c r="J7" s="294"/>
      <c r="K7" s="295"/>
      <c r="L7" s="671"/>
      <c r="M7" s="330"/>
      <c r="N7" s="660"/>
      <c r="O7" s="293"/>
      <c r="P7" s="294"/>
      <c r="Q7" s="295"/>
      <c r="R7" s="425"/>
    </row>
    <row r="8" spans="1:18" ht="15">
      <c r="A8" s="374"/>
      <c r="B8" s="351" t="s">
        <v>465</v>
      </c>
      <c r="C8" s="410">
        <v>39704</v>
      </c>
      <c r="D8" s="380">
        <v>2008</v>
      </c>
      <c r="E8" s="380">
        <v>257</v>
      </c>
      <c r="F8" s="381">
        <v>0.9298611111111111</v>
      </c>
      <c r="G8" s="625"/>
      <c r="H8" s="634"/>
      <c r="I8" s="672"/>
      <c r="J8" s="673"/>
      <c r="K8" s="639"/>
      <c r="L8" s="561"/>
      <c r="M8" s="220"/>
      <c r="N8" s="661"/>
      <c r="O8" s="663"/>
      <c r="P8" s="664"/>
      <c r="Q8" s="665"/>
      <c r="R8" s="662"/>
    </row>
    <row r="9" spans="1:18" ht="15">
      <c r="A9" s="374">
        <v>29</v>
      </c>
      <c r="B9" s="351" t="s">
        <v>349</v>
      </c>
      <c r="C9" s="410">
        <v>39713</v>
      </c>
      <c r="D9" s="380">
        <v>2008</v>
      </c>
      <c r="E9" s="380">
        <v>266</v>
      </c>
      <c r="F9" s="548">
        <v>0.6215277777777778</v>
      </c>
      <c r="G9" s="548">
        <v>0.4930555555555556</v>
      </c>
      <c r="H9" s="410">
        <v>39714</v>
      </c>
      <c r="I9" s="380">
        <v>2008</v>
      </c>
      <c r="J9" s="380">
        <v>267</v>
      </c>
      <c r="K9" s="548">
        <v>0.11458333333333333</v>
      </c>
      <c r="L9" s="220">
        <v>4000</v>
      </c>
      <c r="M9" s="388">
        <v>170.4</v>
      </c>
      <c r="N9" s="566" t="s">
        <v>315</v>
      </c>
      <c r="O9" s="389" t="s">
        <v>350</v>
      </c>
      <c r="P9" s="289" t="s">
        <v>317</v>
      </c>
      <c r="Q9" s="290"/>
      <c r="R9" s="440">
        <f>A9-1+$R$2</f>
        <v>528</v>
      </c>
    </row>
    <row r="10" spans="1:18" ht="15.75" thickBot="1">
      <c r="A10" s="374">
        <v>60</v>
      </c>
      <c r="B10" s="351" t="s">
        <v>390</v>
      </c>
      <c r="C10" s="410">
        <v>39723</v>
      </c>
      <c r="D10" s="380">
        <v>2008</v>
      </c>
      <c r="E10" s="380">
        <v>276</v>
      </c>
      <c r="F10" s="548">
        <v>0.8131944444444444</v>
      </c>
      <c r="G10" s="548">
        <v>0.2423611111111111</v>
      </c>
      <c r="H10" s="410">
        <v>39724</v>
      </c>
      <c r="I10" s="380">
        <v>2008</v>
      </c>
      <c r="J10" s="380">
        <v>277</v>
      </c>
      <c r="K10" s="548">
        <v>0.05555555555555555</v>
      </c>
      <c r="L10" s="220">
        <v>4000</v>
      </c>
      <c r="M10" s="388">
        <v>83.76</v>
      </c>
      <c r="N10" s="566" t="s">
        <v>312</v>
      </c>
      <c r="O10" s="389"/>
      <c r="P10" s="289"/>
      <c r="Q10" s="290"/>
      <c r="R10" s="440">
        <f>A10-1+$R$2</f>
        <v>559</v>
      </c>
    </row>
    <row r="11" spans="1:18" ht="15.75" thickBot="1">
      <c r="A11" s="83"/>
      <c r="B11" s="443" t="s">
        <v>466</v>
      </c>
      <c r="C11" s="411">
        <v>39739</v>
      </c>
      <c r="D11" s="384">
        <v>2008</v>
      </c>
      <c r="E11" s="384">
        <v>292</v>
      </c>
      <c r="F11" s="385">
        <v>0.8479166666666668</v>
      </c>
      <c r="G11" s="427"/>
      <c r="H11" s="130"/>
      <c r="I11" s="131"/>
      <c r="J11" s="131"/>
      <c r="K11" s="132"/>
      <c r="L11" s="133"/>
      <c r="M11" s="131"/>
      <c r="N11" s="134"/>
      <c r="O11" s="135"/>
      <c r="P11" s="135"/>
      <c r="Q11" s="135"/>
      <c r="R11" s="136" t="str">
        <f>IF(MID(B11,6,7)="NO_DATA",50,IF(A11=""," ",$R$2+A11-1))</f>
        <v> </v>
      </c>
    </row>
    <row r="12" spans="1:18" ht="1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18" ht="15">
      <c r="A13" s="83">
        <f>COUNTA(A8:A11)</f>
        <v>2</v>
      </c>
      <c r="B13" s="83" t="s">
        <v>122</v>
      </c>
      <c r="C13" s="83"/>
      <c r="D13" s="83"/>
      <c r="E13" s="84" t="s">
        <v>123</v>
      </c>
      <c r="F13" s="83">
        <f>DAY(G13)</f>
        <v>0</v>
      </c>
      <c r="G13" s="449">
        <f>SUM(G8:G10)</f>
        <v>0.7354166666666667</v>
      </c>
      <c r="H13" s="91"/>
      <c r="I13" s="83"/>
      <c r="J13" s="83"/>
      <c r="K13" s="83"/>
      <c r="L13" s="84" t="s">
        <v>124</v>
      </c>
      <c r="M13" s="93">
        <f>SUM(M9:M10)</f>
        <v>254.16000000000003</v>
      </c>
      <c r="N13" s="83" t="s">
        <v>125</v>
      </c>
      <c r="O13" s="83"/>
      <c r="P13" s="83"/>
      <c r="Q13" s="83"/>
      <c r="R13" s="84"/>
    </row>
    <row r="14" spans="1:18" ht="15">
      <c r="A14" s="83"/>
      <c r="B14" s="83"/>
      <c r="C14" s="83"/>
      <c r="D14" s="83"/>
      <c r="E14" s="83"/>
      <c r="F14" s="83"/>
      <c r="G14" s="83"/>
      <c r="H14" s="83"/>
      <c r="I14" s="83"/>
      <c r="J14" s="91"/>
      <c r="K14" s="83"/>
      <c r="L14" s="83"/>
      <c r="M14" s="83"/>
      <c r="N14" s="83"/>
      <c r="O14" s="83"/>
      <c r="P14" s="83"/>
      <c r="Q14" s="83"/>
      <c r="R14" s="83"/>
    </row>
    <row r="15" spans="1:18" ht="15">
      <c r="A15" s="83"/>
      <c r="B15" s="83"/>
      <c r="C15" s="83"/>
      <c r="D15" s="83"/>
      <c r="E15" s="84" t="s">
        <v>126</v>
      </c>
      <c r="F15" s="83">
        <f>DAY(G15)</f>
        <v>0</v>
      </c>
      <c r="G15" s="91">
        <f>G13</f>
        <v>0.7354166666666667</v>
      </c>
      <c r="H15" s="91"/>
      <c r="I15" s="83"/>
      <c r="J15" s="83"/>
      <c r="K15" s="91"/>
      <c r="L15" s="83"/>
      <c r="M15" s="83"/>
      <c r="N15" s="83"/>
      <c r="O15" s="83"/>
      <c r="P15" s="83"/>
      <c r="Q15" s="83"/>
      <c r="R15" s="83"/>
    </row>
    <row r="16" spans="1:18" ht="15.75" thickBo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1:18" ht="20.25" customHeight="1">
      <c r="A17" s="83"/>
      <c r="B17" s="988" t="s">
        <v>81</v>
      </c>
      <c r="C17" s="988" t="s">
        <v>127</v>
      </c>
      <c r="D17" s="996" t="s">
        <v>128</v>
      </c>
      <c r="E17" s="997"/>
      <c r="F17" s="998"/>
      <c r="G17" s="988" t="s">
        <v>129</v>
      </c>
      <c r="H17" s="996" t="s">
        <v>130</v>
      </c>
      <c r="I17" s="998"/>
      <c r="J17" s="988" t="s">
        <v>86</v>
      </c>
      <c r="K17" s="988" t="s">
        <v>131</v>
      </c>
      <c r="L17" s="996" t="s">
        <v>132</v>
      </c>
      <c r="M17" s="997"/>
      <c r="N17" s="998"/>
      <c r="O17" s="148"/>
      <c r="P17" s="83"/>
      <c r="Q17" s="83"/>
      <c r="R17" s="83"/>
    </row>
    <row r="18" spans="1:18" ht="35.25" customHeight="1" thickBot="1">
      <c r="A18" s="83"/>
      <c r="B18" s="989"/>
      <c r="C18" s="989"/>
      <c r="D18" s="194" t="s">
        <v>133</v>
      </c>
      <c r="E18" s="195" t="s">
        <v>134</v>
      </c>
      <c r="F18" s="196" t="s">
        <v>135</v>
      </c>
      <c r="G18" s="989"/>
      <c r="H18" s="194" t="s">
        <v>134</v>
      </c>
      <c r="I18" s="196" t="s">
        <v>135</v>
      </c>
      <c r="J18" s="989"/>
      <c r="K18" s="989"/>
      <c r="L18" s="1006"/>
      <c r="M18" s="1007"/>
      <c r="N18" s="1008"/>
      <c r="O18" s="148"/>
      <c r="P18" s="83"/>
      <c r="Q18" s="83"/>
      <c r="R18" s="83"/>
    </row>
    <row r="19" spans="1:18" ht="15">
      <c r="A19" s="83"/>
      <c r="B19" s="114"/>
      <c r="C19" s="114"/>
      <c r="D19" s="149"/>
      <c r="E19" s="150"/>
      <c r="F19" s="151"/>
      <c r="G19" s="518"/>
      <c r="H19" s="514"/>
      <c r="I19" s="521"/>
      <c r="J19" s="85"/>
      <c r="K19" s="114"/>
      <c r="L19" s="1000"/>
      <c r="M19" s="1001"/>
      <c r="N19" s="1002"/>
      <c r="O19" s="80"/>
      <c r="P19" s="83"/>
      <c r="Q19" s="83"/>
      <c r="R19" s="83"/>
    </row>
    <row r="20" spans="1:18" ht="15">
      <c r="A20" s="83">
        <f>A9</f>
        <v>29</v>
      </c>
      <c r="B20" s="429" t="str">
        <f>B9</f>
        <v>CIRS_086SA_COMPSIT001_PRIME</v>
      </c>
      <c r="C20" s="430" t="str">
        <f>IF(L9=2000,"Co-add",IF(L9=4000,"No Co-add",L9))</f>
        <v>No Co-add</v>
      </c>
      <c r="D20" s="335" t="s">
        <v>234</v>
      </c>
      <c r="E20" s="336" t="s">
        <v>234</v>
      </c>
      <c r="F20" s="337" t="s">
        <v>234</v>
      </c>
      <c r="G20" s="519">
        <v>0.5</v>
      </c>
      <c r="H20" s="522" t="s">
        <v>481</v>
      </c>
      <c r="I20" s="523" t="s">
        <v>481</v>
      </c>
      <c r="J20" s="86">
        <f>G9</f>
        <v>0.4930555555555556</v>
      </c>
      <c r="K20" s="428">
        <f>R9</f>
        <v>528</v>
      </c>
      <c r="L20" s="1003" t="s">
        <v>482</v>
      </c>
      <c r="M20" s="1004"/>
      <c r="N20" s="1005"/>
      <c r="O20" s="338"/>
      <c r="P20" s="83"/>
      <c r="Q20" s="83"/>
      <c r="R20" s="83"/>
    </row>
    <row r="21" spans="1:18" ht="15">
      <c r="A21" s="83">
        <f>A10</f>
        <v>60</v>
      </c>
      <c r="B21" s="429" t="str">
        <f>B10</f>
        <v>CIRS_087SA_SPOLECAM001_UVIS</v>
      </c>
      <c r="C21" s="430" t="str">
        <f>IF(L10=2000,"Co-add",IF(L10=4000,"No Co-add",L10))</f>
        <v>No Co-add</v>
      </c>
      <c r="D21" s="335" t="s">
        <v>234</v>
      </c>
      <c r="E21" s="336" t="s">
        <v>234</v>
      </c>
      <c r="F21" s="337" t="s">
        <v>234</v>
      </c>
      <c r="G21" s="519">
        <v>3</v>
      </c>
      <c r="H21" s="522" t="s">
        <v>481</v>
      </c>
      <c r="I21" s="523" t="s">
        <v>481</v>
      </c>
      <c r="J21" s="86">
        <f>G10</f>
        <v>0.2423611111111111</v>
      </c>
      <c r="K21" s="428">
        <f>R10</f>
        <v>559</v>
      </c>
      <c r="L21" s="1003" t="s">
        <v>483</v>
      </c>
      <c r="M21" s="1004"/>
      <c r="N21" s="1005"/>
      <c r="O21" s="338"/>
      <c r="P21" s="83"/>
      <c r="Q21" s="83"/>
      <c r="R21" s="83"/>
    </row>
    <row r="22" spans="1:18" ht="15.75" thickBot="1">
      <c r="A22" s="83"/>
      <c r="B22" s="153"/>
      <c r="C22" s="142"/>
      <c r="D22" s="139"/>
      <c r="E22" s="140"/>
      <c r="F22" s="141"/>
      <c r="G22" s="520"/>
      <c r="H22" s="524"/>
      <c r="I22" s="525"/>
      <c r="J22" s="154"/>
      <c r="K22" s="155"/>
      <c r="L22" s="1009"/>
      <c r="M22" s="1010"/>
      <c r="N22" s="1011"/>
      <c r="O22" s="338"/>
      <c r="P22" s="83"/>
      <c r="Q22" s="83"/>
      <c r="R22" s="83"/>
    </row>
    <row r="23" spans="1:18" ht="1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>
        <f>COUNTA(O19:O22)</f>
        <v>0</v>
      </c>
      <c r="P23" s="83"/>
      <c r="Q23" s="83"/>
      <c r="R23" s="83"/>
    </row>
    <row r="24" spans="1:18" ht="15">
      <c r="A24" s="83">
        <f>COUNTA(A19:A22)</f>
        <v>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ht="15.75" thickBo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ht="15.75" customHeight="1">
      <c r="A26" s="83"/>
      <c r="B26" s="999" t="s">
        <v>136</v>
      </c>
      <c r="C26" s="993" t="s">
        <v>85</v>
      </c>
      <c r="D26" s="991"/>
      <c r="E26" s="991"/>
      <c r="F26" s="994"/>
      <c r="G26" s="189" t="s">
        <v>86</v>
      </c>
      <c r="H26" s="993" t="s">
        <v>87</v>
      </c>
      <c r="I26" s="991"/>
      <c r="J26" s="991"/>
      <c r="K26" s="994"/>
      <c r="L26" s="988" t="s">
        <v>89</v>
      </c>
      <c r="M26" s="143"/>
      <c r="N26" s="138"/>
      <c r="O26" s="83"/>
      <c r="P26" s="83"/>
      <c r="Q26" s="83"/>
      <c r="R26" s="83"/>
    </row>
    <row r="27" spans="1:18" ht="36" customHeight="1" thickBot="1">
      <c r="A27" s="83"/>
      <c r="B27" s="987"/>
      <c r="C27" s="190" t="s">
        <v>91</v>
      </c>
      <c r="D27" s="191" t="s">
        <v>92</v>
      </c>
      <c r="E27" s="191" t="s">
        <v>93</v>
      </c>
      <c r="F27" s="192" t="s">
        <v>94</v>
      </c>
      <c r="G27" s="192" t="s">
        <v>94</v>
      </c>
      <c r="H27" s="190" t="s">
        <v>91</v>
      </c>
      <c r="I27" s="193" t="s">
        <v>92</v>
      </c>
      <c r="J27" s="191" t="s">
        <v>93</v>
      </c>
      <c r="K27" s="192" t="s">
        <v>94</v>
      </c>
      <c r="L27" s="989"/>
      <c r="M27" s="143"/>
      <c r="N27" s="138"/>
      <c r="O27" s="83"/>
      <c r="P27" s="83"/>
      <c r="Q27" s="83"/>
      <c r="R27" s="83"/>
    </row>
    <row r="28" spans="1:18" ht="15">
      <c r="A28" s="83"/>
      <c r="B28" s="114"/>
      <c r="C28" s="156"/>
      <c r="D28" s="157"/>
      <c r="E28" s="157"/>
      <c r="F28" s="158"/>
      <c r="G28" s="158"/>
      <c r="H28" s="156"/>
      <c r="I28" s="159"/>
      <c r="J28" s="157"/>
      <c r="K28" s="158"/>
      <c r="L28" s="152"/>
      <c r="M28" s="138"/>
      <c r="N28" s="138"/>
      <c r="O28" s="83"/>
      <c r="P28" s="83"/>
      <c r="Q28" s="83"/>
      <c r="R28" s="83"/>
    </row>
    <row r="29" spans="1:18" ht="15">
      <c r="A29" s="83"/>
      <c r="B29" s="444"/>
      <c r="C29" s="391"/>
      <c r="D29" s="392"/>
      <c r="E29" s="392"/>
      <c r="F29" s="393"/>
      <c r="G29" s="393"/>
      <c r="H29" s="391"/>
      <c r="I29" s="392"/>
      <c r="J29" s="392"/>
      <c r="K29" s="393"/>
      <c r="L29" s="394"/>
      <c r="M29" s="138"/>
      <c r="N29" s="138"/>
      <c r="O29" s="83"/>
      <c r="P29" s="83"/>
      <c r="Q29" s="83"/>
      <c r="R29" s="83"/>
    </row>
    <row r="30" spans="1:18" ht="15">
      <c r="A30" s="83"/>
      <c r="B30" s="444"/>
      <c r="C30" s="391"/>
      <c r="D30" s="392"/>
      <c r="E30" s="392"/>
      <c r="F30" s="393"/>
      <c r="G30" s="393"/>
      <c r="H30" s="391"/>
      <c r="I30" s="392"/>
      <c r="J30" s="392"/>
      <c r="K30" s="393"/>
      <c r="L30" s="394"/>
      <c r="M30" s="138"/>
      <c r="N30" s="138"/>
      <c r="O30" s="83"/>
      <c r="P30" s="83"/>
      <c r="Q30" s="83"/>
      <c r="R30" s="83"/>
    </row>
    <row r="31" spans="1:18" ht="15.75" thickBot="1">
      <c r="A31" s="83"/>
      <c r="B31" s="69"/>
      <c r="C31" s="89"/>
      <c r="D31" s="90"/>
      <c r="E31" s="90"/>
      <c r="F31" s="144"/>
      <c r="G31" s="144"/>
      <c r="H31" s="145"/>
      <c r="I31" s="90"/>
      <c r="J31" s="90"/>
      <c r="K31" s="144"/>
      <c r="L31" s="146"/>
      <c r="M31" s="93"/>
      <c r="N31" s="83"/>
      <c r="O31" s="83"/>
      <c r="P31" s="83"/>
      <c r="Q31" s="83"/>
      <c r="R31" s="83"/>
    </row>
    <row r="32" spans="1:18" ht="15">
      <c r="A32" s="83"/>
      <c r="B32" s="83"/>
      <c r="C32" s="92"/>
      <c r="D32" s="84"/>
      <c r="E32" s="84"/>
      <c r="F32" s="137"/>
      <c r="G32" s="137"/>
      <c r="H32" s="147"/>
      <c r="I32" s="84"/>
      <c r="J32" s="84"/>
      <c r="K32" s="137"/>
      <c r="L32" s="84"/>
      <c r="M32" s="93"/>
      <c r="N32" s="83"/>
      <c r="O32" s="83"/>
      <c r="P32" s="83"/>
      <c r="Q32" s="83"/>
      <c r="R32" s="83"/>
    </row>
    <row r="33" spans="1:18" ht="15">
      <c r="A33" s="83"/>
      <c r="B33" s="83"/>
      <c r="C33" s="92"/>
      <c r="D33" s="84"/>
      <c r="E33" s="84"/>
      <c r="F33" s="137"/>
      <c r="G33" s="137"/>
      <c r="H33" s="147"/>
      <c r="I33" s="84"/>
      <c r="J33" s="84"/>
      <c r="K33" s="137"/>
      <c r="L33" s="93"/>
      <c r="M33" s="93"/>
      <c r="N33" s="83"/>
      <c r="O33" s="83"/>
      <c r="P33" s="83"/>
      <c r="Q33" s="83"/>
      <c r="R33" s="83"/>
    </row>
    <row r="34" spans="1:18" ht="15">
      <c r="A34" s="83">
        <f>COUNTA(B28:B31)</f>
        <v>0</v>
      </c>
      <c r="B34" s="83" t="s">
        <v>138</v>
      </c>
      <c r="C34" s="83"/>
      <c r="D34" s="83"/>
      <c r="E34" s="84" t="s">
        <v>123</v>
      </c>
      <c r="F34" s="83">
        <f>DAY(G34)</f>
        <v>0</v>
      </c>
      <c r="G34" s="91">
        <f>SUM(G28:G31)</f>
        <v>0</v>
      </c>
      <c r="H34" s="91"/>
      <c r="I34" s="83"/>
      <c r="J34" s="83"/>
      <c r="K34" s="84" t="s">
        <v>124</v>
      </c>
      <c r="L34" s="93">
        <f>SUM(L28:L31)</f>
        <v>0</v>
      </c>
      <c r="M34" s="83" t="s">
        <v>125</v>
      </c>
      <c r="N34" s="83"/>
      <c r="O34" s="83"/>
      <c r="P34" s="83"/>
      <c r="Q34" s="83"/>
      <c r="R34" s="83"/>
    </row>
  </sheetData>
  <mergeCells count="24">
    <mergeCell ref="L22:N22"/>
    <mergeCell ref="K17:K18"/>
    <mergeCell ref="L21:N21"/>
    <mergeCell ref="J17:J18"/>
    <mergeCell ref="H17:I17"/>
    <mergeCell ref="L19:N19"/>
    <mergeCell ref="L20:N20"/>
    <mergeCell ref="L17:N18"/>
    <mergeCell ref="B26:B27"/>
    <mergeCell ref="C26:F26"/>
    <mergeCell ref="H26:K26"/>
    <mergeCell ref="L26:L27"/>
    <mergeCell ref="G17:G18"/>
    <mergeCell ref="D17:F17"/>
    <mergeCell ref="B17:B18"/>
    <mergeCell ref="C17:C18"/>
    <mergeCell ref="B5:B6"/>
    <mergeCell ref="C5:F5"/>
    <mergeCell ref="H5:K5"/>
    <mergeCell ref="L5:L6"/>
    <mergeCell ref="R5:R6"/>
    <mergeCell ref="M5:M6"/>
    <mergeCell ref="N5:N6"/>
    <mergeCell ref="O5:Q5"/>
  </mergeCells>
  <printOptions gridLines="1"/>
  <pageMargins left="0.75" right="0.75" top="1" bottom="1" header="0.511811023" footer="0.51181102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Shane Albright</cp:lastModifiedBy>
  <cp:lastPrinted>2007-06-12T16:31:45Z</cp:lastPrinted>
  <dcterms:created xsi:type="dcterms:W3CDTF">2006-08-23T16:19:50Z</dcterms:created>
  <dcterms:modified xsi:type="dcterms:W3CDTF">2008-07-15T20:32:21Z</dcterms:modified>
  <cp:category/>
  <cp:version/>
  <cp:contentType/>
  <cp:contentStatus/>
</cp:coreProperties>
</file>