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50" windowWidth="21495" windowHeight="5610" tabRatio="757" firstSheet="67" activeTab="81"/>
  </bookViews>
  <sheets>
    <sheet name="CIMS TOL" sheetId="1" r:id="rId1"/>
    <sheet name="CIRS Table IDs" sheetId="2" r:id="rId2"/>
    <sheet name="CIRS Triggers" sheetId="3" r:id="rId3"/>
    <sheet name="CIRS EM Test Results" sheetId="4" r:id="rId4"/>
    <sheet name="Deep Space Cals" sheetId="5" r:id="rId5"/>
    <sheet name="CIRS DSCAL Info" sheetId="6" r:id="rId6"/>
    <sheet name="RWA Data SOP Port 3" sheetId="7" r:id="rId7"/>
    <sheet name="Saturn" sheetId="8" r:id="rId8"/>
    <sheet name="Icy Satellites" sheetId="9" r:id="rId9"/>
    <sheet name="Icy Trigger Edits" sheetId="10" r:id="rId10"/>
    <sheet name="Titan" sheetId="11" r:id="rId11"/>
    <sheet name="Titan Data" sheetId="12" r:id="rId12"/>
    <sheet name="Titan Trigger Edits" sheetId="13" r:id="rId13"/>
    <sheet name="Rings" sheetId="14" r:id="rId14"/>
    <sheet name="Compare" sheetId="15" r:id="rId15"/>
    <sheet name="Table 750" sheetId="16" r:id="rId16"/>
    <sheet name="Table 751" sheetId="17" r:id="rId17"/>
    <sheet name="Table 753" sheetId="18" r:id="rId18"/>
    <sheet name="Table 754" sheetId="19" r:id="rId19"/>
    <sheet name="Table 756" sheetId="20" r:id="rId20"/>
    <sheet name="Table 758" sheetId="21" r:id="rId21"/>
    <sheet name="Table 759" sheetId="22" r:id="rId22"/>
    <sheet name="Table 760" sheetId="23" r:id="rId23"/>
    <sheet name="Table 761" sheetId="24" r:id="rId24"/>
    <sheet name="Table 763" sheetId="25" r:id="rId25"/>
    <sheet name="Table 764" sheetId="26" r:id="rId26"/>
    <sheet name="Table 765" sheetId="27" r:id="rId27"/>
    <sheet name="Table 766" sheetId="28" r:id="rId28"/>
    <sheet name="Table 767" sheetId="29" r:id="rId29"/>
    <sheet name="Table 769" sheetId="30" r:id="rId30"/>
    <sheet name="Table 770" sheetId="31" r:id="rId31"/>
    <sheet name="Table 773" sheetId="32" r:id="rId32"/>
    <sheet name="Table 774" sheetId="33" r:id="rId33"/>
    <sheet name="Table 775" sheetId="34" r:id="rId34"/>
    <sheet name="Table 776" sheetId="35" r:id="rId35"/>
    <sheet name="Table 777" sheetId="36" r:id="rId36"/>
    <sheet name="Table 779" sheetId="37" r:id="rId37"/>
    <sheet name="Table 783" sheetId="38" r:id="rId38"/>
    <sheet name="Table 786" sheetId="39" r:id="rId39"/>
    <sheet name="Table 788" sheetId="40" r:id="rId40"/>
    <sheet name="Table 789" sheetId="41" r:id="rId41"/>
    <sheet name="Table 790" sheetId="42" r:id="rId42"/>
    <sheet name="Table 791" sheetId="43" r:id="rId43"/>
    <sheet name="Table 794" sheetId="44" r:id="rId44"/>
    <sheet name="Table 795" sheetId="45" r:id="rId45"/>
    <sheet name="Table 800" sheetId="46" r:id="rId46"/>
    <sheet name="Table 802" sheetId="47" r:id="rId47"/>
    <sheet name="Table 805" sheetId="48" r:id="rId48"/>
    <sheet name="Table 807" sheetId="49" r:id="rId49"/>
    <sheet name="Table 811" sheetId="50" r:id="rId50"/>
    <sheet name="Table 812" sheetId="51" r:id="rId51"/>
    <sheet name="Table 815" sheetId="52" r:id="rId52"/>
    <sheet name="Table 817" sheetId="53" r:id="rId53"/>
    <sheet name="Table 818" sheetId="54" r:id="rId54"/>
    <sheet name="Table 819" sheetId="55" r:id="rId55"/>
    <sheet name="Table 820" sheetId="56" r:id="rId56"/>
    <sheet name="Table 821" sheetId="57" r:id="rId57"/>
    <sheet name="Table 822" sheetId="58" r:id="rId58"/>
    <sheet name="Table 825" sheetId="59" r:id="rId59"/>
    <sheet name="Table 834" sheetId="60" r:id="rId60"/>
    <sheet name="Table 836" sheetId="61" r:id="rId61"/>
    <sheet name="Table 837" sheetId="62" r:id="rId62"/>
    <sheet name="Table 838" sheetId="63" r:id="rId63"/>
    <sheet name="Table 840" sheetId="64" r:id="rId64"/>
    <sheet name="Table 841" sheetId="65" r:id="rId65"/>
    <sheet name="Table 845" sheetId="66" r:id="rId66"/>
    <sheet name="Table 846" sheetId="67" r:id="rId67"/>
    <sheet name="Table 847" sheetId="68" r:id="rId68"/>
    <sheet name="Table 850" sheetId="69" r:id="rId69"/>
    <sheet name="Table 851" sheetId="70" r:id="rId70"/>
    <sheet name="Table 865" sheetId="71" r:id="rId71"/>
    <sheet name="Table 867" sheetId="72" r:id="rId72"/>
    <sheet name="Table 869" sheetId="73" r:id="rId73"/>
    <sheet name="Table 871" sheetId="74" r:id="rId74"/>
    <sheet name="Table 873" sheetId="75" r:id="rId75"/>
    <sheet name="Table 876" sheetId="76" r:id="rId76"/>
    <sheet name="Table 877" sheetId="77" r:id="rId77"/>
    <sheet name="Table 880" sheetId="78" r:id="rId78"/>
    <sheet name="Table 882" sheetId="79" r:id="rId79"/>
    <sheet name="Table 883" sheetId="80" r:id="rId80"/>
    <sheet name="SSR Load Size" sheetId="81" r:id="rId81"/>
    <sheet name="CIRS SASF Compare" sheetId="82" r:id="rId82"/>
    <sheet name="CIMS TOL Import" sheetId="83" r:id="rId83"/>
  </sheets>
  <externalReferences>
    <externalReference r:id="rId86"/>
  </externalReferences>
  <definedNames>
    <definedName name="BuiltIn_Print_Titles">'CIRS DSCAL Info'!$5:$8</definedName>
    <definedName name="BuiltIn_Print_Titles___0">'CIRS Triggers'!$2:$4</definedName>
    <definedName name="BuiltIn_Print_Titles___0">'CIRS Table IDs'!$5:$7</definedName>
    <definedName name="BuiltIn_Print_Titles___0">'CIRS SASF Compare'!$2:$4</definedName>
    <definedName name="BuiltIn_Print_Titles___0">'CIRS EM Test Results'!$2:$4</definedName>
    <definedName name="CIMS__S18_Export_2005_09_26" localSheetId="9">'CIMS TOL Import'!#REF!</definedName>
    <definedName name="CIMS__S18_Export_2005_09_26" localSheetId="15">'[1]CIMS TOL Import'!#REF!</definedName>
    <definedName name="CIMS__S18_Export_2005_09_26">'CIMS TOL Import'!#REF!</definedName>
    <definedName name="CIMS_2005_04_11_1" localSheetId="9">'CIMS TOL Import'!#REF!</definedName>
    <definedName name="CIMS_2005_04_11_1" localSheetId="15">'[1]CIMS TOL Import'!#REF!</definedName>
    <definedName name="CIMS_2005_04_11_1">'CIMS TOL Import'!#REF!</definedName>
    <definedName name="CIMS_CIRS_2003_10_03">'CIMS TOL'!$B$158:$N$159</definedName>
    <definedName name="CIMS_CIRS_2003_10_03___0" localSheetId="9">'Saturn'!#REF!</definedName>
    <definedName name="CIMS_CIRS_2003_10_03___0" localSheetId="9">'CIRS Triggers'!#REF!</definedName>
    <definedName name="CIMS_CIRS_2003_10_03___0" localSheetId="9">'CIRS SASF Compare'!#REF!</definedName>
    <definedName name="CIMS_CIRS_2003_10_03___0" localSheetId="9">'CIRS EM Test Results'!#REF!</definedName>
    <definedName name="CIMS_CIRS_2003_10_03___0" localSheetId="9">'CIRS DSCAL Info'!#REF!</definedName>
    <definedName name="CIMS_CIRS_2003_10_03___0" localSheetId="15">'[1]Saturn'!#REF!</definedName>
    <definedName name="CIMS_CIRS_2003_10_03___0" localSheetId="15">'[1]Rings'!#REF!</definedName>
    <definedName name="CIMS_CIRS_2003_10_03___0" localSheetId="15">'[1]CIRS Triggers'!#REF!</definedName>
    <definedName name="CIMS_CIRS_2003_10_03___0" localSheetId="15">'[1]CIRS SASF Compare'!#REF!</definedName>
    <definedName name="CIMS_CIRS_2003_10_03___0" localSheetId="15">'[1]CIRS EM Test Results'!#REF!</definedName>
    <definedName name="CIMS_CIRS_2003_10_03___0" localSheetId="15">'[1]CIRS DSCAL Info'!#REF!</definedName>
    <definedName name="CIMS_CIRS_2003_10_03___0">'CIRS DSCAL Info'!#REF!</definedName>
    <definedName name="CIMS_CIRS_2003_10_03___0">'CIRS EM Test Results'!#REF!</definedName>
    <definedName name="CIMS_CIRS_2003_10_03___0">'CIRS SASF Compare'!#REF!</definedName>
    <definedName name="CIMS_CIRS_2003_10_03___0">'CIRS Table IDs'!$B$283:$N$283</definedName>
    <definedName name="CIMS_CIRS_2003_10_03___0">'CIRS Triggers'!#REF!</definedName>
    <definedName name="CIMS_CIRS_2003_10_03___0">'Deep Space Cals'!$B$89:$N$89</definedName>
    <definedName name="CIMS_CIRS_2003_10_03___0">'Icy Satellites'!$B$22:$Q$22</definedName>
    <definedName name="CIMS_CIRS_2003_10_03___0">'Rings'!$B$64:$P$64</definedName>
    <definedName name="CIMS_CIRS_2003_10_03___0">'Saturn'!#REF!</definedName>
    <definedName name="CIMS_CIRS_2003_10_03___0___0">#REF!</definedName>
    <definedName name="CIMS_CIRS_2003_10_03___0___0___0">#REF!</definedName>
    <definedName name="CIMS_CIRS_2003_10_03___8" localSheetId="9">'Icy Trigger Edits'!#REF!</definedName>
    <definedName name="CIMS_CIRS_2003_10_03___8" localSheetId="15">'[1]Titan Trigger Edits'!#REF!</definedName>
    <definedName name="CIMS_CIRS_2003_10_03___8">'Titan Trigger Edits'!#REF!</definedName>
    <definedName name="CIMS_CIRS_2003_10_03___8___0">'Titan'!$B$29:$P$29</definedName>
    <definedName name="CIMS_CIRS_2003_10_03_1" localSheetId="9">'CIRS DSCAL Info'!#REF!</definedName>
    <definedName name="CIMS_CIRS_2003_10_03_1" localSheetId="15">'[1]CIRS DSCAL Info'!#REF!</definedName>
    <definedName name="CIMS_CIRS_2003_10_03_1">'CIRS DSCAL Info'!#REF!</definedName>
    <definedName name="CIMS_CIRS_2003_10_03_1___0" localSheetId="9">'CIRS Triggers'!#REF!</definedName>
    <definedName name="CIMS_CIRS_2003_10_03_1___0" localSheetId="9">'CIRS SASF Compare'!#REF!</definedName>
    <definedName name="CIMS_CIRS_2003_10_03_1___0" localSheetId="9">'CIRS EM Test Results'!#REF!</definedName>
    <definedName name="CIMS_CIRS_2003_10_03_1___0" localSheetId="9">'Saturn'!#REF!</definedName>
    <definedName name="CIMS_CIRS_2003_10_03_1___0" localSheetId="15">'[1]CIRS EM Test Results'!#REF!</definedName>
    <definedName name="CIMS_CIRS_2003_10_03_1___0" localSheetId="15">'[1]CIRS SASF Compare'!#REF!</definedName>
    <definedName name="CIMS_CIRS_2003_10_03_1___0" localSheetId="15">'[1]CIRS Triggers'!#REF!</definedName>
    <definedName name="CIMS_CIRS_2003_10_03_1___0" localSheetId="15">'[1]Rings'!#REF!</definedName>
    <definedName name="CIMS_CIRS_2003_10_03_1___0" localSheetId="15">'[1]Saturn'!#REF!</definedName>
    <definedName name="CIMS_CIRS_2003_10_03_1___0">'Saturn'!#REF!</definedName>
    <definedName name="CIMS_CIRS_2003_10_03_1___0">'Rings'!$B$64:$P$64</definedName>
    <definedName name="CIMS_CIRS_2003_10_03_1___0">'Icy Satellites'!$B$22:$Q$22</definedName>
    <definedName name="CIMS_CIRS_2003_10_03_1___0">'CIRS Triggers'!#REF!</definedName>
    <definedName name="CIMS_CIRS_2003_10_03_1___0">'Deep Space Cals'!$B$89:$N$89</definedName>
    <definedName name="CIMS_CIRS_2003_10_03_1___0">'CIRS EM Test Results'!#REF!</definedName>
    <definedName name="CIMS_CIRS_2003_10_03_1___0">'CIRS SASF Compare'!#REF!</definedName>
    <definedName name="CIMS_CIRS_2003_10_03_1___0">'CIRS Table IDs'!$B$283:$N$283</definedName>
    <definedName name="CIMS_CIRS_2003_10_03_1___0___0">#REF!</definedName>
    <definedName name="CIMS_CIRS_2003_10_03_1___0___0___0">#REF!</definedName>
    <definedName name="CIMS_CIRS_2003_10_03_1___8" localSheetId="9">'Icy Trigger Edits'!#REF!</definedName>
    <definedName name="CIMS_CIRS_2003_10_03_1___8" localSheetId="15">'[1]Titan Trigger Edits'!#REF!</definedName>
    <definedName name="CIMS_CIRS_2003_10_03_1___8">'Titan Trigger Edits'!#REF!</definedName>
    <definedName name="CIMS_CIRS_2003_10_03_1___8___0">'Titan'!$B$29:$P$29</definedName>
    <definedName name="CIMS_CIRS_2003_10_03_2" localSheetId="9">'CIRS DSCAL Info'!#REF!</definedName>
    <definedName name="CIMS_CIRS_2003_10_03_2" localSheetId="15">'[1]CIRS DSCAL Info'!#REF!</definedName>
    <definedName name="CIMS_CIRS_2003_10_03_2">'CIRS DSCAL Info'!#REF!</definedName>
    <definedName name="CIMS_CIRS_2003_10_03_2___0" localSheetId="9">'CIRS EM Test Results'!#REF!</definedName>
    <definedName name="CIMS_CIRS_2003_10_03_2___0" localSheetId="9">'CIRS Triggers'!#REF!</definedName>
    <definedName name="CIMS_CIRS_2003_10_03_2___0" localSheetId="9">'Saturn'!#REF!</definedName>
    <definedName name="CIMS_CIRS_2003_10_03_2___0" localSheetId="15">'[1]CIRS EM Test Results'!#REF!</definedName>
    <definedName name="CIMS_CIRS_2003_10_03_2___0" localSheetId="15">'[1]CIRS Triggers'!#REF!</definedName>
    <definedName name="CIMS_CIRS_2003_10_03_2___0" localSheetId="15">'[1]Rings'!#REF!</definedName>
    <definedName name="CIMS_CIRS_2003_10_03_2___0" localSheetId="15">'[1]Saturn'!#REF!</definedName>
    <definedName name="CIMS_CIRS_2003_10_03_2___0">'Saturn'!#REF!</definedName>
    <definedName name="CIMS_CIRS_2003_10_03_2___0">'Rings'!$B$64:$P$64</definedName>
    <definedName name="CIMS_CIRS_2003_10_03_2___0">'Icy Satellites'!$B$22:$Q$22</definedName>
    <definedName name="CIMS_CIRS_2003_10_03_2___0">'Deep Space Cals'!$B$10:$N$89</definedName>
    <definedName name="CIMS_CIRS_2003_10_03_2___0">'CIRS Triggers'!#REF!</definedName>
    <definedName name="CIMS_CIRS_2003_10_03_2___0">'CIRS Table IDs'!$B$283:$N$283</definedName>
    <definedName name="CIMS_CIRS_2003_10_03_2___0">'CIRS SASF Compare'!$B$8:$H$278</definedName>
    <definedName name="CIMS_CIRS_2003_10_03_2___0">'CIRS EM Test Results'!#REF!</definedName>
    <definedName name="CIMS_CIRS_2003_10_03_2___0___0">#REF!</definedName>
    <definedName name="CIMS_CIRS_2003_10_03_2___0___0___0">#REF!</definedName>
    <definedName name="CIMS_CIRS_2003_10_03_2___8" localSheetId="9">'Icy Trigger Edits'!#REF!</definedName>
    <definedName name="CIMS_CIRS_2003_10_03_2___8" localSheetId="15">'[1]Titan Trigger Edits'!#REF!</definedName>
    <definedName name="CIMS_CIRS_2003_10_03_2___8">'Titan Trigger Edits'!#REF!</definedName>
    <definedName name="CIMS_CIRS_2003_10_03_2___8___0">'Titan'!$B$29:$P$29</definedName>
    <definedName name="CIMS_CIRS_2003_10_03_3" localSheetId="9">'CIRS DSCAL Info'!#REF!</definedName>
    <definedName name="CIMS_CIRS_2003_10_03_3" localSheetId="15">'[1]CIRS DSCAL Info'!#REF!</definedName>
    <definedName name="CIMS_CIRS_2003_10_03_3">'CIRS DSCAL Info'!#REF!</definedName>
    <definedName name="CIMS_CIRS_2003_10_03_3___0" localSheetId="9">'Saturn'!#REF!</definedName>
    <definedName name="CIMS_CIRS_2003_10_03_3___0" localSheetId="9">'CIRS Triggers'!#REF!</definedName>
    <definedName name="CIMS_CIRS_2003_10_03_3___0" localSheetId="9">'CIRS SASF Compare'!#REF!</definedName>
    <definedName name="CIMS_CIRS_2003_10_03_3___0" localSheetId="9">'CIRS EM Test Results'!#REF!</definedName>
    <definedName name="CIMS_CIRS_2003_10_03_3___0" localSheetId="15">'[1]CIRS EM Test Results'!#REF!</definedName>
    <definedName name="CIMS_CIRS_2003_10_03_3___0" localSheetId="15">'[1]CIRS SASF Compare'!#REF!</definedName>
    <definedName name="CIMS_CIRS_2003_10_03_3___0" localSheetId="15">'[1]CIRS Triggers'!#REF!</definedName>
    <definedName name="CIMS_CIRS_2003_10_03_3___0" localSheetId="15">'[1]Rings'!#REF!</definedName>
    <definedName name="CIMS_CIRS_2003_10_03_3___0" localSheetId="15">'[1]Saturn'!#REF!</definedName>
    <definedName name="CIMS_CIRS_2003_10_03_3___0">'Saturn'!#REF!</definedName>
    <definedName name="CIMS_CIRS_2003_10_03_3___0">'Rings'!$B$64:$P$64</definedName>
    <definedName name="CIMS_CIRS_2003_10_03_3___0">'Icy Satellites'!$B$22:$Q$22</definedName>
    <definedName name="CIMS_CIRS_2003_10_03_3___0">'Deep Space Cals'!$B$89:$N$89</definedName>
    <definedName name="CIMS_CIRS_2003_10_03_3___0">'CIRS Triggers'!#REF!</definedName>
    <definedName name="CIMS_CIRS_2003_10_03_3___0">'CIRS Table IDs'!$B$283:$N$283</definedName>
    <definedName name="CIMS_CIRS_2003_10_03_3___0">'CIRS SASF Compare'!#REF!</definedName>
    <definedName name="CIMS_CIRS_2003_10_03_3___0">'CIRS EM Test Results'!#REF!</definedName>
    <definedName name="CIMS_CIRS_2003_10_03_3___0___0">#REF!</definedName>
    <definedName name="CIMS_CIRS_2003_10_03_3___0___0___0">#REF!</definedName>
    <definedName name="CIMS_CIRS_2003_10_03_3___8" localSheetId="9">'Icy Trigger Edits'!#REF!</definedName>
    <definedName name="CIMS_CIRS_2003_10_03_3___8" localSheetId="15">'[1]Titan Trigger Edits'!#REF!</definedName>
    <definedName name="CIMS_CIRS_2003_10_03_3___8">'Titan Trigger Edits'!#REF!</definedName>
    <definedName name="CIMS_CIRS_2003_10_03_3___8___0">'Titan'!$B$29:$P$29</definedName>
    <definedName name="CIMS_CIRS_2003_10_03_4" localSheetId="9">'CIRS DSCAL Info'!#REF!</definedName>
    <definedName name="CIMS_CIRS_2003_10_03_4" localSheetId="15">'[1]CIRS DSCAL Info'!#REF!</definedName>
    <definedName name="CIMS_CIRS_2003_10_03_4">'CIRS DSCAL Info'!#REF!</definedName>
    <definedName name="CIMS_CIRS_2003_10_03_4___0" localSheetId="9">'Saturn'!#REF!</definedName>
    <definedName name="CIMS_CIRS_2003_10_03_4___0" localSheetId="9">'CIRS Triggers'!#REF!</definedName>
    <definedName name="CIMS_CIRS_2003_10_03_4___0" localSheetId="9">'CIRS EM Test Results'!#REF!</definedName>
    <definedName name="CIMS_CIRS_2003_10_03_4___0" localSheetId="15">'[1]CIRS EM Test Results'!#REF!</definedName>
    <definedName name="CIMS_CIRS_2003_10_03_4___0" localSheetId="15">'[1]CIRS Triggers'!#REF!</definedName>
    <definedName name="CIMS_CIRS_2003_10_03_4___0" localSheetId="15">'[1]Rings'!#REF!</definedName>
    <definedName name="CIMS_CIRS_2003_10_03_4___0" localSheetId="15">'[1]Saturn'!#REF!</definedName>
    <definedName name="CIMS_CIRS_2003_10_03_4___0">'Saturn'!#REF!</definedName>
    <definedName name="CIMS_CIRS_2003_10_03_4___0">'Rings'!$B$64:$P$64</definedName>
    <definedName name="CIMS_CIRS_2003_10_03_4___0">'Icy Satellites'!$B$22:$Q$22</definedName>
    <definedName name="CIMS_CIRS_2003_10_03_4___0">'Deep Space Cals'!$B$10:$N$89</definedName>
    <definedName name="CIMS_CIRS_2003_10_03_4___0">'CIRS Triggers'!#REF!</definedName>
    <definedName name="CIMS_CIRS_2003_10_03_4___0">'CIRS Table IDs'!$B$283:$N$283</definedName>
    <definedName name="CIMS_CIRS_2003_10_03_4___0">'CIRS SASF Compare'!$B$8:$H$278</definedName>
    <definedName name="CIMS_CIRS_2003_10_03_4___0">'CIRS EM Test Results'!#REF!</definedName>
    <definedName name="CIMS_CIRS_2003_10_03_4___0___0">#REF!</definedName>
    <definedName name="CIMS_CIRS_2003_10_03_4___0___0___0">#REF!</definedName>
    <definedName name="CIMS_CIRS_2003_10_03_4___8" localSheetId="9">'Icy Trigger Edits'!#REF!</definedName>
    <definedName name="CIMS_CIRS_2003_10_03_4___8" localSheetId="15">'[1]Titan Trigger Edits'!#REF!</definedName>
    <definedName name="CIMS_CIRS_2003_10_03_4___8">'Titan Trigger Edits'!#REF!</definedName>
    <definedName name="CIMS_CIRS_2003_10_03_4___8___0">'Titan'!$B$29:$P$29</definedName>
    <definedName name="CIMS_CIRS_2003_10_03_5">'Icy Satellites'!$B$22:$Q$22</definedName>
    <definedName name="CIMS_CIRS_2003_10_03_5___0" localSheetId="15">'[1]Rings'!#REF!</definedName>
    <definedName name="CIMS_CIRS_2003_10_03_5___0">'Rings'!$B$64:$P$64</definedName>
    <definedName name="CIMS_CIRS_2003_10_03_5___8" localSheetId="9">'Icy Trigger Edits'!#REF!</definedName>
    <definedName name="CIMS_CIRS_2003_10_03_5___8" localSheetId="15">'[1]Titan Trigger Edits'!#REF!</definedName>
    <definedName name="CIMS_CIRS_2003_10_03_5___8">'Titan Trigger Edits'!#REF!</definedName>
    <definedName name="CIMS_CIRS_2003_10_03_5___8___0">'Titan'!$B$29:$P$29</definedName>
    <definedName name="CIMS_CIRS_2003_10_03_6" localSheetId="15">'[1]Rings'!#REF!</definedName>
    <definedName name="CIMS_CIRS_2003_10_03_6">'Rings'!$B$64:$P$64</definedName>
    <definedName name="CIMS_CIRS_2003_10_03_6___8" localSheetId="9">'Icy Trigger Edits'!#REF!</definedName>
    <definedName name="CIMS_CIRS_2003_10_03_6___8" localSheetId="15">'[1]Titan Trigger Edits'!#REF!</definedName>
    <definedName name="CIMS_CIRS_2003_10_03_6___8">'Titan Trigger Edits'!#REF!</definedName>
    <definedName name="CIMS_CIRS_2003_10_03_6___8___0">'Titan'!$B$29:$P$29</definedName>
    <definedName name="CIMS_CIRS_2003_10_03_7" localSheetId="1">'CIRS Table IDs'!$B$283:$N$283</definedName>
    <definedName name="CIMS_CIRS_2003_11_02">'CIMS TOL'!$B$158:$N$159</definedName>
    <definedName name="CIMS_CIRS_2003_11_02___0" localSheetId="9">'Saturn'!#REF!</definedName>
    <definedName name="CIMS_CIRS_2003_11_02___0" localSheetId="9">'CIRS Triggers'!#REF!</definedName>
    <definedName name="CIMS_CIRS_2003_11_02___0" localSheetId="9">'CIRS SASF Compare'!#REF!</definedName>
    <definedName name="CIMS_CIRS_2003_11_02___0" localSheetId="9">'CIRS EM Test Results'!#REF!</definedName>
    <definedName name="CIMS_CIRS_2003_11_02___0" localSheetId="9">'CIRS DSCAL Info'!#REF!</definedName>
    <definedName name="CIMS_CIRS_2003_11_02___0" localSheetId="15">'[1]CIRS DSCAL Info'!#REF!</definedName>
    <definedName name="CIMS_CIRS_2003_11_02___0" localSheetId="15">'[1]CIRS EM Test Results'!#REF!</definedName>
    <definedName name="CIMS_CIRS_2003_11_02___0" localSheetId="15">'[1]CIRS SASF Compare'!#REF!</definedName>
    <definedName name="CIMS_CIRS_2003_11_02___0" localSheetId="15">'[1]CIRS Triggers'!#REF!</definedName>
    <definedName name="CIMS_CIRS_2003_11_02___0" localSheetId="15">'[1]Rings'!#REF!</definedName>
    <definedName name="CIMS_CIRS_2003_11_02___0" localSheetId="15">'[1]Saturn'!#REF!</definedName>
    <definedName name="CIMS_CIRS_2003_11_02___0">'Saturn'!#REF!</definedName>
    <definedName name="CIMS_CIRS_2003_11_02___0">'Rings'!$B$64:$N$64</definedName>
    <definedName name="CIMS_CIRS_2003_11_02___0">'Icy Satellites'!$B$22:$N$22</definedName>
    <definedName name="CIMS_CIRS_2003_11_02___0">'Deep Space Cals'!$B$89:$N$89</definedName>
    <definedName name="CIMS_CIRS_2003_11_02___0">'CIRS Triggers'!#REF!</definedName>
    <definedName name="CIMS_CIRS_2003_11_02___0">'CIRS Table IDs'!$B$283:$N$283</definedName>
    <definedName name="CIMS_CIRS_2003_11_02___0">'CIRS SASF Compare'!#REF!</definedName>
    <definedName name="CIMS_CIRS_2003_11_02___0">'CIRS EM Test Results'!#REF!</definedName>
    <definedName name="CIMS_CIRS_2003_11_02___0">'CIRS DSCAL Info'!#REF!</definedName>
    <definedName name="CIMS_CIRS_2003_11_02___0___0">#REF!</definedName>
    <definedName name="CIMS_CIRS_2003_11_02___0___0___0">#REF!</definedName>
    <definedName name="CIMS_CIRS_2003_11_02___8" localSheetId="9">'Icy Trigger Edits'!#REF!</definedName>
    <definedName name="CIMS_CIRS_2003_11_02___8" localSheetId="15">'[1]Titan Trigger Edits'!#REF!</definedName>
    <definedName name="CIMS_CIRS_2003_11_02___8">'Titan Trigger Edits'!#REF!</definedName>
    <definedName name="CIMS_CIRS_2003_11_02___8___0">'Titan'!$B$29:$N$29</definedName>
    <definedName name="CIMS_CIRS_2003_11_02_1" localSheetId="9">'CIRS DSCAL Info'!#REF!</definedName>
    <definedName name="CIMS_CIRS_2003_11_02_1" localSheetId="15">'[1]CIRS DSCAL Info'!#REF!</definedName>
    <definedName name="CIMS_CIRS_2003_11_02_1">'CIRS DSCAL Info'!#REF!</definedName>
    <definedName name="CIMS_CIRS_2003_11_02_1___0" localSheetId="9">'Saturn'!#REF!</definedName>
    <definedName name="CIMS_CIRS_2003_11_02_1___0" localSheetId="9">'CIRS Triggers'!#REF!</definedName>
    <definedName name="CIMS_CIRS_2003_11_02_1___0" localSheetId="9">'CIRS EM Test Results'!#REF!</definedName>
    <definedName name="CIMS_CIRS_2003_11_02_1___0" localSheetId="15">'[1]CIRS EM Test Results'!#REF!</definedName>
    <definedName name="CIMS_CIRS_2003_11_02_1___0" localSheetId="15">'[1]CIRS Triggers'!#REF!</definedName>
    <definedName name="CIMS_CIRS_2003_11_02_1___0" localSheetId="15">'[1]Rings'!#REF!</definedName>
    <definedName name="CIMS_CIRS_2003_11_02_1___0" localSheetId="15">'[1]Saturn'!#REF!</definedName>
    <definedName name="CIMS_CIRS_2003_11_02_1___0">'Saturn'!#REF!</definedName>
    <definedName name="CIMS_CIRS_2003_11_02_1___0">'Rings'!$B$64:$N$64</definedName>
    <definedName name="CIMS_CIRS_2003_11_02_1___0">'Icy Satellites'!$B$22:$N$22</definedName>
    <definedName name="CIMS_CIRS_2003_11_02_1___0">'Deep Space Cals'!$B$10:$N$89</definedName>
    <definedName name="CIMS_CIRS_2003_11_02_1___0">'CIRS Triggers'!#REF!</definedName>
    <definedName name="CIMS_CIRS_2003_11_02_1___0">'CIRS Table IDs'!$B$283:$N$283</definedName>
    <definedName name="CIMS_CIRS_2003_11_02_1___0">'CIRS SASF Compare'!$B$8:$H$278</definedName>
    <definedName name="CIMS_CIRS_2003_11_02_1___0">'CIRS EM Test Results'!#REF!</definedName>
    <definedName name="CIMS_CIRS_2003_11_02_1___0___0">#REF!</definedName>
    <definedName name="CIMS_CIRS_2003_11_02_1___0___0___0">#REF!</definedName>
    <definedName name="CIMS_CIRS_2003_11_02_1___8" localSheetId="9">'Icy Trigger Edits'!#REF!</definedName>
    <definedName name="CIMS_CIRS_2003_11_02_1___8" localSheetId="15">'[1]Titan Trigger Edits'!#REF!</definedName>
    <definedName name="CIMS_CIRS_2003_11_02_1___8">'Titan Trigger Edits'!#REF!</definedName>
    <definedName name="CIMS_CIRS_2003_11_02_1___8___0">'Titan'!$B$29:$N$29</definedName>
    <definedName name="CIMS_CIRS_2003_11_02_2" localSheetId="9">'CIRS DSCAL Info'!#REF!</definedName>
    <definedName name="CIMS_CIRS_2003_11_02_2" localSheetId="15">'[1]CIRS DSCAL Info'!#REF!</definedName>
    <definedName name="CIMS_CIRS_2003_11_02_2">'CIRS DSCAL Info'!#REF!</definedName>
    <definedName name="CIMS_CIRS_2003_11_02_2___0" localSheetId="9">'Saturn'!#REF!</definedName>
    <definedName name="CIMS_CIRS_2003_11_02_2___0" localSheetId="9">'CIRS Triggers'!#REF!</definedName>
    <definedName name="CIMS_CIRS_2003_11_02_2___0" localSheetId="9">'CIRS SASF Compare'!#REF!</definedName>
    <definedName name="CIMS_CIRS_2003_11_02_2___0" localSheetId="9">'CIRS EM Test Results'!#REF!</definedName>
    <definedName name="CIMS_CIRS_2003_11_02_2___0" localSheetId="15">'[1]Saturn'!#REF!</definedName>
    <definedName name="CIMS_CIRS_2003_11_02_2___0" localSheetId="15">'[1]Rings'!#REF!</definedName>
    <definedName name="CIMS_CIRS_2003_11_02_2___0" localSheetId="15">'[1]CIRS Triggers'!#REF!</definedName>
    <definedName name="CIMS_CIRS_2003_11_02_2___0" localSheetId="15">'[1]CIRS SASF Compare'!#REF!</definedName>
    <definedName name="CIMS_CIRS_2003_11_02_2___0" localSheetId="15">'[1]CIRS EM Test Results'!#REF!</definedName>
    <definedName name="CIMS_CIRS_2003_11_02_2___0">'Saturn'!#REF!</definedName>
    <definedName name="CIMS_CIRS_2003_11_02_2___0">'Rings'!$B$64:$N$64</definedName>
    <definedName name="CIMS_CIRS_2003_11_02_2___0">'Icy Satellites'!$B$22:$N$22</definedName>
    <definedName name="CIMS_CIRS_2003_11_02_2___0">'Deep Space Cals'!$B$89:$N$89</definedName>
    <definedName name="CIMS_CIRS_2003_11_02_2___0">'CIRS Triggers'!#REF!</definedName>
    <definedName name="CIMS_CIRS_2003_11_02_2___0">'CIRS Table IDs'!$B$283:$N$283</definedName>
    <definedName name="CIMS_CIRS_2003_11_02_2___0">'CIRS SASF Compare'!#REF!</definedName>
    <definedName name="CIMS_CIRS_2003_11_02_2___0">'CIRS EM Test Results'!#REF!</definedName>
    <definedName name="CIMS_CIRS_2003_11_02_2___0___0">#REF!</definedName>
    <definedName name="CIMS_CIRS_2003_11_02_2___0___0___0">#REF!</definedName>
    <definedName name="CIMS_CIRS_2003_11_02_2___8" localSheetId="9">'Icy Trigger Edits'!#REF!</definedName>
    <definedName name="CIMS_CIRS_2003_11_02_2___8" localSheetId="15">'[1]Titan Trigger Edits'!#REF!</definedName>
    <definedName name="CIMS_CIRS_2003_11_02_2___8">'Titan Trigger Edits'!#REF!</definedName>
    <definedName name="CIMS_CIRS_2003_11_02_2___8___0">'Titan'!$B$29:$N$29</definedName>
    <definedName name="CIMS_CIRS_2003_11_02_3" localSheetId="9">'CIRS DSCAL Info'!#REF!</definedName>
    <definedName name="CIMS_CIRS_2003_11_02_3" localSheetId="15">'[1]CIRS DSCAL Info'!#REF!</definedName>
    <definedName name="CIMS_CIRS_2003_11_02_3">'CIRS DSCAL Info'!#REF!</definedName>
    <definedName name="CIMS_CIRS_2003_11_02_3___0" localSheetId="9">'Saturn'!#REF!</definedName>
    <definedName name="CIMS_CIRS_2003_11_02_3___0" localSheetId="9">'CIRS Triggers'!#REF!</definedName>
    <definedName name="CIMS_CIRS_2003_11_02_3___0" localSheetId="9">'CIRS EM Test Results'!#REF!</definedName>
    <definedName name="CIMS_CIRS_2003_11_02_3___0" localSheetId="15">'[1]Saturn'!#REF!</definedName>
    <definedName name="CIMS_CIRS_2003_11_02_3___0" localSheetId="15">'[1]Rings'!#REF!</definedName>
    <definedName name="CIMS_CIRS_2003_11_02_3___0" localSheetId="15">'[1]CIRS Triggers'!#REF!</definedName>
    <definedName name="CIMS_CIRS_2003_11_02_3___0" localSheetId="15">'[1]CIRS EM Test Results'!#REF!</definedName>
    <definedName name="CIMS_CIRS_2003_11_02_3___0">'Saturn'!#REF!</definedName>
    <definedName name="CIMS_CIRS_2003_11_02_3___0">'Rings'!$B$64:$N$64</definedName>
    <definedName name="CIMS_CIRS_2003_11_02_3___0">'Icy Satellites'!$B$22:$N$22</definedName>
    <definedName name="CIMS_CIRS_2003_11_02_3___0">'Deep Space Cals'!$B$10:$N$89</definedName>
    <definedName name="CIMS_CIRS_2003_11_02_3___0">'CIRS Triggers'!#REF!</definedName>
    <definedName name="CIMS_CIRS_2003_11_02_3___0">'CIRS Table IDs'!$B$283:$N$283</definedName>
    <definedName name="CIMS_CIRS_2003_11_02_3___0">'CIRS SASF Compare'!$B$8:$H$278</definedName>
    <definedName name="CIMS_CIRS_2003_11_02_3___0">'CIRS EM Test Results'!#REF!</definedName>
    <definedName name="CIMS_CIRS_2003_11_02_3___0___0">#REF!</definedName>
    <definedName name="CIMS_CIRS_2003_11_02_3___0___0___0">#REF!</definedName>
    <definedName name="CIMS_CIRS_2003_11_02_3___8" localSheetId="9">'Icy Trigger Edits'!#REF!</definedName>
    <definedName name="CIMS_CIRS_2003_11_02_3___8" localSheetId="15">'[1]Titan Trigger Edits'!#REF!</definedName>
    <definedName name="CIMS_CIRS_2003_11_02_3___8">'Titan Trigger Edits'!#REF!</definedName>
    <definedName name="CIMS_CIRS_2003_11_02_3___8___0">'Titan'!$B$29:$N$29</definedName>
    <definedName name="CIMS_CIRS_2003_11_02_4">'Icy Satellites'!$B$22:$N$22</definedName>
    <definedName name="CIMS_CIRS_2003_11_02_4___0" localSheetId="15">'[1]Rings'!#REF!</definedName>
    <definedName name="CIMS_CIRS_2003_11_02_4___0">'Rings'!$B$64:$N$64</definedName>
    <definedName name="CIMS_CIRS_2003_11_02_4___8" localSheetId="9">'Icy Trigger Edits'!#REF!</definedName>
    <definedName name="CIMS_CIRS_2003_11_02_4___8" localSheetId="15">'[1]Titan Trigger Edits'!#REF!</definedName>
    <definedName name="CIMS_CIRS_2003_11_02_4___8">'Titan Trigger Edits'!#REF!</definedName>
    <definedName name="CIMS_CIRS_2003_11_02_4___8___0">'Titan'!$B$29:$N$29</definedName>
    <definedName name="CIMS_CIRS_2003_11_02_5" localSheetId="15">'[1]Rings'!#REF!</definedName>
    <definedName name="CIMS_CIRS_2003_11_02_5">'Rings'!$B$64:$N$64</definedName>
    <definedName name="CIMS_CIRS_2003_11_02_5___8" localSheetId="9">'Icy Trigger Edits'!#REF!</definedName>
    <definedName name="CIMS_CIRS_2003_11_02_5___8" localSheetId="15">'[1]Titan Trigger Edits'!#REF!</definedName>
    <definedName name="CIMS_CIRS_2003_11_02_5___8">'Titan Trigger Edits'!#REF!</definedName>
    <definedName name="CIMS_CIRS_2003_11_02_5___8___0">'Titan'!$B$29:$N$29</definedName>
    <definedName name="CIMS_CIRS_2003_11_02_6" localSheetId="1">'CIRS Table IDs'!$B$283:$N$283</definedName>
    <definedName name="CIMS_CIRS_2004_03_16">'CIMS TOL'!$B$158:$N$159</definedName>
    <definedName name="CIMS_CIRS_Export_2007_11_12" localSheetId="82">'CIMS TOL Import'!$B$4:$T$4</definedName>
    <definedName name="CIMS_Export_2005_05_12_2" localSheetId="9">'CIMS TOL Import'!#REF!</definedName>
    <definedName name="CIMS_Export_2005_05_12_2" localSheetId="15">'[1]CIMS TOL Import'!#REF!</definedName>
    <definedName name="CIMS_Export_2005_05_12_2">'CIMS TOL Import'!#REF!</definedName>
    <definedName name="CIMS_Export_2005_08_19_1" localSheetId="9">'CIMS TOL Import'!#REF!</definedName>
    <definedName name="CIMS_Export_2005_08_19_1" localSheetId="15">'[1]CIMS TOL Import'!#REF!</definedName>
    <definedName name="CIMS_Export_2005_08_19_1">'CIMS TOL Import'!#REF!</definedName>
    <definedName name="CIMS_Export_2006_02_16" localSheetId="9">'CIMS TOL Import'!#REF!</definedName>
    <definedName name="CIMS_Export_2006_02_16" localSheetId="15">'[1]CIMS TOL Import'!#REF!</definedName>
    <definedName name="CIMS_Export_2006_02_16">'CIMS TOL Import'!#REF!</definedName>
    <definedName name="CIMS_Export_2006_03_27" localSheetId="9">'CIMS TOL Import'!#REF!</definedName>
    <definedName name="CIMS_Export_2006_03_27" localSheetId="15">'[1]CIMS TOL Import'!#REF!</definedName>
    <definedName name="CIMS_Export_2006_03_27">'CIMS TOL Import'!#REF!</definedName>
    <definedName name="CIMS_Export_2006_05_07" localSheetId="9">'CIMS TOL Import'!#REF!</definedName>
    <definedName name="CIMS_Export_2006_05_07" localSheetId="15">'[1]CIMS TOL Import'!#REF!</definedName>
    <definedName name="CIMS_Export_2006_05_07">'CIMS TOL Import'!#REF!</definedName>
    <definedName name="CIMS_Export_2006_06_01" localSheetId="9">'CIMS TOL Import'!#REF!</definedName>
    <definedName name="CIMS_Export_2006_06_01" localSheetId="15">'[1]CIMS TOL Import'!#REF!</definedName>
    <definedName name="CIMS_Export_2006_06_01">'CIMS TOL Import'!#REF!</definedName>
    <definedName name="CIMS_Export_2006_07_09" localSheetId="9">'CIMS TOL Import'!#REF!</definedName>
    <definedName name="CIMS_Export_2006_07_09" localSheetId="15">'[1]CIMS TOL Import'!#REF!</definedName>
    <definedName name="CIMS_Export_2006_07_09">'CIMS TOL Import'!#REF!</definedName>
    <definedName name="CIMS_Export_2006_08_03" localSheetId="9">'CIMS TOL Import'!#REF!</definedName>
    <definedName name="CIMS_Export_2006_08_03" localSheetId="15">'[1]CIMS TOL Import'!#REF!</definedName>
    <definedName name="CIMS_Export_2006_08_03">'CIMS TOL Import'!#REF!</definedName>
    <definedName name="CIMS_Export_2006_09_08" localSheetId="0">'CIMS TOL'!$B$6:$Q$157</definedName>
    <definedName name="CIMS_Export_2006_09_08" localSheetId="82">'CIMS TOL Import'!#REF!</definedName>
    <definedName name="CIMS_Export_2006_11_15" localSheetId="82">'CIMS TOL Import'!#REF!</definedName>
    <definedName name="CIMS_Export_2007_02_28" localSheetId="82">'CIMS TOL Import'!#REF!</definedName>
    <definedName name="CIMS_Export_2007_02_28_1" localSheetId="0">'CIMS TOL'!$B$6:$Q$157</definedName>
    <definedName name="CIMS_Export_2007_03_23" localSheetId="82">'CIMS TOL Import'!#REF!</definedName>
    <definedName name="CIMS_Export_2007_04_26." localSheetId="82">'CIMS TOL Import'!#REF!</definedName>
    <definedName name="CIMS_Export_2007_06_12." localSheetId="82">'CIMS TOL Import'!$B$3:$AB$4</definedName>
    <definedName name="CIMS_S35_Export_2007_07_17" localSheetId="82">'CIMS TOL Import'!$B$3:$Z$4</definedName>
    <definedName name="CIMS_TOL_2005_06_17" localSheetId="9">'CIMS TOL Import'!#REF!</definedName>
    <definedName name="CIMS_TOL_2005_06_17" localSheetId="15">'[1]CIMS TOL Import'!#REF!</definedName>
    <definedName name="CIMS_TOL_2005_06_17">'CIMS TOL Import'!#REF!</definedName>
    <definedName name="CIMS_TOL_2005_10_31" localSheetId="9">'CIMS TOL Import'!#REF!</definedName>
    <definedName name="CIMS_TOL_2005_10_31" localSheetId="15">'[1]CIMS TOL Import'!#REF!</definedName>
    <definedName name="CIMS_TOL_2005_10_31">'CIMS TOL Import'!#REF!</definedName>
    <definedName name="CIRS_All_S04_2004_05_17">'CIMS TOL'!$B$158:$N$159</definedName>
    <definedName name="CIRS_CIMS_Export_S30_2007_01_12" localSheetId="0">'CIMS TOL'!$B$6:$Q$157</definedName>
    <definedName name="CIRS_CIMS_Export_S30_2007_01_12" localSheetId="82">'CIMS TOL Import'!#REF!</definedName>
    <definedName name="CIRS_CIMS_Export_S30_2007_01_12_1" localSheetId="0">'CIMS TOL'!$B$6:$Q$157</definedName>
    <definedName name="CIRS_CIMS_S47_Export_2008_08_27" localSheetId="82">'CIMS TOL Import'!$B$8:$P$161</definedName>
    <definedName name="CIRS_S12_2005_02_02_1" localSheetId="9">'CIMS TOL Import'!#REF!</definedName>
    <definedName name="CIRS_S12_2005_02_02_1" localSheetId="15">'[1]CIMS TOL Import'!#REF!</definedName>
    <definedName name="CIRS_S12_2005_02_02_1">'CIMS TOL Import'!#REF!</definedName>
    <definedName name="CIRS_S20_2005_12_30" localSheetId="9">'CIMS TOL Import'!#REF!</definedName>
    <definedName name="CIRS_S20_2005_12_30" localSheetId="15">'[1]CIMS TOL Import'!#REF!</definedName>
    <definedName name="CIRS_S20_2005_12_30">'CIMS TOL Import'!#REF!</definedName>
    <definedName name="_xlnm.Print_Titles" localSheetId="0">'CIMS TOL'!$2:$4</definedName>
    <definedName name="Rev_003_2004_09_16_2" localSheetId="9">'CIMS TOL Import'!#REF!</definedName>
    <definedName name="Rev_003_2004_09_16_2" localSheetId="15">'[1]CIMS TOL Import'!#REF!</definedName>
    <definedName name="Rev_003_2004_09_16_2">'CIMS TOL Import'!#REF!</definedName>
    <definedName name="Rev_00c_2004_09_16_1" localSheetId="9">'CIMS TOL Import'!#REF!</definedName>
    <definedName name="Rev_00c_2004_09_16_1" localSheetId="15">'[1]CIMS TOL Import'!#REF!</definedName>
    <definedName name="Rev_00c_2004_09_16_1">'CIMS TOL Import'!#REF!</definedName>
    <definedName name="S05_2004_06_22" localSheetId="9">'CIMS TOL Import'!#REF!</definedName>
    <definedName name="S05_2004_06_22" localSheetId="15">'[1]CIMS TOL Import'!#REF!</definedName>
    <definedName name="S05_2004_06_22">'CIMS TOL Import'!#REF!</definedName>
    <definedName name="S09_2004_09_27_2" localSheetId="9">'CIMS TOL Import'!#REF!</definedName>
    <definedName name="S09_2004_09_27_2" localSheetId="15">'[1]CIMS TOL Import'!#REF!</definedName>
    <definedName name="S09_2004_09_27_2">'CIMS TOL Import'!#REF!</definedName>
    <definedName name="S10_2004_11_15_1" localSheetId="9">'CIMS TOL Import'!#REF!</definedName>
    <definedName name="S10_2004_11_15_1" localSheetId="15">'[1]CIMS TOL Import'!#REF!</definedName>
    <definedName name="S10_2004_11_15_1">'CIMS TOL Import'!#REF!</definedName>
    <definedName name="S10_2004_11_15_2">'CIMS TOL'!$B$158:$P$159</definedName>
    <definedName name="S10_2004_11_15_2___0" localSheetId="9">'CIMS TOL Import'!#REF!</definedName>
    <definedName name="S10_2004_11_15_2___0" localSheetId="15">'[1]CIMS TOL Import'!#REF!</definedName>
    <definedName name="S10_2004_11_15_2___0">'CIMS TOL Import'!#REF!</definedName>
    <definedName name="S11_2004_12_29_1" localSheetId="9">'CIMS TOL Import'!#REF!</definedName>
    <definedName name="S11_2004_12_29_1" localSheetId="15">'[1]CIMS TOL Import'!#REF!</definedName>
    <definedName name="S11_2004_12_29_1">'CIMS TOL Import'!#REF!</definedName>
    <definedName name="S47_SSG_rwa_summary_081008_141223" localSheetId="6">'RWA Data SOP Port 3'!$C$8:$O$144</definedName>
    <definedName name="TransExp_Req_CIRS_2004_07_16" localSheetId="9">'CIMS TOL Import'!#REF!</definedName>
    <definedName name="TransExp_Req_CIRS_2004_07_16" localSheetId="15">'[1]CIMS TOL Import'!#REF!</definedName>
    <definedName name="TransExp_Req_CIRS_2004_07_16">'CIMS TOL Import'!#REF!</definedName>
  </definedNames>
  <calcPr fullCalcOnLoad="1"/>
</workbook>
</file>

<file path=xl/sharedStrings.xml><?xml version="1.0" encoding="utf-8"?>
<sst xmlns="http://schemas.openxmlformats.org/spreadsheetml/2006/main" count="7471" uniqueCount="834">
  <si>
    <t>Number of CIRS Observations</t>
  </si>
  <si>
    <t>Total time of CIRS observations</t>
  </si>
  <si>
    <t>(Includes Support imaging time, excludes zero data volume requests)</t>
  </si>
  <si>
    <t>(Includes Support imaging data volume)</t>
  </si>
  <si>
    <t>(Excludes Support imaging time, excludes zero data volume requests)</t>
  </si>
  <si>
    <t>(Excludes Support imaging data volume)</t>
  </si>
  <si>
    <t>DSCALS</t>
  </si>
  <si>
    <t>Totals</t>
  </si>
  <si>
    <t>% of data volume spent on DSCALs</t>
  </si>
  <si>
    <t>Support Imaging</t>
  </si>
  <si>
    <t>Total:</t>
  </si>
  <si>
    <t>Total Mbit</t>
  </si>
  <si>
    <t>CIRS Mbit</t>
  </si>
  <si>
    <t>Loop</t>
  </si>
  <si>
    <t>CIRS_NO_DATA_TIME_001</t>
  </si>
  <si>
    <t>CIRS_NO_DATA_TIME_002</t>
  </si>
  <si>
    <t>CIRS_NO_DATA_TIME_003</t>
  </si>
  <si>
    <t>CIRS_NO_DATA_TIME_004</t>
  </si>
  <si>
    <t>CIRS_NO_DATA_TIME_005</t>
  </si>
  <si>
    <t>CIRS_NO_DATA_TIME_006</t>
  </si>
  <si>
    <t>CIRS_NO_DATA_TIME_007</t>
  </si>
  <si>
    <t>CIRS_NO_DATA_TIME_008</t>
  </si>
  <si>
    <t>CIRS_NO_DATA_TIME_009</t>
  </si>
  <si>
    <t>CIRS_NO_DATA_TIME_010</t>
  </si>
  <si>
    <t>CIRS_NO_DATA_TIME_011</t>
  </si>
  <si>
    <t>CIRS_NO_DATA_TIME_012</t>
  </si>
  <si>
    <t>CIRS_NO_DATA_TIME_013</t>
  </si>
  <si>
    <t>CIRS_NO_DATA_TIME_014</t>
  </si>
  <si>
    <t>CIRS_NO_DATA_TIME_015</t>
  </si>
  <si>
    <t>CIRS_NO_DATA_TIME_016</t>
  </si>
  <si>
    <t>CIRS_NO_DATA_TIME_017</t>
  </si>
  <si>
    <t>CIRS_NO_DATA_TIME_018</t>
  </si>
  <si>
    <t>CIRS_NO_DATA_TIME_019</t>
  </si>
  <si>
    <t>CIRS_NO_DATA_TIME_020</t>
  </si>
  <si>
    <t>CIRS_NO_DATA_TIME_021</t>
  </si>
  <si>
    <t>CIRS_NO_DATA_TIME_022</t>
  </si>
  <si>
    <t>CIRS_NO_DATA_TIME_023</t>
  </si>
  <si>
    <t>CIRS_NO_DATA_TIME_024</t>
  </si>
  <si>
    <t>CIRS_NO_DATA_TIME_025</t>
  </si>
  <si>
    <t>CIRS_NO_DATA_TIME_027</t>
  </si>
  <si>
    <t>CIRS_NO_DATA_TIME_028</t>
  </si>
  <si>
    <t>CIRS_NO_DATA_TIME_029</t>
  </si>
  <si>
    <t>CIRS_NO_DATA_TIME_030</t>
  </si>
  <si>
    <t>CIRS_NO_DATA_TIME_031</t>
  </si>
  <si>
    <t>CIRS_NO_DATA_TIME_032</t>
  </si>
  <si>
    <t>CIRS_NO_DATA_TIME_033</t>
  </si>
  <si>
    <t>CIRS_NO_DATA_TIME_034</t>
  </si>
  <si>
    <t>CIRS_NO_DATA_TIME_035</t>
  </si>
  <si>
    <t>CIRS_NO_DATA_TIME_036</t>
  </si>
  <si>
    <t>CIRS_NO_DATA_TIME_037</t>
  </si>
  <si>
    <t>CIRS_NO_DATA_TIME_038</t>
  </si>
  <si>
    <t>CIRS_NO_DATA_TIME_039</t>
  </si>
  <si>
    <t>CIRS_NO_DATA_TIME_040</t>
  </si>
  <si>
    <t>CIRS_NO_DATA_TIME_041</t>
  </si>
  <si>
    <t>CIRS_NO_DATA_TIME_042</t>
  </si>
  <si>
    <t>CIRS_NO_DATA_TIME_043</t>
  </si>
  <si>
    <t>CIRS_NO_DATA_TIME_044</t>
  </si>
  <si>
    <t>CIRS_NO_DATA_TIME_045</t>
  </si>
  <si>
    <t>CIRS_NO_DATA_TIME_046</t>
  </si>
  <si>
    <t>CIRS_NO_DATA_TIME_047</t>
  </si>
  <si>
    <t>CIRS_NO_DATA_TIME_048</t>
  </si>
  <si>
    <t>CIRS_NO_DATA_TIME_049</t>
  </si>
  <si>
    <t>CIRS_NO_DATA_TIME_050</t>
  </si>
  <si>
    <t>CIRS_NO_DATA_TIME_051</t>
  </si>
  <si>
    <t>CIRS_NO_DATA_TIME_052</t>
  </si>
  <si>
    <t>CIRS_NO_DATA_TIME_053</t>
  </si>
  <si>
    <t>CIRS_NO_DATA_TIME_054</t>
  </si>
  <si>
    <t>CIRS_NO_DATA_TIME_055</t>
  </si>
  <si>
    <t>CIRS_NO_DATA_TIME_056</t>
  </si>
  <si>
    <t>CIRS_NO_DATA_TIME_057</t>
  </si>
  <si>
    <t>CIRS_NO_DATA_TIME_058</t>
  </si>
  <si>
    <t>CIRS_NO_DATA_TIME_059</t>
  </si>
  <si>
    <t>CIRS_NO_DATA_TIME_060</t>
  </si>
  <si>
    <t>CIRS_NO_DATA_TIME_061</t>
  </si>
  <si>
    <t>CIRS_NO_DATA_TIME_062</t>
  </si>
  <si>
    <t>CIRS_NO_DATA_TIME_064</t>
  </si>
  <si>
    <t xml:space="preserve">Day = </t>
  </si>
  <si>
    <t>Maximum number of loops:</t>
  </si>
  <si>
    <t>Maxium dead time:</t>
  </si>
  <si>
    <t>Agreement</t>
  </si>
  <si>
    <t>Extended hh:mm:ss</t>
  </si>
  <si>
    <t>Request Name</t>
  </si>
  <si>
    <t>Table Number</t>
  </si>
  <si>
    <t>EM Test Results</t>
  </si>
  <si>
    <t>Starting Table Number</t>
  </si>
  <si>
    <t>Start Time</t>
  </si>
  <si>
    <t>Duration</t>
  </si>
  <si>
    <t>End Time</t>
  </si>
  <si>
    <t>Data Rate (bps)</t>
  </si>
  <si>
    <t>Data Volume (Mbit)</t>
  </si>
  <si>
    <t>Table #</t>
  </si>
  <si>
    <t>Calendar Day</t>
  </si>
  <si>
    <t>Year</t>
  </si>
  <si>
    <t>DOY</t>
  </si>
  <si>
    <t>hh:mm:ss</t>
  </si>
  <si>
    <t>Days</t>
  </si>
  <si>
    <t>Number of DSCALs</t>
  </si>
  <si>
    <t>Day</t>
  </si>
  <si>
    <t>Hours</t>
  </si>
  <si>
    <t>Total Data Volume:</t>
  </si>
  <si>
    <t>Mbits</t>
  </si>
  <si>
    <t>hh:mm::ss</t>
  </si>
  <si>
    <t>Maximum time between DSCALS</t>
  </si>
  <si>
    <t xml:space="preserve">Total Duration of DSCALS </t>
  </si>
  <si>
    <t>(includes zero data volume requests)</t>
  </si>
  <si>
    <t>(excludes zero data volume requests)</t>
  </si>
  <si>
    <t>Data Volume Mbit</t>
  </si>
  <si>
    <t>FP3/4 Mode</t>
  </si>
  <si>
    <t>FPA Temperature (Set Point)</t>
  </si>
  <si>
    <t>Guaranteed hh:mm:ss</t>
  </si>
  <si>
    <t>Total Possible CIRS Deep Space Time</t>
  </si>
  <si>
    <t>Total DSCALs</t>
  </si>
  <si>
    <t>DSCAL's Guaranteed</t>
  </si>
  <si>
    <t>DSCAL's Extended</t>
  </si>
  <si>
    <t>Short Deep Space Observations</t>
  </si>
  <si>
    <t>CIRS Observation time</t>
  </si>
  <si>
    <t>Ratio Observation / Good DSCAL</t>
  </si>
  <si>
    <t>Ratio Observation / Total DSCAL</t>
  </si>
  <si>
    <t>SPASS Note</t>
  </si>
  <si>
    <t>Pointing</t>
  </si>
  <si>
    <t>Primary</t>
  </si>
  <si>
    <t>Secondary</t>
  </si>
  <si>
    <t>Number of Saturn requests/observations</t>
  </si>
  <si>
    <t>Total time:</t>
  </si>
  <si>
    <t>Total data volume</t>
  </si>
  <si>
    <t>Mbit</t>
  </si>
  <si>
    <t>EM Time:</t>
  </si>
  <si>
    <t>Data Mode</t>
  </si>
  <si>
    <t>Data or No Data</t>
  </si>
  <si>
    <t>Spectral Resolution</t>
  </si>
  <si>
    <t>Pixels</t>
  </si>
  <si>
    <t>Table ID</t>
  </si>
  <si>
    <t>Notes</t>
  </si>
  <si>
    <t>FP1</t>
  </si>
  <si>
    <t>FP3</t>
  </si>
  <si>
    <t>FP4</t>
  </si>
  <si>
    <t>Support Imaging Request Name</t>
  </si>
  <si>
    <t xml:space="preserve"> </t>
  </si>
  <si>
    <t>Number of Saturn Support Imaging Requests</t>
  </si>
  <si>
    <t>Number of Icy Satellite requests/observations</t>
  </si>
  <si>
    <t>Data or no data?</t>
  </si>
  <si>
    <t xml:space="preserve"> Table ID</t>
  </si>
  <si>
    <t>Shutter closed</t>
  </si>
  <si>
    <t>Number of Saturn Suport Imaging Requests</t>
  </si>
  <si>
    <t>Number of Titan requests/observations</t>
  </si>
  <si>
    <t>EM Time</t>
  </si>
  <si>
    <t>Close Shutter Time</t>
  </si>
  <si>
    <t>Number of Titan Suport Imaging Requests</t>
  </si>
  <si>
    <t>Starting Table Number</t>
  </si>
  <si>
    <t>Request Name</t>
  </si>
  <si>
    <t>Start Time</t>
  </si>
  <si>
    <t>Duration</t>
  </si>
  <si>
    <t>End Time</t>
  </si>
  <si>
    <t>Data Rate (bps)</t>
  </si>
  <si>
    <t>Data Volume (Mbit)</t>
  </si>
  <si>
    <t>SPASS Note</t>
  </si>
  <si>
    <t>Pointing</t>
  </si>
  <si>
    <t>Table #</t>
  </si>
  <si>
    <t>Calendar Day</t>
  </si>
  <si>
    <t>Year</t>
  </si>
  <si>
    <t>DOY</t>
  </si>
  <si>
    <t>hh:mm:ss</t>
  </si>
  <si>
    <t>hh:mm:ss</t>
  </si>
  <si>
    <t>Calendar Day</t>
  </si>
  <si>
    <t>Year</t>
  </si>
  <si>
    <t>DOY</t>
  </si>
  <si>
    <t>hh:mm:ss</t>
  </si>
  <si>
    <t>Primary</t>
  </si>
  <si>
    <t>Secondary</t>
  </si>
  <si>
    <t>Number of Ring requests/observations</t>
  </si>
  <si>
    <t>Total time:</t>
  </si>
  <si>
    <t>Total Data Volume:</t>
  </si>
  <si>
    <t>Mbit</t>
  </si>
  <si>
    <t>EM Time:</t>
  </si>
  <si>
    <t>Request Name</t>
  </si>
  <si>
    <t>Data Mode</t>
  </si>
  <si>
    <t>Data or No Data</t>
  </si>
  <si>
    <t>Spectral Resolution</t>
  </si>
  <si>
    <t>Pixels</t>
  </si>
  <si>
    <t>Duration</t>
  </si>
  <si>
    <t>Table ID</t>
  </si>
  <si>
    <t>Notes</t>
  </si>
  <si>
    <t>FP1</t>
  </si>
  <si>
    <t>FP3</t>
  </si>
  <si>
    <t>FP4</t>
  </si>
  <si>
    <t>FP3</t>
  </si>
  <si>
    <t>FP4</t>
  </si>
  <si>
    <t>Request Name</t>
  </si>
  <si>
    <t>Start Time</t>
  </si>
  <si>
    <t>Duration</t>
  </si>
  <si>
    <t>End Time</t>
  </si>
  <si>
    <t>Data Volume (Mbit)</t>
  </si>
  <si>
    <t>Calendar Day</t>
  </si>
  <si>
    <t>Year</t>
  </si>
  <si>
    <t>DOY</t>
  </si>
  <si>
    <t>hh:mm:ss</t>
  </si>
  <si>
    <t>hh:mm:ss</t>
  </si>
  <si>
    <t>Calendar Day</t>
  </si>
  <si>
    <t>Year</t>
  </si>
  <si>
    <t>DOY</t>
  </si>
  <si>
    <t>hh:mm:ss</t>
  </si>
  <si>
    <t>Number of Ring Suport Imaging Requests</t>
  </si>
  <si>
    <t>Total time:</t>
  </si>
  <si>
    <t>Total Data Volume:</t>
  </si>
  <si>
    <t>Mbit</t>
  </si>
  <si>
    <t>Total on the SSR</t>
  </si>
  <si>
    <t>Each SSR load command can hold</t>
  </si>
  <si>
    <t>table data words</t>
  </si>
  <si>
    <t>Needed for look-up table</t>
  </si>
  <si>
    <t>Available for triggers</t>
  </si>
  <si>
    <t>Saturn</t>
  </si>
  <si>
    <t>Icy Satellites</t>
  </si>
  <si>
    <t>Titan</t>
  </si>
  <si>
    <t>Rings</t>
  </si>
  <si>
    <t>DSCALs</t>
  </si>
  <si>
    <t>Total for Triggers</t>
  </si>
  <si>
    <t>Margin</t>
  </si>
  <si>
    <t>Look-up table + Triggers</t>
  </si>
  <si>
    <t>(also number of ALF blocks)</t>
  </si>
  <si>
    <t>Words per ALF block</t>
  </si>
  <si>
    <t>Number of words to be read in</t>
  </si>
  <si>
    <t>Number of unique tables</t>
  </si>
  <si>
    <t>Hk Packet cycle (s)</t>
  </si>
  <si>
    <t>Table load verifcation time (s)</t>
  </si>
  <si>
    <t>Table load verifcation time (hh::mm:ss)</t>
  </si>
  <si>
    <t>Sarting Address</t>
  </si>
  <si>
    <t>Ending Address</t>
  </si>
  <si>
    <t>CIRS_NO_DATA_TIME_026</t>
  </si>
  <si>
    <t>Offset to no-data table</t>
  </si>
  <si>
    <t>Offset to table 60</t>
  </si>
  <si>
    <t>Duration of setup commands</t>
  </si>
  <si>
    <t>Hours in a day</t>
  </si>
  <si>
    <r>
      <t>D</t>
    </r>
    <r>
      <rPr>
        <sz val="12"/>
        <color indexed="8"/>
        <rFont val="Arial"/>
        <family val="2"/>
      </rPr>
      <t>_TIME</t>
    </r>
  </si>
  <si>
    <t>Blink</t>
  </si>
  <si>
    <t>Data</t>
  </si>
  <si>
    <t>Data Volume Allocated</t>
  </si>
  <si>
    <t>Data Rate Used</t>
  </si>
  <si>
    <t>Compression Factor</t>
  </si>
  <si>
    <t>Data Volume Calculated</t>
  </si>
  <si>
    <t>Seconds</t>
  </si>
  <si>
    <t>Data Rate Allocated</t>
  </si>
  <si>
    <t>CIRS_NO_DATA_TIME_063</t>
  </si>
  <si>
    <t>CIRS_NO_DATA_TIME_065</t>
  </si>
  <si>
    <t>CIRS_NO_DATA_TIME_066</t>
  </si>
  <si>
    <t>CIRS_NO_DATA_TIME_067</t>
  </si>
  <si>
    <t>CIRS_NO_DATA_TIME_068</t>
  </si>
  <si>
    <t>CIRS_NO_DATA_TIME_069</t>
  </si>
  <si>
    <t>CIRS_NO_DATA_TIME_070</t>
  </si>
  <si>
    <t>CIRS_NO_DATA_TIME_071</t>
  </si>
  <si>
    <t>CIRS_NO_DATA_TIME_072</t>
  </si>
  <si>
    <t>CIRS_NO_DATA_TIME_073</t>
  </si>
  <si>
    <t>CIRS_NO_DATA_TIME_074</t>
  </si>
  <si>
    <t>CIRS_NO_DATA_TIME_075</t>
  </si>
  <si>
    <t>CIRS_NO_DATA_TIME_076</t>
  </si>
  <si>
    <t>CIRS_NO_DATA_TIME_077</t>
  </si>
  <si>
    <t>CIRS_NO_DATA_TIME_078</t>
  </si>
  <si>
    <t>CIRS_NO_DATA_TIME_079</t>
  </si>
  <si>
    <t>CIRS_NO_DATA_TIME_080</t>
  </si>
  <si>
    <t>CIRS_NO_DATA_TIME_081</t>
  </si>
  <si>
    <t>CIRS_NO_DATA_TIME_083</t>
  </si>
  <si>
    <t>CIRS_NO_DATA_TIME_084</t>
  </si>
  <si>
    <t>CIRS_NO_DATA_TIME_085</t>
  </si>
  <si>
    <t>CIRS_NO_DATA_TIME_086</t>
  </si>
  <si>
    <t>CIRS_NO_DATA_TIME_087</t>
  </si>
  <si>
    <t>CIRS_NO_DATA_TIME_088</t>
  </si>
  <si>
    <t>CIRS_NO_DATA_TIME_089</t>
  </si>
  <si>
    <t>CIRS_NO_DATA_TIME_090</t>
  </si>
  <si>
    <t>CIRS_NO_DATA_TIME_091</t>
  </si>
  <si>
    <t>CIRS_NO_DATA_TIME_093</t>
  </si>
  <si>
    <t>CIRS_NO_DATA_TIME_094</t>
  </si>
  <si>
    <t>CIRS_NO_DATA_TIME_095</t>
  </si>
  <si>
    <t>CIRS_NO_DATA_TIME_096</t>
  </si>
  <si>
    <t>CIRS_NO_DATA_TIME_097</t>
  </si>
  <si>
    <t>CIRS_NO_DATA_TIME_098</t>
  </si>
  <si>
    <t>CIRS_NO_DATA_TIME_100</t>
  </si>
  <si>
    <t>CIRS_NO_DATA_TIME_101</t>
  </si>
  <si>
    <t>CIRS_NO_DATA_TIME_102</t>
  </si>
  <si>
    <t>CIRS_NO_DATA_TIME_103</t>
  </si>
  <si>
    <t>CIRS_NO_DATA_TIME_104</t>
  </si>
  <si>
    <t>CIRS_NO_DATA_TIME_105</t>
  </si>
  <si>
    <t>CIRS_NO_DATA_TIME_106</t>
  </si>
  <si>
    <t>CIRS_NO_DATA_TIME_107</t>
  </si>
  <si>
    <t>CIRS_NO_DATA_TIME_000</t>
  </si>
  <si>
    <t>CIRS_NO_DATA_TIME_099</t>
  </si>
  <si>
    <t>Total CIRS Time</t>
  </si>
  <si>
    <t>CIRS_NO_DATA_TIME_108</t>
  </si>
  <si>
    <t>CIRS_NO_DATA_TIME_109</t>
  </si>
  <si>
    <t>CIRS_NO_DATA_TIME_110</t>
  </si>
  <si>
    <t>CIRS_NO_DATA_TIME_111</t>
  </si>
  <si>
    <t>CIRS_NO_DATA_TIME_112</t>
  </si>
  <si>
    <t>CIRS_NO_DATA_TIME_113</t>
  </si>
  <si>
    <t>CIRS_NO_DATA_TIME_114</t>
  </si>
  <si>
    <t>CIRS_NO_DATA_TIME_115</t>
  </si>
  <si>
    <t>CIRS_NO_DATA_TIME_116</t>
  </si>
  <si>
    <t>CIRS_NO_DATA_TIME_117</t>
  </si>
  <si>
    <t>CIRS_NO_DATA_TIME_118</t>
  </si>
  <si>
    <t>CIRS_NO_DATA_TIME_119</t>
  </si>
  <si>
    <t>CIRS_NO_DATA_TIME_120</t>
  </si>
  <si>
    <t>CIRS_NO_DATA_TIME_121</t>
  </si>
  <si>
    <t>CIRS_NO_DATA_TIME_122</t>
  </si>
  <si>
    <t>CIRS_NO_DATA_TIME_123</t>
  </si>
  <si>
    <t>CIRS_NO_DATA_TIME_124</t>
  </si>
  <si>
    <t>CIRS_NO_DATA_TIME_125</t>
  </si>
  <si>
    <t>CIRS_NO_DATA_TIME_126</t>
  </si>
  <si>
    <t>CIRS_NO_DATA_TIME_127</t>
  </si>
  <si>
    <t>CIRS_NO_DATA_TIME_128</t>
  </si>
  <si>
    <t>CIRS_NO_DATA_TIME_129</t>
  </si>
  <si>
    <t>CIRS_NO_DATA_TIME_130</t>
  </si>
  <si>
    <t>CIRS_NO_DATA_TIME_131</t>
  </si>
  <si>
    <t>Extra Load Commands</t>
  </si>
  <si>
    <t>CIRS_NO_DATA_TIME_132</t>
  </si>
  <si>
    <t>CIRS_NO_DATA_TIME_133</t>
  </si>
  <si>
    <t>CIRS_NO_DATA_TIME_134</t>
  </si>
  <si>
    <t>CIRS_NO_DATA_TIME_135</t>
  </si>
  <si>
    <t>CIRS_NO_DATA_TIME_092</t>
  </si>
  <si>
    <t>Remove Table</t>
  </si>
  <si>
    <t>Notes from Conor</t>
  </si>
  <si>
    <t>CIRS_NO_DATA_TIME_082</t>
  </si>
  <si>
    <t>CIRS_NO_DATA_TIME_136</t>
  </si>
  <si>
    <t>Continous in time check</t>
  </si>
  <si>
    <t>Removed Load Commands</t>
  </si>
  <si>
    <t>From file:CIMS_CIRS_Export</t>
  </si>
  <si>
    <t>Request</t>
  </si>
  <si>
    <t>Rate</t>
  </si>
  <si>
    <t>Data Volume</t>
  </si>
  <si>
    <t>SPASS Type</t>
  </si>
  <si>
    <t>Primary Pointing</t>
  </si>
  <si>
    <t>Secondary Pointing</t>
  </si>
  <si>
    <t>Pointing Agreement</t>
  </si>
  <si>
    <t>CIRS_100OT_SEQSETUP047_PRIME</t>
  </si>
  <si>
    <t>Non-SPASS</t>
  </si>
  <si>
    <t>CIRS_100TI_MR2CLD009_ISS</t>
  </si>
  <si>
    <t>SPASS Rider</t>
  </si>
  <si>
    <t>CIRS_100RI_EGPHASE114_VIMS</t>
  </si>
  <si>
    <t>CIRS_100IC_DSCAL09010_SP</t>
  </si>
  <si>
    <t>CIRS_100RI_RADMRLPDF001_ISS</t>
  </si>
  <si>
    <t>CIRS_100RI_SATELLORB004_ISS</t>
  </si>
  <si>
    <t>CIRS_100IC_DSCAL09410_SP</t>
  </si>
  <si>
    <t>CIRS_100RF_FMOVIE003_ISS</t>
  </si>
  <si>
    <t>CIRS_100IC_DSCAL09011_SP</t>
  </si>
  <si>
    <t>CIRS_100RI_GAMCRUOCC015_VIMS</t>
  </si>
  <si>
    <t>CIRS_100RI_URALP1CRU001_UVIS</t>
  </si>
  <si>
    <t>CIRS_100RI_MNRNGSHAD004_ISS</t>
  </si>
  <si>
    <t>CIRS_100RI_ALPTRAOCC103_VIMS</t>
  </si>
  <si>
    <t>CIRS_100IC_DSCAL09013_SP</t>
  </si>
  <si>
    <t>CIRS_100RF_FRINGHRDF001_ISS</t>
  </si>
  <si>
    <t>CIRS_100RH_RHEARPXHP001_ISS</t>
  </si>
  <si>
    <t>CIRS_100RI_LOINCSTR001_ISS</t>
  </si>
  <si>
    <t>CIRS_100RI_TDIFS20HP001_PRIME</t>
  </si>
  <si>
    <t>Prime</t>
  </si>
  <si>
    <t>CIRS_FP1 to Rings</t>
  </si>
  <si>
    <t>NEG_X to Sun</t>
  </si>
  <si>
    <t>CIRS_100RI_TDIFS20HP001_SI</t>
  </si>
  <si>
    <t>CIRS_100RI_COMPHILIT122_VIMS</t>
  </si>
  <si>
    <t>CIRS_100IC_DSCAL09014_SP</t>
  </si>
  <si>
    <t>CIRS_100RI_PHOTLIT002_ISS</t>
  </si>
  <si>
    <t>CIRS_100RI_URGAMCAS001_UVIS</t>
  </si>
  <si>
    <t>CIRS_100IC_DSCAL09015_SP</t>
  </si>
  <si>
    <t>CIRS_100TI_MR2CLD016_ISS</t>
  </si>
  <si>
    <t>CIRS_100RI_SATELLORB009_ISS</t>
  </si>
  <si>
    <t>CIRS_100RI_MNRNGSHAD008_ISS</t>
  </si>
  <si>
    <t>CIRS_100RI_TMAPS45LP001_PRIME</t>
  </si>
  <si>
    <t>CIRS_100RI_TMAPS45LP001_SI</t>
  </si>
  <si>
    <t>CIRS_100RI_LATPHASE103_VIMS</t>
  </si>
  <si>
    <t>CIRS_100RI_RETARMRLP002_ISS</t>
  </si>
  <si>
    <t>CIRS_100IC_DSCAL09017_SP</t>
  </si>
  <si>
    <t>CIRS_100RI_SUBMS20LP001_PRIME</t>
  </si>
  <si>
    <t>CIRS_100RI_SUBMS20LP001_SI</t>
  </si>
  <si>
    <t>CIRS_100IC_DSCAL09018_SP</t>
  </si>
  <si>
    <t>CIRS_100TI_M30R2CLDF018_ISS</t>
  </si>
  <si>
    <t>CIRS_100IC_SRCRADCAL001_RADAR</t>
  </si>
  <si>
    <t>CIRS_100DI_089W008PH001_ISS</t>
  </si>
  <si>
    <t>CIRS_101IC_DSCAL09019_SP</t>
  </si>
  <si>
    <t>CIRS_101IC_DSCAL09020_SP</t>
  </si>
  <si>
    <t>CIRS_101SA_FIRMAP001_PRIME</t>
  </si>
  <si>
    <t>CIRS_FP1 to Saturn</t>
  </si>
  <si>
    <t>POS_X to NSP</t>
  </si>
  <si>
    <t>CIRS_101IC_DSCAL09021_SP</t>
  </si>
  <si>
    <t>CIRS_101SA_AURORA001_UVIS</t>
  </si>
  <si>
    <t>CIRS_101RI_GAMCRUOCC016_VIMS</t>
  </si>
  <si>
    <t>CIRS_101RI_BETCRU001_UVIS</t>
  </si>
  <si>
    <t>CIRS_101RI_BETCRU002_UVIS</t>
  </si>
  <si>
    <t>CIRS_101RI_OPNAV221_NAV</t>
  </si>
  <si>
    <t>CIRS_101IC_DSCAL09022_SP</t>
  </si>
  <si>
    <t>CIRS_101SA_AURORA002_UVIS</t>
  </si>
  <si>
    <t>CIRS_101MI_086W151PH001_ISS</t>
  </si>
  <si>
    <t>CIRS_101IC_DSCAL09023_SP</t>
  </si>
  <si>
    <t>CIRS_101IC_DSCAL09024_SP</t>
  </si>
  <si>
    <t>CIRS_101TI_M150R2HZ025_ISS</t>
  </si>
  <si>
    <t>CIRS_101IC_DSCAL09025_SP</t>
  </si>
  <si>
    <t>CIRS_101SA_FIRMAP002_PRIME</t>
  </si>
  <si>
    <t>NEG_X to NSP</t>
  </si>
  <si>
    <t>CIRS_101IC_DSCAL09027_SP</t>
  </si>
  <si>
    <t>CIRS_101SA_AURORA003_UVIS</t>
  </si>
  <si>
    <t>CIRS_101IC_DSCAL09028_SP</t>
  </si>
  <si>
    <t>CIRS_101TI_M60R3CLD028_ISS</t>
  </si>
  <si>
    <t>CIRS_102RI_COMP029_PRIME</t>
  </si>
  <si>
    <t>CIRS_102RI_COMP029_SI</t>
  </si>
  <si>
    <t>CIRS_102IC_DSCAL09029_SP</t>
  </si>
  <si>
    <t>CIRS_102SA_COMPSIT001_PRIME</t>
  </si>
  <si>
    <t>POS_Z to NSP</t>
  </si>
  <si>
    <t>CIRS_102IC_DSCAL09429_SP</t>
  </si>
  <si>
    <t>CIRS_102RI_DEEPSPACE030_SP</t>
  </si>
  <si>
    <t>CIRS_102TI_M30R3CLD030_ISS</t>
  </si>
  <si>
    <t>CIRS_102RI_FRSTRCHAN001_ISS</t>
  </si>
  <si>
    <t>CIRS_102RI_SATELLORB007_ISS</t>
  </si>
  <si>
    <t>CIRS_102IC_DSCAL09030_SP</t>
  </si>
  <si>
    <t>CIRS_102RI_DEEPSPACE031_CAPS</t>
  </si>
  <si>
    <t>CIRS_102RI_SATELLORB008_ISS</t>
  </si>
  <si>
    <t>CIRS_102TI_M30R3CLD031_ISS</t>
  </si>
  <si>
    <t>CIRS_102RI_GAMCRUOCC017_VIMS</t>
  </si>
  <si>
    <t>CIRS_102RI_RETARG001_ISS</t>
  </si>
  <si>
    <t>CIRS_102RI_URBETCEN001_UVIS</t>
  </si>
  <si>
    <t>CIRS_102RI_PHOTDRKBK001_ISS</t>
  </si>
  <si>
    <t>CIRS_102RI_ALPTRAOCC105_VIMS</t>
  </si>
  <si>
    <t>CIRS_102RI_VENCUNMP001_PRIME</t>
  </si>
  <si>
    <t>CIRS_102RI_VENCUNMP001_SI</t>
  </si>
  <si>
    <t>CIRS_102RI_DEEPSPACE032_SP</t>
  </si>
  <si>
    <t>CIRS_102IC_DSCAL09032_SP</t>
  </si>
  <si>
    <t>CIRS_102IC_WAYPTTURN033_SP</t>
  </si>
  <si>
    <t>CIRS_102RH_GEOLOG001_ISS</t>
  </si>
  <si>
    <t>CIRS_102RH_ICYMAP001_UVIS</t>
  </si>
  <si>
    <t>CIRS_102RH_GEOLOG002_ISS</t>
  </si>
  <si>
    <t>CIRS_102RH_FP1MAP001_PRIME</t>
  </si>
  <si>
    <t>CIRS_FP1 to Rhea</t>
  </si>
  <si>
    <t>CIRS_102RH_GEOLOG004_ISS</t>
  </si>
  <si>
    <t>CIRS_102RH_ICYMAP002_UVIS</t>
  </si>
  <si>
    <t>CIRS_102RH_GEOLOG005_ISS</t>
  </si>
  <si>
    <t>CIRS_102TI_M90R1CLD033_ISS</t>
  </si>
  <si>
    <t>CIRS_102RH_FP13SECLN001_PRIME</t>
  </si>
  <si>
    <t>CIRS_102RH_FP13SECLN001_SI</t>
  </si>
  <si>
    <t>CIRS_102IC_WAYPTTURN433_SP</t>
  </si>
  <si>
    <t>CIRS_102RI_HIRESHIPH001_VIMS</t>
  </si>
  <si>
    <t>CIRS_102RI_FMOVIE001_ISS</t>
  </si>
  <si>
    <t>CIRS_102RI_SPKTRKLF001_ISS</t>
  </si>
  <si>
    <t>CIRS_102IC_DSCAL09034_SP</t>
  </si>
  <si>
    <t>CIRS_102RI_VTMPS60MP001_PRIME</t>
  </si>
  <si>
    <t>CIRS_102RI_VTMPS60MP001_SI</t>
  </si>
  <si>
    <t>CIRS_102RI_TXCAMOCC001_VIMS</t>
  </si>
  <si>
    <t>CIRS_102RI_DEEPSPACE035_SP</t>
  </si>
  <si>
    <t>CIRS_102IC_DSCAL09035_SP</t>
  </si>
  <si>
    <t>CIRS_102TI_M90R1CLDF035_ISS</t>
  </si>
  <si>
    <t>CIRS_102RI_TMAPS45MP001_PRIME</t>
  </si>
  <si>
    <t>CIRS_102RI_TMAPS45MP001_SI</t>
  </si>
  <si>
    <t>CIRS_102RI_SATELLORB010_ISS</t>
  </si>
  <si>
    <t>CIRS_102RI_RETARMRLP002_ISS</t>
  </si>
  <si>
    <t>CIRS_102RI_DEEPSPACE036_SP</t>
  </si>
  <si>
    <t>CIRS_102IC_DSCAL09036_SP</t>
  </si>
  <si>
    <t>CIRS_102RI_SATELLORB012_ISS</t>
  </si>
  <si>
    <t>CIRS_102RI_SPKMVLFLP001_ISS</t>
  </si>
  <si>
    <t>CIRS_102TI_M90R1CLDF036_ISS</t>
  </si>
  <si>
    <t>CIRS_102RI_DEEPSPACE037_NAV</t>
  </si>
  <si>
    <t>CIRS_102IC_DSCAL09037_SP</t>
  </si>
  <si>
    <t>CIRS_102TI_CLOUD001_VIMS</t>
  </si>
  <si>
    <t>CIRS_102TI_FIRNADCMP001_PRIME</t>
  </si>
  <si>
    <t>CIRS_FP1 to Titan</t>
  </si>
  <si>
    <t>PIC</t>
  </si>
  <si>
    <t>CIRS_102TI_FIRNADCMP001_SI</t>
  </si>
  <si>
    <t>CIRS_102TI_MIRLMBINT001_PRIME</t>
  </si>
  <si>
    <t>CIRS_FPB to Titan</t>
  </si>
  <si>
    <t>CIRS_102TI_MIRLMBINT001_SI</t>
  </si>
  <si>
    <t>CIRS_102TI_EUVFUV001_UVIS</t>
  </si>
  <si>
    <t>CIRS_102TI_EUVFUV001_ISS</t>
  </si>
  <si>
    <t>CIRS_102TI_MIDIRTMAP002_PRIME</t>
  </si>
  <si>
    <t>NEG_Z to 359.0/-21.0</t>
  </si>
  <si>
    <t>CIRS_102TI_MIDIRTMAP002_SI</t>
  </si>
  <si>
    <t>CIRS_102TI_EUVFUV002_ISS</t>
  </si>
  <si>
    <t>CIRS_102TI_MIDIRTMAP003_PRIME</t>
  </si>
  <si>
    <t>CIRS_102TI_MIDIRTMAP003_SI</t>
  </si>
  <si>
    <t>CIRS_103IC_DSCAL09039_SP</t>
  </si>
  <si>
    <t>CIRS_103IC_DSCAL09439_SP</t>
  </si>
  <si>
    <t>CIRS_103SA_COMPSIT001_PRIME</t>
  </si>
  <si>
    <t>CIRS_103IC_DSCAL09040_SP</t>
  </si>
  <si>
    <t>CIRS_103RF_FRSTRCHAN001_ISS</t>
  </si>
  <si>
    <t>CIRS_103IC_DSCAL09041_SP</t>
  </si>
  <si>
    <t>CIRS_103RF_FMOVIE003_ISS</t>
  </si>
  <si>
    <t>CIRS_103IC_DSCAL09042_SP</t>
  </si>
  <si>
    <t>CIRS_103RI_VTMPN60MP002_PRIME</t>
  </si>
  <si>
    <t>CIRS_103RI_VTMPN60MP002_SI</t>
  </si>
  <si>
    <t>CIRS_103IC_DSCAL09043_SP</t>
  </si>
  <si>
    <t>CIRS_103RI_TDIFN45HP001_PRIME</t>
  </si>
  <si>
    <t>CIRS_103RI_TDIFN45HP001_SI</t>
  </si>
  <si>
    <t>CIRS_103IC_DSCAL09044_SP</t>
  </si>
  <si>
    <t>CIRS_103TI_COMPMAP001_PRIME</t>
  </si>
  <si>
    <t>CIRS_103RI_SHRTMOV001_ISS</t>
  </si>
  <si>
    <t>CIRS_103RI_TDIFS45HP001_PRIME</t>
  </si>
  <si>
    <t>CIRS_103RI_TDIFS45HP001_SI</t>
  </si>
  <si>
    <t>CIRS_103IC_DSCAL09045_SP</t>
  </si>
  <si>
    <t>CIRS_103TI_CLOUD001_ISS</t>
  </si>
  <si>
    <t>CIRS_103SA_COMPSIT003_PRIME</t>
  </si>
  <si>
    <t>CIRS_103IC_DSCAL09047_SP</t>
  </si>
  <si>
    <t>CIRS_103RI_LATPHASE106_VIMS</t>
  </si>
  <si>
    <t>CIRS_103RI_TMAPS45MP001_PRIME</t>
  </si>
  <si>
    <t>CIRS_103RI_TMAPS45MP001_SI</t>
  </si>
  <si>
    <t>CIRS_103IC_DSCAL09048_SP</t>
  </si>
  <si>
    <t>S47_START</t>
  </si>
  <si>
    <t>S47_END</t>
  </si>
  <si>
    <t>No Co-add</t>
  </si>
  <si>
    <t>Removed Tables</t>
  </si>
  <si>
    <t>Reuse table 750</t>
  </si>
  <si>
    <t>Reuse tables</t>
  </si>
  <si>
    <t>Old Table #</t>
  </si>
  <si>
    <t>New Table #</t>
  </si>
  <si>
    <t>Mege with table 855</t>
  </si>
  <si>
    <t>Mege with table 858</t>
  </si>
  <si>
    <t>Trigger Strips</t>
  </si>
  <si>
    <t>Remove both</t>
  </si>
  <si>
    <t>Keep table 855, remove table 50</t>
  </si>
  <si>
    <t>Keep table 50, remove table 857</t>
  </si>
  <si>
    <t>Keep table 858, remove table 50</t>
  </si>
  <si>
    <t>Keep table 50, remove table 861</t>
  </si>
  <si>
    <t>Merge with 855</t>
  </si>
  <si>
    <t>Merge with 858</t>
  </si>
  <si>
    <t>Pairs</t>
  </si>
  <si>
    <t>3X3 (7-min dwell), 1 hr dwells, and 5 microrad/s scans</t>
  </si>
  <si>
    <t>N hemi/pole</t>
  </si>
  <si>
    <t>S hemi/pole</t>
  </si>
  <si>
    <t>2X2 (7-min dwell), 1 hr dwells, and 5 microrad/s scans</t>
  </si>
  <si>
    <t>10N, CML</t>
  </si>
  <si>
    <t>50N, limb</t>
  </si>
  <si>
    <t>89.99S</t>
  </si>
  <si>
    <t>Table</t>
  </si>
  <si>
    <t>Running Time</t>
  </si>
  <si>
    <t>RTI Delay</t>
  </si>
  <si>
    <t>Command Stem</t>
  </si>
  <si>
    <t>/89COMPOUND_SCAN</t>
  </si>
  <si>
    <t>IMMED</t>
  </si>
  <si>
    <t>NOADD</t>
  </si>
  <si>
    <t>F1DATA</t>
  </si>
  <si>
    <t>F3DATA</t>
  </si>
  <si>
    <t>F4DATA</t>
  </si>
  <si>
    <t>F3PAIR</t>
  </si>
  <si>
    <t>F4PAIR</t>
  </si>
  <si>
    <t>CLOSED</t>
  </si>
  <si>
    <t>ALWAYS</t>
  </si>
  <si>
    <t>OPEN</t>
  </si>
  <si>
    <t>/89EXE_END_SEQUENCE</t>
  </si>
  <si>
    <t>Zero Time</t>
  </si>
  <si>
    <t>Total Request time</t>
  </si>
  <si>
    <t>Less one minute for table 50</t>
  </si>
  <si>
    <t>Total Observation time</t>
  </si>
  <si>
    <t>ü</t>
  </si>
  <si>
    <t>Data</t>
  </si>
  <si>
    <t>No Data</t>
  </si>
  <si>
    <t>Centers</t>
  </si>
  <si>
    <t>Replaced with Lego table 291</t>
  </si>
  <si>
    <t>FP1 Only</t>
  </si>
  <si>
    <t>F4CENT</t>
  </si>
  <si>
    <t>F3CENT</t>
  </si>
  <si>
    <t>F4NODATA</t>
  </si>
  <si>
    <t>F3NODATA</t>
  </si>
  <si>
    <t>2 mins each end</t>
  </si>
  <si>
    <t>6.5 mins each end</t>
  </si>
  <si>
    <t>3,5 mins each end</t>
  </si>
  <si>
    <t>3.5 mins each end</t>
  </si>
  <si>
    <t>40 mins each end</t>
  </si>
  <si>
    <t>Co-add</t>
  </si>
  <si>
    <t>F3BLINK</t>
  </si>
  <si>
    <t>F4BLINK</t>
  </si>
  <si>
    <t>Identical to 750, already built</t>
  </si>
  <si>
    <t>0:09:30 start and end</t>
  </si>
  <si>
    <t>0:19:00 start and end</t>
  </si>
  <si>
    <t>0:03:00 start and end</t>
  </si>
  <si>
    <t>0:04:00 start and end</t>
  </si>
  <si>
    <t>0:07:45 start only</t>
  </si>
  <si>
    <t>N\A</t>
  </si>
  <si>
    <t>0:15:00 start and end</t>
  </si>
  <si>
    <t>No shutter, FP1 Only, use Lego table</t>
  </si>
  <si>
    <t>Use Lego table</t>
  </si>
  <si>
    <t>CIRS_102TI_PHOTOMWAC001_ISS </t>
  </si>
  <si>
    <t>CIRS_102TI_NIGHTNAC001_ISS </t>
  </si>
  <si>
    <t>No data</t>
  </si>
  <si>
    <t>AD~2.4 mrad, phase~152  (0, 60)</t>
  </si>
  <si>
    <t>AD~0.9, phase~10  (-2, ~78)</t>
  </si>
  <si>
    <t>AD~0.9, phase~150  (30, 73)-(25, 140)</t>
  </si>
  <si>
    <t>AD~9, phase=90  (86, ~277)</t>
  </si>
  <si>
    <t>AD~10, phase=90  (84, 266)-(74, 261)</t>
  </si>
  <si>
    <t>11&lt;AD&lt;16, phase~85  (74, 261)-(31, 264)</t>
  </si>
  <si>
    <t>AD=15.5, phase=81  (~27, 265)</t>
  </si>
  <si>
    <t>AD~15, phase=81  (24, 265)-(13, 266)</t>
  </si>
  <si>
    <t>14.9&gt;AD&gt;12.5, phase=80  (13, 266)-(-7, 269)</t>
  </si>
  <si>
    <t>AD~12, phase=80  (-9, 270)</t>
  </si>
  <si>
    <t>9&gt;AD&gt;6, phase=81  (-24, 273)-(-37, 280)</t>
  </si>
  <si>
    <t>Turn; deep space for series of observations.</t>
  </si>
  <si>
    <t>First and last  4 min.</t>
  </si>
  <si>
    <t>00:00-00:03, 01:00-01:05, 01:57-02:00</t>
  </si>
  <si>
    <t>01:00-01:07, 02:00-02:07, 03:00-03:07.</t>
  </si>
  <si>
    <t>First 8 min.</t>
  </si>
  <si>
    <t>No shutter</t>
  </si>
  <si>
    <t>First and last 2 min.</t>
  </si>
  <si>
    <t>First and last 3 min.</t>
  </si>
  <si>
    <t>First 1 min. 30 sec.,  last 3 min.</t>
  </si>
  <si>
    <t>Merge with table 825</t>
  </si>
  <si>
    <t>Merge with table 834</t>
  </si>
  <si>
    <t>Keep table 825, remove table 50</t>
  </si>
  <si>
    <t>Keep table 50, remove table 832</t>
  </si>
  <si>
    <t>Keep table 834, remove table 50</t>
  </si>
  <si>
    <t>Keep table 50, remove table 835</t>
  </si>
  <si>
    <t>Merge with 825</t>
  </si>
  <si>
    <t>Merge with 834</t>
  </si>
  <si>
    <t xml:space="preserve"> 131 (825)</t>
  </si>
  <si>
    <t>131 (835)</t>
  </si>
  <si>
    <t>No Data</t>
  </si>
  <si>
    <t>Duration [hours]</t>
  </si>
  <si>
    <t>Max wheel rate</t>
  </si>
  <si>
    <t>Min wheel rate</t>
  </si>
  <si>
    <t>Time with rate &lt; 1250</t>
  </si>
  <si>
    <t>Time with rate &lt; 1350</t>
  </si>
  <si>
    <t>Time with rate &lt; 1450</t>
  </si>
  <si>
    <t>Time with rate &lt; 1600</t>
  </si>
  <si>
    <t>Time with rate &gt; 1600</t>
  </si>
  <si>
    <t>Total effective time</t>
  </si>
  <si>
    <t>Fraction of good data</t>
  </si>
  <si>
    <t>2009-009T15:21:00</t>
  </si>
  <si>
    <t>2009-009T15:23:00</t>
  </si>
  <si>
    <t>2009-009T15:55:00</t>
  </si>
  <si>
    <t>2009-009T17:10:00</t>
  </si>
  <si>
    <t>2009-010T02:46:00</t>
  </si>
  <si>
    <t>2009-010T07:16:00</t>
  </si>
  <si>
    <t>2009-010T15:16:00</t>
  </si>
  <si>
    <t>2009-010T15:50:00</t>
  </si>
  <si>
    <t>2009-010T21:30:00</t>
  </si>
  <si>
    <t>2009-010T22:00:00</t>
  </si>
  <si>
    <t>2009-010T23:31:00</t>
  </si>
  <si>
    <t>2009-011T07:31:00</t>
  </si>
  <si>
    <t>2009-011T10:35:00</t>
  </si>
  <si>
    <t>2009-011T22:00:00</t>
  </si>
  <si>
    <t>2009-011T23:31:00</t>
  </si>
  <si>
    <t>2009-012T07:31:00</t>
  </si>
  <si>
    <t>2009-012T08:35:00</t>
  </si>
  <si>
    <t>2009-012T13:25:00</t>
  </si>
  <si>
    <t>2009-012T21:40:00</t>
  </si>
  <si>
    <t>2009-013T02:10:00</t>
  </si>
  <si>
    <t>2009-013T11:40:00</t>
  </si>
  <si>
    <t>2009-013T13:17:00</t>
  </si>
  <si>
    <t>2009-013T21:17:00</t>
  </si>
  <si>
    <t>2009-013T21:50:00</t>
  </si>
  <si>
    <t>2009-014T05:05:00</t>
  </si>
  <si>
    <t>2009-014T08:30:00</t>
  </si>
  <si>
    <t>2009-014T10:30:00</t>
  </si>
  <si>
    <t>2009-014T12:00:00</t>
  </si>
  <si>
    <t>2009-014T17:30:00</t>
  </si>
  <si>
    <t>2009-014T21:02:00</t>
  </si>
  <si>
    <t>2009-014T23:17:00</t>
  </si>
  <si>
    <t>2009-015T07:17:00</t>
  </si>
  <si>
    <t>2009-015T07:50:00</t>
  </si>
  <si>
    <t>2009-015T09:50:00</t>
  </si>
  <si>
    <t>2009-015T14:45:00</t>
  </si>
  <si>
    <t>2009-015T23:17:00</t>
  </si>
  <si>
    <t>2009-016T07:17:00</t>
  </si>
  <si>
    <t>2009-016T07:50:00</t>
  </si>
  <si>
    <t>2009-016T09:05:00</t>
  </si>
  <si>
    <t>2009-016T10:50:00</t>
  </si>
  <si>
    <t>2009-016T12:50:00</t>
  </si>
  <si>
    <t>2009-016T14:35:00</t>
  </si>
  <si>
    <t>2009-016T22:35:00</t>
  </si>
  <si>
    <t>2009-017T03:00:00</t>
  </si>
  <si>
    <t>2009-017T05:15:00</t>
  </si>
  <si>
    <t>2009-017T06:47:00</t>
  </si>
  <si>
    <t>2009-017T14:47:00</t>
  </si>
  <si>
    <t>2009-017T16:00:00</t>
  </si>
  <si>
    <t>2009-018T04:02:00</t>
  </si>
  <si>
    <t>2009-018T06:32:00</t>
  </si>
  <si>
    <t>2009-018T14:32:00</t>
  </si>
  <si>
    <t>2009-018T15:02:00</t>
  </si>
  <si>
    <t>2009-018T16:27:00</t>
  </si>
  <si>
    <t>2009-018T21:57:00</t>
  </si>
  <si>
    <t>2009-019T02:52:00</t>
  </si>
  <si>
    <t>2009-019T04:52:00</t>
  </si>
  <si>
    <t>2009-019T06:32:00</t>
  </si>
  <si>
    <t>2009-019T14:32:00</t>
  </si>
  <si>
    <t>2009-020T06:33:00</t>
  </si>
  <si>
    <t>2009-020T14:33:00</t>
  </si>
  <si>
    <t>2009-020T15:13:00</t>
  </si>
  <si>
    <t>2009-021T04:53:00</t>
  </si>
  <si>
    <t>2009-021T06:33:00</t>
  </si>
  <si>
    <t>2009-021T14:33:00</t>
  </si>
  <si>
    <t>2009-021T15:13:00</t>
  </si>
  <si>
    <t>2009-021T22:25:00</t>
  </si>
  <si>
    <t>2009-022T03:15:00</t>
  </si>
  <si>
    <t>2009-022T03:57:00</t>
  </si>
  <si>
    <t>2009-022T05:19:00</t>
  </si>
  <si>
    <t>2009-022T07:03:00</t>
  </si>
  <si>
    <t>2009-022T08:33:00</t>
  </si>
  <si>
    <t>2009-022T20:33:00</t>
  </si>
  <si>
    <t>2009-022T21:47:00</t>
  </si>
  <si>
    <t>2009-022T22:48:00</t>
  </si>
  <si>
    <t>2009-023T06:48:00</t>
  </si>
  <si>
    <t>2009-023T07:28:00</t>
  </si>
  <si>
    <t>2009-023T14:15:00</t>
  </si>
  <si>
    <t>2009-023T18:20:00</t>
  </si>
  <si>
    <t>2009-023T22:48:00</t>
  </si>
  <si>
    <t>2009-024T06:48:00</t>
  </si>
  <si>
    <t>2009-024T22:48:00</t>
  </si>
  <si>
    <t>2009-025T06:48:00</t>
  </si>
  <si>
    <t>2009-025T07:28:00</t>
  </si>
  <si>
    <t>2009-025T08:43:00</t>
  </si>
  <si>
    <t>2009-025T22:33:00</t>
  </si>
  <si>
    <t>2009-026T06:33:00</t>
  </si>
  <si>
    <t>2009-026T07:18:00</t>
  </si>
  <si>
    <t>2009-026T18:18:00</t>
  </si>
  <si>
    <t>2009-027T06:03:00</t>
  </si>
  <si>
    <t>2009-027T14:03:00</t>
  </si>
  <si>
    <t>2009-027T14:43:00</t>
  </si>
  <si>
    <t>2009-028T03:53:00</t>
  </si>
  <si>
    <t>2009-028T06:03:00</t>
  </si>
  <si>
    <t>2009-028T14:03:00</t>
  </si>
  <si>
    <t>2009-028T17:00:00</t>
  </si>
  <si>
    <t>2009-028T18:15:00</t>
  </si>
  <si>
    <t>2009-028T23:39:00</t>
  </si>
  <si>
    <t>2009-029T04:08:00</t>
  </si>
  <si>
    <t>2009-029T05:48:00</t>
  </si>
  <si>
    <t>2009-029T13:48:00</t>
  </si>
  <si>
    <t>2009-029T14:28:00</t>
  </si>
  <si>
    <t>2009-029T20:38:00</t>
  </si>
  <si>
    <t>2009-029T22:18:00</t>
  </si>
  <si>
    <t>2009-030T06:18:00</t>
  </si>
  <si>
    <t>2009-030T06:58:00</t>
  </si>
  <si>
    <t>2009-030T08:13:00</t>
  </si>
  <si>
    <t>2009-030T19:33:00</t>
  </si>
  <si>
    <t>2009-030T20:03:00</t>
  </si>
  <si>
    <t>2009-030T22:18:00</t>
  </si>
  <si>
    <t>2009-031T06:18:00</t>
  </si>
  <si>
    <t>2009-031T06:58:00</t>
  </si>
  <si>
    <t>2009-031T09:43:00</t>
  </si>
  <si>
    <t>2009-031T10:23:00</t>
  </si>
  <si>
    <t>2009-031T11:38:00</t>
  </si>
  <si>
    <t>2009-031T16:28:00</t>
  </si>
  <si>
    <t>2009-031T18:30:00</t>
  </si>
  <si>
    <t>2009-031T23:00:00</t>
  </si>
  <si>
    <t>2009-032T05:07:00</t>
  </si>
  <si>
    <t>2009-032T14:22:00</t>
  </si>
  <si>
    <t>2009-032T20:24:00</t>
  </si>
  <si>
    <t>2009-032T21:04:00</t>
  </si>
  <si>
    <t>2009-032T22:04:00</t>
  </si>
  <si>
    <t>2009-033T06:04:00</t>
  </si>
  <si>
    <t>2009-033T06:34:00</t>
  </si>
  <si>
    <t>2009-033T07:10:00</t>
  </si>
  <si>
    <t>2009-033T08:10:00</t>
  </si>
  <si>
    <t>2009-033T10:40:00</t>
  </si>
  <si>
    <t>2009-033T11:00:00</t>
  </si>
  <si>
    <t>2009-033T11:30:00</t>
  </si>
  <si>
    <t>2009-033T12:40:00</t>
  </si>
  <si>
    <t>2009-033T13:00:00</t>
  </si>
  <si>
    <t>2009-033T14:15:00</t>
  </si>
  <si>
    <t>2009-033T16:40:00</t>
  </si>
  <si>
    <t>2009-033T17:00:00</t>
  </si>
  <si>
    <t>2009-033T18:00:00</t>
  </si>
  <si>
    <t>2009-033T20:00:00</t>
  </si>
  <si>
    <t>2009-034T03:04:00</t>
  </si>
  <si>
    <t>2009-034T05:34:00</t>
  </si>
  <si>
    <t>2009-034T13:34:00</t>
  </si>
  <si>
    <t>2009-034T14:14:00</t>
  </si>
  <si>
    <t>2009-034T22:14:00</t>
  </si>
  <si>
    <t>2009-035T03:54:00</t>
  </si>
  <si>
    <t>2009-035T04:34:00</t>
  </si>
  <si>
    <t>2009-035T05:34:00</t>
  </si>
  <si>
    <t>2009-035T13:34:00</t>
  </si>
  <si>
    <t>2009-035T14:14:00</t>
  </si>
  <si>
    <t>2009-035T15:29:00</t>
  </si>
  <si>
    <t>2009-035T19:29:00</t>
  </si>
  <si>
    <t>2009-035T20:30:00</t>
  </si>
  <si>
    <t>2009-036T00:55:00</t>
  </si>
  <si>
    <t>2009-036T03:39:00</t>
  </si>
  <si>
    <t>2009-036T04:19:00</t>
  </si>
  <si>
    <t>2009-036T05:19:00</t>
  </si>
  <si>
    <t>2009-036T13:19:00</t>
  </si>
  <si>
    <t>2009-036T13:59:00</t>
  </si>
  <si>
    <t>2009-036T14:29:00</t>
  </si>
  <si>
    <t>2009-036T16:29:00</t>
  </si>
  <si>
    <t>2009-037T01:49:00</t>
  </si>
  <si>
    <t>2009-037T03:04:00</t>
  </si>
  <si>
    <t>2009-037T04:18:00</t>
  </si>
  <si>
    <t>2009-037T05:19:00</t>
  </si>
  <si>
    <t>2009-037T13:19:00</t>
  </si>
  <si>
    <t>2009-037T14:14:31</t>
  </si>
  <si>
    <t>2009-037T19:50:51</t>
  </si>
  <si>
    <t>2009-037T23:20:51</t>
  </si>
  <si>
    <t>2009-038T03:20:51</t>
  </si>
  <si>
    <t>2009-038T14:50:51</t>
  </si>
  <si>
    <t>2009-038T17:50:51</t>
  </si>
  <si>
    <t>CIRS_102TI_PHOTOMWAC001_ISS</t>
  </si>
  <si>
    <t>2009-038T18:50:51</t>
  </si>
  <si>
    <t>2009-038T21:50:51</t>
  </si>
  <si>
    <t>CIRS_102TI_NIGHTNAC001_ISS</t>
  </si>
  <si>
    <t>2009-038T22:03:51</t>
  </si>
  <si>
    <t>2009-038T22:20:51</t>
  </si>
  <si>
    <t>2009-039T02:50:51</t>
  </si>
  <si>
    <t>2009-039T05:19:00</t>
  </si>
  <si>
    <t>2009-039T13:19:00</t>
  </si>
  <si>
    <t>2009-039T14:19:00</t>
  </si>
  <si>
    <t>2009-039T16:19:00</t>
  </si>
  <si>
    <t>2009-039T16:44:00</t>
  </si>
  <si>
    <t>2009-040T03:24:00</t>
  </si>
  <si>
    <t>2009-040T05:04:00</t>
  </si>
  <si>
    <t>2009-040T13:04:00</t>
  </si>
  <si>
    <t>2009-040T16:14:00</t>
  </si>
  <si>
    <t>2009-041T03:24:00</t>
  </si>
  <si>
    <t>2009-041T05:04:00</t>
  </si>
  <si>
    <t>2009-041T13:04:00</t>
  </si>
  <si>
    <t>2009-041T14:22:00</t>
  </si>
  <si>
    <t>2009-042T01:04:00</t>
  </si>
  <si>
    <t>2009-042T05:04:00</t>
  </si>
  <si>
    <t>2009-042T13:04:00</t>
  </si>
  <si>
    <t>2009-042T16:14:00</t>
  </si>
  <si>
    <t>2009-043T02:55:00</t>
  </si>
  <si>
    <t>2009-043T05:05:00</t>
  </si>
  <si>
    <t>2009-043T13:05:00</t>
  </si>
  <si>
    <t>2009-043T15:40:00</t>
  </si>
  <si>
    <t>2009-044T03:10:00</t>
  </si>
  <si>
    <t>2009-044T04:50:00</t>
  </si>
  <si>
    <t>2009-044T12:50:00</t>
  </si>
  <si>
    <t>2009-044T13:13:00</t>
  </si>
  <si>
    <t>2009-044T21:30:00</t>
  </si>
  <si>
    <t>2009-045T09:25:00</t>
  </si>
  <si>
    <t>2009-045T19:40:00</t>
  </si>
  <si>
    <t>2009-045T21:20:00</t>
  </si>
  <si>
    <t>2009-046T05:20:00</t>
  </si>
  <si>
    <t>2009-046T06:00:00</t>
  </si>
  <si>
    <t>2009-046T15:15:00</t>
  </si>
  <si>
    <t>2009-046T17:45:00</t>
  </si>
  <si>
    <t>2009-047T02:20:00</t>
  </si>
  <si>
    <t>2009-047T04:35:00</t>
  </si>
  <si>
    <t>2009-047T12:35:00</t>
  </si>
  <si>
    <t>2009-047T13:15:00</t>
  </si>
  <si>
    <t>2009-047T17:25:00</t>
  </si>
  <si>
    <t>2009-048T02:55:00</t>
  </si>
  <si>
    <t>2009-048T04:35:00</t>
  </si>
  <si>
    <t>2009-048T12:35:00</t>
  </si>
  <si>
    <t>Max Wheel Speed</t>
  </si>
  <si>
    <t>% Good data</t>
  </si>
  <si>
    <t>76.3 (22)</t>
  </si>
  <si>
    <t>77.7 (20)</t>
  </si>
  <si>
    <t>77.0 (21)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</si>
</sst>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yy"/>
    <numFmt numFmtId="173" formatCode="[h]:mm:ss;@"/>
    <numFmt numFmtId="174" formatCode="h:mm:ss;@"/>
    <numFmt numFmtId="175" formatCode="hh:mm:ss"/>
    <numFmt numFmtId="176" formatCode="mm/d/yyyy"/>
    <numFmt numFmtId="177" formatCode="0.0"/>
    <numFmt numFmtId="178" formatCode="[hh]:mm:ss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400]h:mm:ss\ AM/PM"/>
    <numFmt numFmtId="185" formatCode="hh:mm:ss\.\f"/>
    <numFmt numFmtId="186" formatCode="mm:ss.0;@"/>
    <numFmt numFmtId="187" formatCode="0.000"/>
    <numFmt numFmtId="188" formatCode="0.0000"/>
    <numFmt numFmtId="189" formatCode="0.00000"/>
    <numFmt numFmtId="190" formatCode="00000"/>
    <numFmt numFmtId="191" formatCode="[$-409]dddd\,\ mmmm\ dd\,\ yyyy"/>
    <numFmt numFmtId="192" formatCode="hh:mm"/>
    <numFmt numFmtId="193" formatCode="hh:mm:ss.000"/>
    <numFmt numFmtId="194" formatCode="m/d/yyyy\ h:mm:ss"/>
    <numFmt numFmtId="195" formatCode="h:mm:ss.000"/>
    <numFmt numFmtId="196" formatCode="0.0000000000000"/>
    <numFmt numFmtId="197" formatCode="mmm\-yyyy"/>
    <numFmt numFmtId="198" formatCode="0.00;[Red]0.00"/>
    <numFmt numFmtId="199" formatCode="0.0;[Red]0.0"/>
    <numFmt numFmtId="200" formatCode="[$-409]h:mm:ss\ AM/PM;@"/>
    <numFmt numFmtId="201" formatCode="[$-409]h:mm\ AM/PM;@"/>
    <numFmt numFmtId="202" formatCode="0.00000000"/>
    <numFmt numFmtId="203" formatCode="0.0%"/>
    <numFmt numFmtId="204" formatCode="m/dd/yyyy"/>
    <numFmt numFmtId="205" formatCode="#,##0\ &quot;$&quot;;\-#,##0\ &quot;$&quot;"/>
    <numFmt numFmtId="206" formatCode="#,##0\ &quot;$&quot;;[Red]\-#,##0\ &quot;$&quot;"/>
    <numFmt numFmtId="207" formatCode="#,##0.00\ &quot;$&quot;;\-#,##0.00\ &quot;$&quot;"/>
    <numFmt numFmtId="208" formatCode="#,##0.00\ &quot;$&quot;;[Red]\-#,##0.00\ &quot;$&quot;"/>
    <numFmt numFmtId="209" formatCode="_-* #,##0\ &quot;$&quot;_-;\-* #,##0\ &quot;$&quot;_-;_-* &quot;-&quot;\ &quot;$&quot;_-;_-@_-"/>
    <numFmt numFmtId="210" formatCode="_-* #,##0\ _$_-;\-* #,##0\ _$_-;_-* &quot;-&quot;\ _$_-;_-@_-"/>
    <numFmt numFmtId="211" formatCode="_-* #,##0.00\ &quot;$&quot;_-;\-* #,##0.00\ &quot;$&quot;_-;_-* &quot;-&quot;??\ &quot;$&quot;_-;_-@_-"/>
    <numFmt numFmtId="212" formatCode="_-* #,##0.00\ _$_-;\-* #,##0.00\ _$_-;_-* &quot;-&quot;??\ _$_-;_-@_-"/>
  </numFmts>
  <fonts count="30"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Symbol"/>
      <family val="1"/>
    </font>
    <font>
      <i/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ZapfDingbats"/>
      <family val="5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trike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98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4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/>
    </xf>
    <xf numFmtId="21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74" fontId="4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174" fontId="4" fillId="0" borderId="19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73" fontId="4" fillId="0" borderId="1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6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2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35" xfId="0" applyFont="1" applyBorder="1" applyAlignment="1">
      <alignment horizontal="center"/>
    </xf>
    <xf numFmtId="174" fontId="1" fillId="0" borderId="36" xfId="0" applyNumberFormat="1" applyFont="1" applyBorder="1" applyAlignment="1">
      <alignment horizontal="right"/>
    </xf>
    <xf numFmtId="0" fontId="1" fillId="0" borderId="36" xfId="0" applyFont="1" applyFill="1" applyBorder="1" applyAlignment="1">
      <alignment/>
    </xf>
    <xf numFmtId="172" fontId="1" fillId="0" borderId="32" xfId="0" applyNumberFormat="1" applyFont="1" applyBorder="1" applyAlignment="1">
      <alignment/>
    </xf>
    <xf numFmtId="0" fontId="1" fillId="0" borderId="37" xfId="0" applyFont="1" applyBorder="1" applyAlignment="1">
      <alignment horizontal="right"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35" xfId="0" applyFont="1" applyFill="1" applyBorder="1" applyAlignment="1">
      <alignment/>
    </xf>
    <xf numFmtId="172" fontId="1" fillId="0" borderId="32" xfId="0" applyNumberFormat="1" applyFont="1" applyFill="1" applyBorder="1" applyAlignment="1">
      <alignment horizontal="right"/>
    </xf>
    <xf numFmtId="174" fontId="1" fillId="0" borderId="38" xfId="0" applyNumberFormat="1" applyFont="1" applyFill="1" applyBorder="1" applyAlignment="1">
      <alignment horizontal="right"/>
    </xf>
    <xf numFmtId="177" fontId="1" fillId="0" borderId="31" xfId="0" applyNumberFormat="1" applyFont="1" applyFill="1" applyBorder="1" applyAlignment="1">
      <alignment horizontal="right"/>
    </xf>
    <xf numFmtId="1" fontId="1" fillId="0" borderId="32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right"/>
    </xf>
    <xf numFmtId="172" fontId="1" fillId="0" borderId="32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4" fontId="1" fillId="0" borderId="34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0" fontId="1" fillId="0" borderId="40" xfId="0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4" fontId="1" fillId="0" borderId="44" xfId="0" applyNumberFormat="1" applyFont="1" applyFill="1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/>
    </xf>
    <xf numFmtId="0" fontId="1" fillId="0" borderId="46" xfId="0" applyFont="1" applyFill="1" applyBorder="1" applyAlignment="1">
      <alignment horizontal="right"/>
    </xf>
    <xf numFmtId="0" fontId="1" fillId="0" borderId="47" xfId="0" applyFont="1" applyFill="1" applyBorder="1" applyAlignment="1">
      <alignment/>
    </xf>
    <xf numFmtId="174" fontId="1" fillId="0" borderId="34" xfId="0" applyNumberFormat="1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1" fontId="1" fillId="0" borderId="34" xfId="0" applyNumberFormat="1" applyFont="1" applyFill="1" applyBorder="1" applyAlignment="1">
      <alignment horizontal="right"/>
    </xf>
    <xf numFmtId="49" fontId="1" fillId="0" borderId="34" xfId="0" applyNumberFormat="1" applyFont="1" applyFill="1" applyBorder="1" applyAlignment="1">
      <alignment/>
    </xf>
    <xf numFmtId="17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72" fontId="1" fillId="0" borderId="34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174" fontId="1" fillId="0" borderId="34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/>
    </xf>
    <xf numFmtId="0" fontId="1" fillId="0" borderId="34" xfId="0" applyFont="1" applyBorder="1" applyAlignment="1">
      <alignment/>
    </xf>
    <xf numFmtId="49" fontId="1" fillId="0" borderId="34" xfId="0" applyNumberFormat="1" applyFont="1" applyBorder="1" applyAlignment="1">
      <alignment/>
    </xf>
    <xf numFmtId="17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" fontId="1" fillId="0" borderId="31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" vertical="center"/>
    </xf>
    <xf numFmtId="174" fontId="1" fillId="0" borderId="38" xfId="0" applyNumberFormat="1" applyFont="1" applyBorder="1" applyAlignment="1">
      <alignment horizontal="right"/>
    </xf>
    <xf numFmtId="172" fontId="1" fillId="0" borderId="32" xfId="0" applyNumberFormat="1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172" fontId="1" fillId="0" borderId="0" xfId="0" applyNumberFormat="1" applyFont="1" applyAlignment="1">
      <alignment horizontal="right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174" fontId="1" fillId="0" borderId="31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172" fontId="1" fillId="0" borderId="46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wrapTex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38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174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77" fontId="1" fillId="0" borderId="32" xfId="0" applyNumberFormat="1" applyFont="1" applyFill="1" applyBorder="1" applyAlignment="1">
      <alignment horizontal="center"/>
    </xf>
    <xf numFmtId="174" fontId="1" fillId="0" borderId="31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/>
    </xf>
    <xf numFmtId="0" fontId="1" fillId="0" borderId="0" xfId="0" applyFont="1" applyFill="1" applyAlignment="1">
      <alignment horizontal="left" wrapText="1"/>
    </xf>
    <xf numFmtId="17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right" wrapText="1"/>
    </xf>
    <xf numFmtId="0" fontId="4" fillId="0" borderId="5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172" fontId="1" fillId="0" borderId="5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172" fontId="1" fillId="0" borderId="53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 indent="1"/>
    </xf>
    <xf numFmtId="177" fontId="1" fillId="0" borderId="51" xfId="0" applyNumberFormat="1" applyFont="1" applyFill="1" applyBorder="1" applyAlignment="1">
      <alignment horizontal="right" indent="1"/>
    </xf>
    <xf numFmtId="174" fontId="1" fillId="0" borderId="58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4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/>
    </xf>
    <xf numFmtId="172" fontId="1" fillId="0" borderId="62" xfId="0" applyNumberFormat="1" applyFont="1" applyFill="1" applyBorder="1" applyAlignment="1">
      <alignment/>
    </xf>
    <xf numFmtId="0" fontId="1" fillId="0" borderId="63" xfId="0" applyFont="1" applyFill="1" applyBorder="1" applyAlignment="1">
      <alignment horizontal="right"/>
    </xf>
    <xf numFmtId="174" fontId="1" fillId="0" borderId="64" xfId="0" applyNumberFormat="1" applyFont="1" applyFill="1" applyBorder="1" applyAlignment="1">
      <alignment horizontal="right"/>
    </xf>
    <xf numFmtId="172" fontId="1" fillId="0" borderId="62" xfId="0" applyNumberFormat="1" applyFont="1" applyFill="1" applyBorder="1" applyAlignment="1">
      <alignment horizontal="right"/>
    </xf>
    <xf numFmtId="0" fontId="1" fillId="0" borderId="61" xfId="0" applyFont="1" applyFill="1" applyBorder="1" applyAlignment="1">
      <alignment horizontal="right"/>
    </xf>
    <xf numFmtId="174" fontId="1" fillId="0" borderId="56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21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wrapText="1"/>
    </xf>
    <xf numFmtId="0" fontId="4" fillId="0" borderId="6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66" xfId="0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72" fontId="1" fillId="0" borderId="46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72" fontId="1" fillId="0" borderId="68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174" fontId="1" fillId="0" borderId="47" xfId="0" applyNumberFormat="1" applyFont="1" applyFill="1" applyBorder="1" applyAlignment="1">
      <alignment/>
    </xf>
    <xf numFmtId="174" fontId="1" fillId="0" borderId="35" xfId="0" applyNumberFormat="1" applyFont="1" applyFill="1" applyBorder="1" applyAlignment="1">
      <alignment/>
    </xf>
    <xf numFmtId="174" fontId="1" fillId="0" borderId="31" xfId="0" applyNumberFormat="1" applyFont="1" applyFill="1" applyBorder="1" applyAlignment="1">
      <alignment horizontal="right"/>
    </xf>
    <xf numFmtId="174" fontId="1" fillId="0" borderId="46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/>
    </xf>
    <xf numFmtId="177" fontId="1" fillId="0" borderId="34" xfId="0" applyNumberFormat="1" applyFont="1" applyFill="1" applyBorder="1" applyAlignment="1">
      <alignment horizontal="right"/>
    </xf>
    <xf numFmtId="177" fontId="1" fillId="0" borderId="3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74" fontId="1" fillId="0" borderId="34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/>
    </xf>
    <xf numFmtId="0" fontId="1" fillId="0" borderId="7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wrapText="1" indent="1"/>
    </xf>
    <xf numFmtId="0" fontId="4" fillId="0" borderId="27" xfId="0" applyFont="1" applyFill="1" applyBorder="1" applyAlignment="1">
      <alignment horizontal="left" wrapText="1" indent="1"/>
    </xf>
    <xf numFmtId="0" fontId="4" fillId="0" borderId="28" xfId="0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left" wrapText="1" indent="1"/>
    </xf>
    <xf numFmtId="0" fontId="4" fillId="0" borderId="5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1" fontId="1" fillId="0" borderId="48" xfId="0" applyNumberFormat="1" applyFont="1" applyFill="1" applyBorder="1" applyAlignment="1">
      <alignment horizontal="right"/>
    </xf>
    <xf numFmtId="173" fontId="1" fillId="0" borderId="47" xfId="0" applyNumberFormat="1" applyFont="1" applyFill="1" applyBorder="1" applyAlignment="1">
      <alignment horizontal="right"/>
    </xf>
    <xf numFmtId="0" fontId="1" fillId="0" borderId="73" xfId="0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49" fontId="1" fillId="0" borderId="36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2" fontId="1" fillId="0" borderId="74" xfId="0" applyNumberFormat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left" indent="1"/>
    </xf>
    <xf numFmtId="2" fontId="4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4" fontId="4" fillId="0" borderId="0" xfId="0" applyNumberFormat="1" applyFont="1" applyFill="1" applyBorder="1" applyAlignment="1">
      <alignment horizontal="right"/>
    </xf>
    <xf numFmtId="0" fontId="1" fillId="0" borderId="7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" fontId="4" fillId="0" borderId="75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77" fontId="4" fillId="0" borderId="3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indent="1"/>
    </xf>
    <xf numFmtId="0" fontId="4" fillId="0" borderId="28" xfId="0" applyFont="1" applyFill="1" applyBorder="1" applyAlignment="1">
      <alignment horizontal="left" indent="1"/>
    </xf>
    <xf numFmtId="177" fontId="1" fillId="0" borderId="36" xfId="0" applyNumberFormat="1" applyFont="1" applyFill="1" applyBorder="1" applyAlignment="1">
      <alignment horizontal="right" indent="1"/>
    </xf>
    <xf numFmtId="0" fontId="4" fillId="0" borderId="76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/>
    </xf>
    <xf numFmtId="0" fontId="4" fillId="0" borderId="76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right"/>
    </xf>
    <xf numFmtId="2" fontId="4" fillId="0" borderId="77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left" indent="1"/>
    </xf>
    <xf numFmtId="0" fontId="4" fillId="0" borderId="26" xfId="0" applyFont="1" applyFill="1" applyBorder="1" applyAlignment="1">
      <alignment horizontal="left" indent="1"/>
    </xf>
    <xf numFmtId="0" fontId="4" fillId="0" borderId="78" xfId="0" applyFont="1" applyFill="1" applyBorder="1" applyAlignment="1">
      <alignment horizontal="right"/>
    </xf>
    <xf numFmtId="203" fontId="4" fillId="0" borderId="0" xfId="0" applyNumberFormat="1" applyFont="1" applyFill="1" applyAlignment="1">
      <alignment/>
    </xf>
    <xf numFmtId="177" fontId="1" fillId="0" borderId="36" xfId="0" applyNumberFormat="1" applyFont="1" applyFill="1" applyBorder="1" applyAlignment="1">
      <alignment horizontal="right" indent="1"/>
    </xf>
    <xf numFmtId="1" fontId="4" fillId="0" borderId="26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 horizontal="left" indent="1"/>
    </xf>
    <xf numFmtId="177" fontId="1" fillId="0" borderId="7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/>
    </xf>
    <xf numFmtId="1" fontId="1" fillId="0" borderId="79" xfId="0" applyNumberFormat="1" applyFont="1" applyFill="1" applyBorder="1" applyAlignment="1">
      <alignment horizontal="right"/>
    </xf>
    <xf numFmtId="177" fontId="1" fillId="0" borderId="79" xfId="0" applyNumberFormat="1" applyFont="1" applyFill="1" applyBorder="1" applyAlignment="1">
      <alignment horizontal="right" indent="1"/>
    </xf>
    <xf numFmtId="174" fontId="4" fillId="0" borderId="10" xfId="0" applyNumberFormat="1" applyFont="1" applyFill="1" applyBorder="1" applyAlignment="1">
      <alignment horizontal="right"/>
    </xf>
    <xf numFmtId="1" fontId="4" fillId="0" borderId="30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0" fontId="4" fillId="0" borderId="80" xfId="0" applyFont="1" applyFill="1" applyBorder="1" applyAlignment="1">
      <alignment horizontal="left"/>
    </xf>
    <xf numFmtId="0" fontId="4" fillId="0" borderId="0" xfId="0" applyFont="1" applyFill="1" applyAlignment="1">
      <alignment horizontal="right" indent="1"/>
    </xf>
    <xf numFmtId="174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8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indent="1"/>
    </xf>
    <xf numFmtId="174" fontId="4" fillId="0" borderId="19" xfId="0" applyNumberFormat="1" applyFont="1" applyFill="1" applyBorder="1" applyAlignment="1">
      <alignment horizontal="right" indent="1"/>
    </xf>
    <xf numFmtId="172" fontId="4" fillId="0" borderId="81" xfId="0" applyNumberFormat="1" applyFont="1" applyFill="1" applyBorder="1" applyAlignment="1">
      <alignment horizontal="center" vertical="center"/>
    </xf>
    <xf numFmtId="172" fontId="4" fillId="0" borderId="65" xfId="0" applyNumberFormat="1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right" indent="1"/>
    </xf>
    <xf numFmtId="174" fontId="4" fillId="0" borderId="83" xfId="0" applyNumberFormat="1" applyFont="1" applyFill="1" applyBorder="1" applyAlignment="1">
      <alignment horizontal="right" indent="1"/>
    </xf>
    <xf numFmtId="0" fontId="4" fillId="0" borderId="26" xfId="0" applyFont="1" applyFill="1" applyBorder="1" applyAlignment="1">
      <alignment horizontal="right" indent="1"/>
    </xf>
    <xf numFmtId="0" fontId="4" fillId="0" borderId="84" xfId="0" applyFont="1" applyFill="1" applyBorder="1" applyAlignment="1">
      <alignment horizontal="right" indent="1"/>
    </xf>
    <xf numFmtId="2" fontId="4" fillId="0" borderId="26" xfId="0" applyNumberFormat="1" applyFont="1" applyFill="1" applyBorder="1" applyAlignment="1">
      <alignment horizontal="right" indent="1"/>
    </xf>
    <xf numFmtId="2" fontId="4" fillId="0" borderId="27" xfId="0" applyNumberFormat="1" applyFont="1" applyFill="1" applyBorder="1" applyAlignment="1">
      <alignment horizontal="left" wrapText="1" indent="1"/>
    </xf>
    <xf numFmtId="204" fontId="4" fillId="0" borderId="27" xfId="0" applyNumberFormat="1" applyFont="1" applyFill="1" applyBorder="1" applyAlignment="1">
      <alignment horizontal="right" indent="1"/>
    </xf>
    <xf numFmtId="204" fontId="4" fillId="4" borderId="27" xfId="0" applyNumberFormat="1" applyFont="1" applyFill="1" applyBorder="1" applyAlignment="1">
      <alignment horizontal="right" indent="1"/>
    </xf>
    <xf numFmtId="0" fontId="4" fillId="4" borderId="28" xfId="0" applyFont="1" applyFill="1" applyBorder="1" applyAlignment="1">
      <alignment horizontal="right" indent="1"/>
    </xf>
    <xf numFmtId="174" fontId="4" fillId="4" borderId="19" xfId="0" applyNumberFormat="1" applyFont="1" applyFill="1" applyBorder="1" applyAlignment="1">
      <alignment horizontal="right" indent="1"/>
    </xf>
    <xf numFmtId="2" fontId="4" fillId="4" borderId="26" xfId="0" applyNumberFormat="1" applyFont="1" applyFill="1" applyBorder="1" applyAlignment="1">
      <alignment horizontal="right" indent="1"/>
    </xf>
    <xf numFmtId="1" fontId="4" fillId="0" borderId="14" xfId="0" applyNumberFormat="1" applyFont="1" applyFill="1" applyBorder="1" applyAlignment="1">
      <alignment horizontal="right" indent="1"/>
    </xf>
    <xf numFmtId="1" fontId="4" fillId="0" borderId="27" xfId="0" applyNumberFormat="1" applyFont="1" applyFill="1" applyBorder="1" applyAlignment="1">
      <alignment horizontal="right" indent="1"/>
    </xf>
    <xf numFmtId="1" fontId="4" fillId="0" borderId="85" xfId="0" applyNumberFormat="1" applyFont="1" applyFill="1" applyBorder="1" applyAlignment="1">
      <alignment horizontal="right" indent="1"/>
    </xf>
    <xf numFmtId="0" fontId="4" fillId="0" borderId="86" xfId="0" applyFont="1" applyFill="1" applyBorder="1" applyAlignment="1">
      <alignment horizontal="right" indent="1"/>
    </xf>
    <xf numFmtId="0" fontId="4" fillId="0" borderId="19" xfId="0" applyFont="1" applyFill="1" applyBorder="1" applyAlignment="1">
      <alignment horizontal="right" indent="1"/>
    </xf>
    <xf numFmtId="1" fontId="4" fillId="0" borderId="86" xfId="0" applyNumberFormat="1" applyFont="1" applyFill="1" applyBorder="1" applyAlignment="1">
      <alignment horizontal="right" indent="1"/>
    </xf>
    <xf numFmtId="1" fontId="4" fillId="0" borderId="28" xfId="0" applyNumberFormat="1" applyFont="1" applyFill="1" applyBorder="1" applyAlignment="1">
      <alignment horizontal="right" indent="1"/>
    </xf>
    <xf numFmtId="0" fontId="1" fillId="0" borderId="26" xfId="0" applyFont="1" applyFill="1" applyBorder="1" applyAlignment="1">
      <alignment horizontal="right" indent="1"/>
    </xf>
    <xf numFmtId="1" fontId="4" fillId="0" borderId="18" xfId="0" applyNumberFormat="1" applyFont="1" applyFill="1" applyBorder="1" applyAlignment="1">
      <alignment horizontal="right" indent="1"/>
    </xf>
    <xf numFmtId="174" fontId="4" fillId="0" borderId="17" xfId="0" applyNumberFormat="1" applyFont="1" applyFill="1" applyBorder="1" applyAlignment="1">
      <alignment horizontal="right" indent="1"/>
    </xf>
    <xf numFmtId="172" fontId="4" fillId="0" borderId="17" xfId="0" applyNumberFormat="1" applyFont="1" applyFill="1" applyBorder="1" applyAlignment="1">
      <alignment horizontal="right" indent="1"/>
    </xf>
    <xf numFmtId="0" fontId="4" fillId="0" borderId="17" xfId="0" applyFont="1" applyFill="1" applyBorder="1" applyAlignment="1">
      <alignment horizontal="right" indent="1"/>
    </xf>
    <xf numFmtId="2" fontId="4" fillId="0" borderId="17" xfId="0" applyNumberFormat="1" applyFont="1" applyFill="1" applyBorder="1" applyAlignment="1">
      <alignment horizontal="right" indent="1"/>
    </xf>
    <xf numFmtId="1" fontId="4" fillId="0" borderId="87" xfId="0" applyNumberFormat="1" applyFont="1" applyFill="1" applyBorder="1" applyAlignment="1">
      <alignment horizontal="right" indent="1"/>
    </xf>
    <xf numFmtId="1" fontId="4" fillId="0" borderId="82" xfId="0" applyNumberFormat="1" applyFont="1" applyFill="1" applyBorder="1" applyAlignment="1">
      <alignment horizontal="right" indent="1"/>
    </xf>
    <xf numFmtId="14" fontId="4" fillId="0" borderId="27" xfId="0" applyNumberFormat="1" applyFont="1" applyFill="1" applyBorder="1" applyAlignment="1">
      <alignment horizontal="right" indent="1"/>
    </xf>
    <xf numFmtId="14" fontId="4" fillId="0" borderId="85" xfId="0" applyNumberFormat="1" applyFont="1" applyFill="1" applyBorder="1" applyAlignment="1">
      <alignment horizontal="right" indent="1"/>
    </xf>
    <xf numFmtId="204" fontId="1" fillId="0" borderId="46" xfId="0" applyNumberFormat="1" applyFont="1" applyFill="1" applyBorder="1" applyAlignment="1">
      <alignment horizontal="right" indent="1"/>
    </xf>
    <xf numFmtId="1" fontId="1" fillId="0" borderId="73" xfId="0" applyNumberFormat="1" applyFont="1" applyFill="1" applyBorder="1" applyAlignment="1">
      <alignment horizontal="right" indent="1"/>
    </xf>
    <xf numFmtId="174" fontId="1" fillId="0" borderId="44" xfId="0" applyNumberFormat="1" applyFont="1" applyFill="1" applyBorder="1" applyAlignment="1">
      <alignment horizontal="right" indent="1"/>
    </xf>
    <xf numFmtId="174" fontId="1" fillId="0" borderId="88" xfId="0" applyNumberFormat="1" applyFont="1" applyFill="1" applyBorder="1" applyAlignment="1">
      <alignment horizontal="right" indent="1"/>
    </xf>
    <xf numFmtId="0" fontId="1" fillId="0" borderId="74" xfId="0" applyFont="1" applyFill="1" applyBorder="1" applyAlignment="1">
      <alignment horizontal="right" indent="1"/>
    </xf>
    <xf numFmtId="0" fontId="1" fillId="0" borderId="89" xfId="0" applyFont="1" applyFill="1" applyBorder="1" applyAlignment="1">
      <alignment horizontal="right" indent="1"/>
    </xf>
    <xf numFmtId="174" fontId="1" fillId="0" borderId="39" xfId="0" applyNumberFormat="1" applyFont="1" applyFill="1" applyBorder="1" applyAlignment="1">
      <alignment horizontal="right" indent="1"/>
    </xf>
    <xf numFmtId="1" fontId="1" fillId="0" borderId="37" xfId="0" applyNumberFormat="1" applyFont="1" applyFill="1" applyBorder="1" applyAlignment="1">
      <alignment horizontal="right" indent="1"/>
    </xf>
    <xf numFmtId="2" fontId="4" fillId="0" borderId="31" xfId="0" applyNumberFormat="1" applyFont="1" applyFill="1" applyBorder="1" applyAlignment="1">
      <alignment horizontal="right"/>
    </xf>
    <xf numFmtId="174" fontId="4" fillId="0" borderId="90" xfId="0" applyNumberFormat="1" applyFont="1" applyFill="1" applyBorder="1" applyAlignment="1">
      <alignment horizontal="right" indent="1"/>
    </xf>
    <xf numFmtId="174" fontId="1" fillId="0" borderId="46" xfId="0" applyNumberFormat="1" applyFont="1" applyFill="1" applyBorder="1" applyAlignment="1">
      <alignment horizontal="right" vertical="center" wrapText="1" indent="1"/>
    </xf>
    <xf numFmtId="174" fontId="1" fillId="0" borderId="47" xfId="0" applyNumberFormat="1" applyFont="1" applyFill="1" applyBorder="1" applyAlignment="1">
      <alignment horizontal="right" vertical="center" wrapText="1" indent="1"/>
    </xf>
    <xf numFmtId="0" fontId="4" fillId="0" borderId="91" xfId="0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left" wrapText="1" indent="1"/>
    </xf>
    <xf numFmtId="0" fontId="4" fillId="0" borderId="58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/>
    </xf>
    <xf numFmtId="0" fontId="1" fillId="0" borderId="61" xfId="0" applyNumberFormat="1" applyFont="1" applyBorder="1" applyAlignment="1">
      <alignment horizontal="left" indent="1"/>
    </xf>
    <xf numFmtId="1" fontId="1" fillId="0" borderId="36" xfId="0" applyNumberFormat="1" applyFont="1" applyBorder="1" applyAlignment="1">
      <alignment horizontal="left" indent="1"/>
    </xf>
    <xf numFmtId="0" fontId="1" fillId="0" borderId="61" xfId="0" applyFont="1" applyFill="1" applyBorder="1" applyAlignment="1">
      <alignment horizontal="center" vertical="center"/>
    </xf>
    <xf numFmtId="172" fontId="1" fillId="0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left" indent="1"/>
    </xf>
    <xf numFmtId="1" fontId="1" fillId="0" borderId="36" xfId="0" applyNumberFormat="1" applyFont="1" applyFill="1" applyBorder="1" applyAlignment="1">
      <alignment horizontal="left" indent="1"/>
    </xf>
    <xf numFmtId="1" fontId="1" fillId="0" borderId="61" xfId="0" applyNumberFormat="1" applyFont="1" applyFill="1" applyBorder="1" applyAlignment="1">
      <alignment horizontal="right" indent="1"/>
    </xf>
    <xf numFmtId="0" fontId="4" fillId="0" borderId="93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 wrapText="1" indent="1"/>
    </xf>
    <xf numFmtId="0" fontId="1" fillId="0" borderId="62" xfId="0" applyFont="1" applyFill="1" applyBorder="1" applyAlignment="1">
      <alignment horizontal="left" indent="1"/>
    </xf>
    <xf numFmtId="0" fontId="1" fillId="0" borderId="64" xfId="0" applyFont="1" applyFill="1" applyBorder="1" applyAlignment="1">
      <alignment horizontal="left" indent="1"/>
    </xf>
    <xf numFmtId="177" fontId="1" fillId="0" borderId="36" xfId="0" applyNumberFormat="1" applyFont="1" applyFill="1" applyBorder="1" applyAlignment="1">
      <alignment horizontal="right" wrapText="1" indent="1"/>
    </xf>
    <xf numFmtId="1" fontId="1" fillId="0" borderId="92" xfId="0" applyNumberFormat="1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indent="1"/>
    </xf>
    <xf numFmtId="2" fontId="4" fillId="0" borderId="0" xfId="0" applyNumberFormat="1" applyFont="1" applyFill="1" applyAlignment="1">
      <alignment horizontal="left" indent="1"/>
    </xf>
    <xf numFmtId="0" fontId="4" fillId="0" borderId="84" xfId="0" applyFont="1" applyFill="1" applyBorder="1" applyAlignment="1">
      <alignment horizontal="left" indent="1"/>
    </xf>
    <xf numFmtId="2" fontId="4" fillId="0" borderId="27" xfId="0" applyNumberFormat="1" applyFont="1" applyFill="1" applyBorder="1" applyAlignment="1">
      <alignment horizontal="left" indent="1"/>
    </xf>
    <xf numFmtId="2" fontId="4" fillId="0" borderId="19" xfId="0" applyNumberFormat="1" applyFont="1" applyFill="1" applyBorder="1" applyAlignment="1">
      <alignment horizontal="left" wrapText="1" indent="1"/>
    </xf>
    <xf numFmtId="0" fontId="4" fillId="4" borderId="26" xfId="0" applyFont="1" applyFill="1" applyBorder="1" applyAlignment="1">
      <alignment horizontal="left" indent="1"/>
    </xf>
    <xf numFmtId="0" fontId="1" fillId="0" borderId="36" xfId="0" applyFont="1" applyFill="1" applyBorder="1" applyAlignment="1">
      <alignment horizontal="right" indent="1"/>
    </xf>
    <xf numFmtId="0" fontId="1" fillId="0" borderId="95" xfId="0" applyFont="1" applyFill="1" applyBorder="1" applyAlignment="1">
      <alignment horizontal="right" indent="1"/>
    </xf>
    <xf numFmtId="0" fontId="4" fillId="0" borderId="95" xfId="0" applyFont="1" applyFill="1" applyBorder="1" applyAlignment="1">
      <alignment horizontal="right" indent="1"/>
    </xf>
    <xf numFmtId="0" fontId="4" fillId="0" borderId="96" xfId="0" applyFont="1" applyFill="1" applyBorder="1" applyAlignment="1">
      <alignment horizontal="right" indent="1"/>
    </xf>
    <xf numFmtId="0" fontId="2" fillId="0" borderId="36" xfId="0" applyFont="1" applyFill="1" applyBorder="1" applyAlignment="1">
      <alignment horizontal="left" indent="1"/>
    </xf>
    <xf numFmtId="0" fontId="2" fillId="0" borderId="78" xfId="0" applyFont="1" applyFill="1" applyBorder="1" applyAlignment="1">
      <alignment horizontal="left" indent="1"/>
    </xf>
    <xf numFmtId="174" fontId="1" fillId="0" borderId="0" xfId="42" applyNumberFormat="1" applyFont="1" applyAlignment="1">
      <alignment/>
    </xf>
    <xf numFmtId="2" fontId="4" fillId="0" borderId="77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 indent="1"/>
    </xf>
    <xf numFmtId="174" fontId="1" fillId="0" borderId="97" xfId="0" applyNumberFormat="1" applyFont="1" applyFill="1" applyBorder="1" applyAlignment="1">
      <alignment horizontal="right" indent="1"/>
    </xf>
    <xf numFmtId="0" fontId="1" fillId="0" borderId="98" xfId="0" applyFont="1" applyFill="1" applyBorder="1" applyAlignment="1">
      <alignment horizontal="right" indent="1"/>
    </xf>
    <xf numFmtId="2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 indent="1"/>
    </xf>
    <xf numFmtId="0" fontId="4" fillId="0" borderId="31" xfId="0" applyFont="1" applyFill="1" applyBorder="1" applyAlignment="1">
      <alignment horizontal="center" vertical="center"/>
    </xf>
    <xf numFmtId="172" fontId="1" fillId="0" borderId="32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indent="1"/>
    </xf>
    <xf numFmtId="0" fontId="1" fillId="0" borderId="44" xfId="0" applyFont="1" applyFill="1" applyBorder="1" applyAlignment="1">
      <alignment horizontal="left"/>
    </xf>
    <xf numFmtId="1" fontId="4" fillId="0" borderId="75" xfId="0" applyNumberFormat="1" applyFont="1" applyFill="1" applyBorder="1" applyAlignment="1">
      <alignment horizontal="right" indent="1"/>
    </xf>
    <xf numFmtId="1" fontId="4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center"/>
    </xf>
    <xf numFmtId="174" fontId="4" fillId="0" borderId="26" xfId="0" applyNumberFormat="1" applyFont="1" applyFill="1" applyBorder="1" applyAlignment="1">
      <alignment horizontal="right" indent="1"/>
    </xf>
    <xf numFmtId="14" fontId="4" fillId="0" borderId="99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1"/>
    </xf>
    <xf numFmtId="1" fontId="4" fillId="0" borderId="100" xfId="0" applyNumberFormat="1" applyFont="1" applyFill="1" applyBorder="1" applyAlignment="1">
      <alignment horizontal="right" indent="1"/>
    </xf>
    <xf numFmtId="174" fontId="4" fillId="0" borderId="101" xfId="0" applyNumberFormat="1" applyFont="1" applyFill="1" applyBorder="1" applyAlignment="1">
      <alignment horizontal="right" indent="1"/>
    </xf>
    <xf numFmtId="1" fontId="4" fillId="0" borderId="102" xfId="0" applyNumberFormat="1" applyFont="1" applyFill="1" applyBorder="1" applyAlignment="1">
      <alignment horizontal="right" indent="1"/>
    </xf>
    <xf numFmtId="0" fontId="1" fillId="0" borderId="103" xfId="0" applyFont="1" applyFill="1" applyBorder="1" applyAlignment="1">
      <alignment horizontal="right" indent="1"/>
    </xf>
    <xf numFmtId="0" fontId="4" fillId="0" borderId="60" xfId="0" applyFont="1" applyFill="1" applyBorder="1" applyAlignment="1">
      <alignment horizontal="right"/>
    </xf>
    <xf numFmtId="14" fontId="1" fillId="0" borderId="74" xfId="0" applyNumberFormat="1" applyFont="1" applyFill="1" applyBorder="1" applyAlignment="1">
      <alignment horizontal="right" indent="1"/>
    </xf>
    <xf numFmtId="14" fontId="1" fillId="0" borderId="74" xfId="0" applyNumberFormat="1" applyFont="1" applyFill="1" applyBorder="1" applyAlignment="1">
      <alignment horizontal="right" indent="1"/>
    </xf>
    <xf numFmtId="14" fontId="4" fillId="0" borderId="104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14" fontId="4" fillId="0" borderId="105" xfId="0" applyNumberFormat="1" applyFont="1" applyFill="1" applyBorder="1" applyAlignment="1">
      <alignment horizontal="right" indent="1"/>
    </xf>
    <xf numFmtId="174" fontId="1" fillId="0" borderId="106" xfId="0" applyNumberFormat="1" applyFont="1" applyFill="1" applyBorder="1" applyAlignment="1">
      <alignment horizontal="right" indent="1"/>
    </xf>
    <xf numFmtId="0" fontId="1" fillId="0" borderId="107" xfId="0" applyFont="1" applyFill="1" applyBorder="1" applyAlignment="1">
      <alignment/>
    </xf>
    <xf numFmtId="2" fontId="1" fillId="0" borderId="108" xfId="0" applyNumberFormat="1" applyFont="1" applyFill="1" applyBorder="1" applyAlignment="1">
      <alignment/>
    </xf>
    <xf numFmtId="0" fontId="1" fillId="0" borderId="109" xfId="0" applyFont="1" applyFill="1" applyBorder="1" applyAlignment="1">
      <alignment/>
    </xf>
    <xf numFmtId="2" fontId="1" fillId="0" borderId="75" xfId="0" applyNumberFormat="1" applyFont="1" applyFill="1" applyBorder="1" applyAlignment="1">
      <alignment/>
    </xf>
    <xf numFmtId="0" fontId="1" fillId="0" borderId="110" xfId="0" applyFont="1" applyFill="1" applyBorder="1" applyAlignment="1">
      <alignment/>
    </xf>
    <xf numFmtId="0" fontId="1" fillId="0" borderId="111" xfId="0" applyFont="1" applyFill="1" applyBorder="1" applyAlignment="1">
      <alignment/>
    </xf>
    <xf numFmtId="0" fontId="1" fillId="0" borderId="111" xfId="0" applyFont="1" applyFill="1" applyBorder="1" applyAlignment="1">
      <alignment horizontal="right"/>
    </xf>
    <xf numFmtId="2" fontId="1" fillId="0" borderId="75" xfId="0" applyNumberFormat="1" applyFont="1" applyFill="1" applyBorder="1" applyAlignment="1">
      <alignment horizontal="right"/>
    </xf>
    <xf numFmtId="0" fontId="1" fillId="0" borderId="110" xfId="0" applyFont="1" applyFill="1" applyBorder="1" applyAlignment="1">
      <alignment horizontal="right"/>
    </xf>
    <xf numFmtId="2" fontId="1" fillId="0" borderId="112" xfId="0" applyNumberFormat="1" applyFont="1" applyFill="1" applyBorder="1" applyAlignment="1">
      <alignment horizontal="right"/>
    </xf>
    <xf numFmtId="172" fontId="1" fillId="0" borderId="49" xfId="0" applyNumberFormat="1" applyFont="1" applyBorder="1" applyAlignment="1">
      <alignment horizontal="center" vertical="center"/>
    </xf>
    <xf numFmtId="172" fontId="1" fillId="0" borderId="89" xfId="0" applyNumberFormat="1" applyFont="1" applyBorder="1" applyAlignment="1">
      <alignment horizontal="center" vertical="center"/>
    </xf>
    <xf numFmtId="174" fontId="4" fillId="0" borderId="113" xfId="0" applyNumberFormat="1" applyFont="1" applyFill="1" applyBorder="1" applyAlignment="1">
      <alignment horizontal="right" indent="1"/>
    </xf>
    <xf numFmtId="0" fontId="1" fillId="0" borderId="49" xfId="0" applyFont="1" applyFill="1" applyBorder="1" applyAlignment="1">
      <alignment/>
    </xf>
    <xf numFmtId="172" fontId="1" fillId="0" borderId="103" xfId="0" applyNumberFormat="1" applyFont="1" applyFill="1" applyBorder="1" applyAlignment="1">
      <alignment horizontal="right"/>
    </xf>
    <xf numFmtId="0" fontId="1" fillId="0" borderId="114" xfId="0" applyFont="1" applyFill="1" applyBorder="1" applyAlignment="1">
      <alignment/>
    </xf>
    <xf numFmtId="0" fontId="1" fillId="0" borderId="115" xfId="0" applyFont="1" applyFill="1" applyBorder="1" applyAlignment="1">
      <alignment/>
    </xf>
    <xf numFmtId="0" fontId="1" fillId="0" borderId="116" xfId="0" applyFont="1" applyFill="1" applyBorder="1" applyAlignment="1">
      <alignment/>
    </xf>
    <xf numFmtId="0" fontId="1" fillId="0" borderId="117" xfId="0" applyFont="1" applyFill="1" applyBorder="1" applyAlignment="1">
      <alignment/>
    </xf>
    <xf numFmtId="177" fontId="1" fillId="0" borderId="57" xfId="0" applyNumberFormat="1" applyFont="1" applyFill="1" applyBorder="1" applyAlignment="1">
      <alignment/>
    </xf>
    <xf numFmtId="177" fontId="1" fillId="0" borderId="115" xfId="0" applyNumberFormat="1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93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indent="1"/>
    </xf>
    <xf numFmtId="0" fontId="1" fillId="0" borderId="46" xfId="0" applyFont="1" applyBorder="1" applyAlignment="1">
      <alignment horizontal="left" vertical="center" wrapText="1" indent="1"/>
    </xf>
    <xf numFmtId="174" fontId="1" fillId="0" borderId="0" xfId="0" applyNumberFormat="1" applyFont="1" applyFill="1" applyAlignment="1">
      <alignment horizontal="right" wrapText="1"/>
    </xf>
    <xf numFmtId="21" fontId="1" fillId="0" borderId="0" xfId="0" applyNumberFormat="1" applyFont="1" applyFill="1" applyAlignment="1">
      <alignment horizontal="right"/>
    </xf>
    <xf numFmtId="46" fontId="1" fillId="0" borderId="0" xfId="0" applyNumberFormat="1" applyFont="1" applyFill="1" applyAlignment="1">
      <alignment/>
    </xf>
    <xf numFmtId="177" fontId="1" fillId="0" borderId="35" xfId="0" applyNumberFormat="1" applyFont="1" applyBorder="1" applyAlignment="1">
      <alignment horizontal="right" vertical="center" wrapText="1" indent="1"/>
    </xf>
    <xf numFmtId="177" fontId="4" fillId="0" borderId="36" xfId="0" applyNumberFormat="1" applyFont="1" applyBorder="1" applyAlignment="1">
      <alignment horizontal="right" indent="1"/>
    </xf>
    <xf numFmtId="177" fontId="1" fillId="0" borderId="31" xfId="0" applyNumberFormat="1" applyFont="1" applyBorder="1" applyAlignment="1">
      <alignment horizontal="right" wrapText="1" indent="1"/>
    </xf>
    <xf numFmtId="0" fontId="1" fillId="0" borderId="47" xfId="0" applyFont="1" applyBorder="1" applyAlignment="1">
      <alignment horizontal="left" indent="1"/>
    </xf>
    <xf numFmtId="0" fontId="1" fillId="0" borderId="32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32" xfId="0" applyFont="1" applyFill="1" applyBorder="1" applyAlignment="1">
      <alignment horizontal="left" indent="1"/>
    </xf>
    <xf numFmtId="0" fontId="1" fillId="0" borderId="38" xfId="0" applyFont="1" applyFill="1" applyBorder="1" applyAlignment="1">
      <alignment horizontal="left" indent="1"/>
    </xf>
    <xf numFmtId="177" fontId="1" fillId="0" borderId="31" xfId="0" applyNumberFormat="1" applyFont="1" applyFill="1" applyBorder="1" applyAlignment="1">
      <alignment horizontal="center"/>
    </xf>
    <xf numFmtId="177" fontId="1" fillId="0" borderId="118" xfId="0" applyNumberFormat="1" applyFont="1" applyFill="1" applyBorder="1" applyAlignment="1">
      <alignment horizontal="right" indent="1"/>
    </xf>
    <xf numFmtId="177" fontId="1" fillId="0" borderId="119" xfId="0" applyNumberFormat="1" applyFont="1" applyFill="1" applyBorder="1" applyAlignment="1">
      <alignment horizontal="left" indent="1"/>
    </xf>
    <xf numFmtId="177" fontId="1" fillId="0" borderId="45" xfId="0" applyNumberFormat="1" applyFont="1" applyFill="1" applyBorder="1" applyAlignment="1">
      <alignment horizontal="left" indent="1"/>
    </xf>
    <xf numFmtId="0" fontId="1" fillId="0" borderId="74" xfId="0" applyFont="1" applyFill="1" applyBorder="1" applyAlignment="1">
      <alignment horizontal="left" wrapText="1" indent="1"/>
    </xf>
    <xf numFmtId="177" fontId="1" fillId="0" borderId="74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4" fontId="4" fillId="0" borderId="27" xfId="0" applyNumberFormat="1" applyFont="1" applyFill="1" applyBorder="1" applyAlignment="1">
      <alignment horizontal="right" indent="1"/>
    </xf>
    <xf numFmtId="177" fontId="4" fillId="0" borderId="120" xfId="0" applyNumberFormat="1" applyFont="1" applyFill="1" applyBorder="1" applyAlignment="1">
      <alignment horizontal="right" indent="1"/>
    </xf>
    <xf numFmtId="0" fontId="4" fillId="0" borderId="44" xfId="0" applyFont="1" applyFill="1" applyBorder="1" applyAlignment="1">
      <alignment horizontal="right"/>
    </xf>
    <xf numFmtId="172" fontId="1" fillId="0" borderId="49" xfId="0" applyNumberFormat="1" applyFont="1" applyFill="1" applyBorder="1" applyAlignment="1">
      <alignment horizontal="center" vertical="center"/>
    </xf>
    <xf numFmtId="21" fontId="4" fillId="0" borderId="0" xfId="0" applyNumberFormat="1" applyFont="1" applyFill="1" applyAlignment="1">
      <alignment horizontal="right" indent="1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/>
    </xf>
    <xf numFmtId="1" fontId="4" fillId="0" borderId="84" xfId="0" applyNumberFormat="1" applyFont="1" applyFill="1" applyBorder="1" applyAlignment="1">
      <alignment horizontal="right" indent="1"/>
    </xf>
    <xf numFmtId="2" fontId="4" fillId="0" borderId="84" xfId="0" applyNumberFormat="1" applyFont="1" applyFill="1" applyBorder="1" applyAlignment="1">
      <alignment horizontal="right" indent="1"/>
    </xf>
    <xf numFmtId="17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left" indent="1"/>
    </xf>
    <xf numFmtId="0" fontId="4" fillId="0" borderId="26" xfId="0" applyFont="1" applyFill="1" applyBorder="1" applyAlignment="1">
      <alignment horizontal="left" indent="1"/>
    </xf>
    <xf numFmtId="0" fontId="4" fillId="0" borderId="84" xfId="0" applyFont="1" applyFill="1" applyBorder="1" applyAlignment="1">
      <alignment horizontal="left" indent="1"/>
    </xf>
    <xf numFmtId="172" fontId="4" fillId="0" borderId="14" xfId="0" applyNumberFormat="1" applyFont="1" applyFill="1" applyBorder="1" applyAlignment="1">
      <alignment horizontal="right" indent="1"/>
    </xf>
    <xf numFmtId="14" fontId="4" fillId="0" borderId="85" xfId="0" applyNumberFormat="1" applyFont="1" applyFill="1" applyBorder="1" applyAlignment="1">
      <alignment horizontal="right" indent="1"/>
    </xf>
    <xf numFmtId="173" fontId="4" fillId="0" borderId="19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 indent="1"/>
    </xf>
    <xf numFmtId="49" fontId="4" fillId="0" borderId="84" xfId="0" applyNumberFormat="1" applyFont="1" applyFill="1" applyBorder="1" applyAlignment="1">
      <alignment horizontal="left" indent="1"/>
    </xf>
    <xf numFmtId="49" fontId="4" fillId="0" borderId="27" xfId="0" applyNumberFormat="1" applyFont="1" applyFill="1" applyBorder="1" applyAlignment="1">
      <alignment horizontal="left" indent="1"/>
    </xf>
    <xf numFmtId="49" fontId="4" fillId="0" borderId="28" xfId="0" applyNumberFormat="1" applyFont="1" applyFill="1" applyBorder="1" applyAlignment="1">
      <alignment horizontal="left" indent="1"/>
    </xf>
    <xf numFmtId="49" fontId="4" fillId="0" borderId="19" xfId="0" applyNumberFormat="1" applyFont="1" applyFill="1" applyBorder="1" applyAlignment="1">
      <alignment horizontal="left" indent="1"/>
    </xf>
    <xf numFmtId="49" fontId="4" fillId="0" borderId="85" xfId="0" applyNumberFormat="1" applyFont="1" applyFill="1" applyBorder="1" applyAlignment="1">
      <alignment horizontal="left" indent="1"/>
    </xf>
    <xf numFmtId="49" fontId="4" fillId="0" borderId="82" xfId="0" applyNumberFormat="1" applyFont="1" applyFill="1" applyBorder="1" applyAlignment="1">
      <alignment horizontal="left" indent="1"/>
    </xf>
    <xf numFmtId="49" fontId="4" fillId="0" borderId="83" xfId="0" applyNumberFormat="1" applyFont="1" applyFill="1" applyBorder="1" applyAlignment="1">
      <alignment horizontal="left" indent="1"/>
    </xf>
    <xf numFmtId="173" fontId="9" fillId="0" borderId="0" xfId="0" applyNumberFormat="1" applyFont="1" applyFill="1" applyAlignment="1">
      <alignment/>
    </xf>
    <xf numFmtId="0" fontId="4" fillId="4" borderId="26" xfId="0" applyFont="1" applyFill="1" applyBorder="1" applyAlignment="1">
      <alignment horizontal="left" indent="1"/>
    </xf>
    <xf numFmtId="14" fontId="4" fillId="4" borderId="27" xfId="0" applyNumberFormat="1" applyFont="1" applyFill="1" applyBorder="1" applyAlignment="1">
      <alignment horizontal="right" indent="1"/>
    </xf>
    <xf numFmtId="1" fontId="4" fillId="4" borderId="28" xfId="0" applyNumberFormat="1" applyFont="1" applyFill="1" applyBorder="1" applyAlignment="1">
      <alignment horizontal="right" indent="1"/>
    </xf>
    <xf numFmtId="174" fontId="4" fillId="4" borderId="19" xfId="0" applyNumberFormat="1" applyFont="1" applyFill="1" applyBorder="1" applyAlignment="1">
      <alignment horizontal="right" indent="1"/>
    </xf>
    <xf numFmtId="1" fontId="4" fillId="4" borderId="26" xfId="0" applyNumberFormat="1" applyFont="1" applyFill="1" applyBorder="1" applyAlignment="1">
      <alignment horizontal="right" indent="1"/>
    </xf>
    <xf numFmtId="2" fontId="4" fillId="4" borderId="26" xfId="0" applyNumberFormat="1" applyFont="1" applyFill="1" applyBorder="1" applyAlignment="1">
      <alignment horizontal="right" indent="1"/>
    </xf>
    <xf numFmtId="49" fontId="4" fillId="4" borderId="26" xfId="0" applyNumberFormat="1" applyFont="1" applyFill="1" applyBorder="1" applyAlignment="1">
      <alignment horizontal="left" indent="1"/>
    </xf>
    <xf numFmtId="49" fontId="4" fillId="4" borderId="27" xfId="0" applyNumberFormat="1" applyFont="1" applyFill="1" applyBorder="1" applyAlignment="1">
      <alignment horizontal="left" indent="1"/>
    </xf>
    <xf numFmtId="49" fontId="4" fillId="4" borderId="28" xfId="0" applyNumberFormat="1" applyFont="1" applyFill="1" applyBorder="1" applyAlignment="1">
      <alignment horizontal="left" indent="1"/>
    </xf>
    <xf numFmtId="49" fontId="4" fillId="4" borderId="19" xfId="0" applyNumberFormat="1" applyFont="1" applyFill="1" applyBorder="1" applyAlignment="1">
      <alignment horizontal="left" inden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indent="1"/>
    </xf>
    <xf numFmtId="0" fontId="4" fillId="4" borderId="0" xfId="0" applyFont="1" applyFill="1" applyAlignment="1">
      <alignment horizontal="right" inden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indent="1"/>
    </xf>
    <xf numFmtId="14" fontId="4" fillId="0" borderId="100" xfId="0" applyNumberFormat="1" applyFont="1" applyFill="1" applyBorder="1" applyAlignment="1">
      <alignment horizontal="right" indent="1"/>
    </xf>
    <xf numFmtId="1" fontId="4" fillId="0" borderId="121" xfId="0" applyNumberFormat="1" applyFont="1" applyFill="1" applyBorder="1" applyAlignment="1">
      <alignment horizontal="right" indent="1"/>
    </xf>
    <xf numFmtId="2" fontId="4" fillId="0" borderId="121" xfId="0" applyNumberFormat="1" applyFont="1" applyFill="1" applyBorder="1" applyAlignment="1">
      <alignment horizontal="right" indent="1"/>
    </xf>
    <xf numFmtId="14" fontId="4" fillId="0" borderId="122" xfId="0" applyNumberFormat="1" applyFont="1" applyFill="1" applyBorder="1" applyAlignment="1">
      <alignment horizontal="right" indent="1"/>
    </xf>
    <xf numFmtId="1" fontId="4" fillId="0" borderId="122" xfId="0" applyNumberFormat="1" applyFont="1" applyFill="1" applyBorder="1" applyAlignment="1">
      <alignment horizontal="right" indent="1"/>
    </xf>
    <xf numFmtId="174" fontId="4" fillId="0" borderId="123" xfId="0" applyNumberFormat="1" applyFont="1" applyFill="1" applyBorder="1" applyAlignment="1">
      <alignment horizontal="right" indent="1"/>
    </xf>
    <xf numFmtId="1" fontId="4" fillId="0" borderId="124" xfId="0" applyNumberFormat="1" applyFont="1" applyFill="1" applyBorder="1" applyAlignment="1">
      <alignment horizontal="right" indent="1"/>
    </xf>
    <xf numFmtId="1" fontId="4" fillId="0" borderId="111" xfId="0" applyNumberFormat="1" applyFont="1" applyFill="1" applyBorder="1" applyAlignment="1">
      <alignment horizontal="right" indent="1"/>
    </xf>
    <xf numFmtId="2" fontId="4" fillId="0" borderId="111" xfId="0" applyNumberFormat="1" applyFont="1" applyFill="1" applyBorder="1" applyAlignment="1">
      <alignment horizontal="right" indent="1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>
      <alignment horizontal="right" indent="1"/>
    </xf>
    <xf numFmtId="0" fontId="4" fillId="24" borderId="26" xfId="0" applyFont="1" applyFill="1" applyBorder="1" applyAlignment="1">
      <alignment horizontal="left" indent="1"/>
    </xf>
    <xf numFmtId="14" fontId="4" fillId="24" borderId="27" xfId="0" applyNumberFormat="1" applyFont="1" applyFill="1" applyBorder="1" applyAlignment="1">
      <alignment horizontal="right" indent="1"/>
    </xf>
    <xf numFmtId="1" fontId="4" fillId="24" borderId="28" xfId="0" applyNumberFormat="1" applyFont="1" applyFill="1" applyBorder="1" applyAlignment="1">
      <alignment horizontal="right" indent="1"/>
    </xf>
    <xf numFmtId="174" fontId="4" fillId="24" borderId="19" xfId="0" applyNumberFormat="1" applyFont="1" applyFill="1" applyBorder="1" applyAlignment="1">
      <alignment horizontal="right" indent="1"/>
    </xf>
    <xf numFmtId="1" fontId="4" fillId="24" borderId="26" xfId="0" applyNumberFormat="1" applyFont="1" applyFill="1" applyBorder="1" applyAlignment="1">
      <alignment horizontal="right" indent="1"/>
    </xf>
    <xf numFmtId="177" fontId="1" fillId="24" borderId="118" xfId="0" applyNumberFormat="1" applyFont="1" applyFill="1" applyBorder="1" applyAlignment="1">
      <alignment horizontal="right" indent="1"/>
    </xf>
    <xf numFmtId="177" fontId="1" fillId="24" borderId="119" xfId="0" applyNumberFormat="1" applyFont="1" applyFill="1" applyBorder="1" applyAlignment="1">
      <alignment horizontal="left" indent="1"/>
    </xf>
    <xf numFmtId="0" fontId="1" fillId="24" borderId="36" xfId="0" applyFont="1" applyFill="1" applyBorder="1" applyAlignment="1">
      <alignment horizontal="right" indent="1"/>
    </xf>
    <xf numFmtId="0" fontId="4" fillId="24" borderId="0" xfId="0" applyFont="1" applyFill="1" applyAlignment="1">
      <alignment/>
    </xf>
    <xf numFmtId="177" fontId="4" fillId="24" borderId="26" xfId="0" applyNumberFormat="1" applyFont="1" applyFill="1" applyBorder="1" applyAlignment="1">
      <alignment horizontal="right" indent="1"/>
    </xf>
    <xf numFmtId="177" fontId="1" fillId="24" borderId="45" xfId="0" applyNumberFormat="1" applyFont="1" applyFill="1" applyBorder="1" applyAlignment="1">
      <alignment horizontal="left" indent="1"/>
    </xf>
    <xf numFmtId="177" fontId="1" fillId="24" borderId="36" xfId="0" applyNumberFormat="1" applyFont="1" applyFill="1" applyBorder="1" applyAlignment="1">
      <alignment horizontal="right" indent="1"/>
    </xf>
    <xf numFmtId="177" fontId="1" fillId="24" borderId="36" xfId="0" applyNumberFormat="1" applyFont="1" applyFill="1" applyBorder="1" applyAlignment="1">
      <alignment horizontal="right" indent="1"/>
    </xf>
    <xf numFmtId="177" fontId="1" fillId="24" borderId="74" xfId="0" applyNumberFormat="1" applyFont="1" applyFill="1" applyBorder="1" applyAlignment="1">
      <alignment horizontal="left" indent="1"/>
    </xf>
    <xf numFmtId="177" fontId="1" fillId="24" borderId="36" xfId="0" applyNumberFormat="1" applyFont="1" applyFill="1" applyBorder="1" applyAlignment="1">
      <alignment horizontal="right" wrapText="1" indent="1"/>
    </xf>
    <xf numFmtId="0" fontId="1" fillId="24" borderId="74" xfId="0" applyFont="1" applyFill="1" applyBorder="1" applyAlignment="1">
      <alignment horizontal="left" wrapText="1" indent="1"/>
    </xf>
    <xf numFmtId="174" fontId="4" fillId="24" borderId="83" xfId="0" applyNumberFormat="1" applyFont="1" applyFill="1" applyBorder="1" applyAlignment="1">
      <alignment horizontal="right" indent="1"/>
    </xf>
    <xf numFmtId="1" fontId="4" fillId="24" borderId="82" xfId="0" applyNumberFormat="1" applyFont="1" applyFill="1" applyBorder="1" applyAlignment="1">
      <alignment horizontal="right" indent="1"/>
    </xf>
    <xf numFmtId="1" fontId="4" fillId="24" borderId="84" xfId="0" applyNumberFormat="1" applyFont="1" applyFill="1" applyBorder="1" applyAlignment="1">
      <alignment horizontal="right" indent="1"/>
    </xf>
    <xf numFmtId="174" fontId="4" fillId="24" borderId="90" xfId="0" applyNumberFormat="1" applyFont="1" applyFill="1" applyBorder="1" applyAlignment="1">
      <alignment horizontal="right" indent="1"/>
    </xf>
    <xf numFmtId="14" fontId="4" fillId="0" borderId="86" xfId="0" applyNumberFormat="1" applyFont="1" applyFill="1" applyBorder="1" applyAlignment="1">
      <alignment horizontal="right" indent="1"/>
    </xf>
    <xf numFmtId="14" fontId="4" fillId="24" borderId="86" xfId="0" applyNumberFormat="1" applyFont="1" applyFill="1" applyBorder="1" applyAlignment="1">
      <alignment horizontal="right" indent="1"/>
    </xf>
    <xf numFmtId="14" fontId="4" fillId="24" borderId="87" xfId="0" applyNumberFormat="1" applyFont="1" applyFill="1" applyBorder="1" applyAlignment="1">
      <alignment horizontal="right" indent="1"/>
    </xf>
    <xf numFmtId="173" fontId="4" fillId="0" borderId="74" xfId="0" applyNumberFormat="1" applyFont="1" applyFill="1" applyBorder="1" applyAlignment="1">
      <alignment/>
    </xf>
    <xf numFmtId="173" fontId="4" fillId="0" borderId="44" xfId="0" applyNumberFormat="1" applyFont="1" applyFill="1" applyBorder="1" applyAlignment="1">
      <alignment/>
    </xf>
    <xf numFmtId="174" fontId="4" fillId="0" borderId="74" xfId="0" applyNumberFormat="1" applyFont="1" applyFill="1" applyBorder="1" applyAlignment="1">
      <alignment horizontal="right" indent="1"/>
    </xf>
    <xf numFmtId="174" fontId="4" fillId="0" borderId="44" xfId="0" applyNumberFormat="1" applyFont="1" applyFill="1" applyBorder="1" applyAlignment="1">
      <alignment horizontal="right" indent="1"/>
    </xf>
    <xf numFmtId="174" fontId="4" fillId="24" borderId="74" xfId="0" applyNumberFormat="1" applyFont="1" applyFill="1" applyBorder="1" applyAlignment="1">
      <alignment horizontal="right" indent="1"/>
    </xf>
    <xf numFmtId="174" fontId="4" fillId="24" borderId="44" xfId="0" applyNumberFormat="1" applyFont="1" applyFill="1" applyBorder="1" applyAlignment="1">
      <alignment horizontal="right" indent="1"/>
    </xf>
    <xf numFmtId="174" fontId="4" fillId="24" borderId="125" xfId="0" applyNumberFormat="1" applyFont="1" applyFill="1" applyBorder="1" applyAlignment="1">
      <alignment horizontal="right" indent="1"/>
    </xf>
    <xf numFmtId="174" fontId="4" fillId="24" borderId="126" xfId="0" applyNumberFormat="1" applyFont="1" applyFill="1" applyBorder="1" applyAlignment="1">
      <alignment horizontal="right" indent="1"/>
    </xf>
    <xf numFmtId="0" fontId="4" fillId="8" borderId="0" xfId="0" applyFont="1" applyFill="1" applyAlignment="1">
      <alignment horizontal="right" indent="1"/>
    </xf>
    <xf numFmtId="0" fontId="4" fillId="8" borderId="0" xfId="0" applyFont="1" applyFill="1" applyAlignment="1">
      <alignment horizontal="right"/>
    </xf>
    <xf numFmtId="0" fontId="4" fillId="8" borderId="26" xfId="0" applyFont="1" applyFill="1" applyBorder="1" applyAlignment="1">
      <alignment horizontal="left" indent="1"/>
    </xf>
    <xf numFmtId="14" fontId="4" fillId="8" borderId="27" xfId="0" applyNumberFormat="1" applyFont="1" applyFill="1" applyBorder="1" applyAlignment="1">
      <alignment horizontal="right" indent="1"/>
    </xf>
    <xf numFmtId="1" fontId="4" fillId="8" borderId="28" xfId="0" applyNumberFormat="1" applyFont="1" applyFill="1" applyBorder="1" applyAlignment="1">
      <alignment horizontal="right" indent="1"/>
    </xf>
    <xf numFmtId="174" fontId="4" fillId="8" borderId="90" xfId="0" applyNumberFormat="1" applyFont="1" applyFill="1" applyBorder="1" applyAlignment="1">
      <alignment horizontal="right" indent="1"/>
    </xf>
    <xf numFmtId="174" fontId="4" fillId="8" borderId="74" xfId="0" applyNumberFormat="1" applyFont="1" applyFill="1" applyBorder="1" applyAlignment="1">
      <alignment horizontal="right" indent="1"/>
    </xf>
    <xf numFmtId="174" fontId="4" fillId="8" borderId="44" xfId="0" applyNumberFormat="1" applyFont="1" applyFill="1" applyBorder="1" applyAlignment="1">
      <alignment horizontal="right" indent="1"/>
    </xf>
    <xf numFmtId="14" fontId="4" fillId="8" borderId="86" xfId="0" applyNumberFormat="1" applyFont="1" applyFill="1" applyBorder="1" applyAlignment="1">
      <alignment horizontal="right" indent="1"/>
    </xf>
    <xf numFmtId="174" fontId="4" fillId="8" borderId="19" xfId="0" applyNumberFormat="1" applyFont="1" applyFill="1" applyBorder="1" applyAlignment="1">
      <alignment horizontal="right" indent="1"/>
    </xf>
    <xf numFmtId="1" fontId="4" fillId="8" borderId="26" xfId="0" applyNumberFormat="1" applyFont="1" applyFill="1" applyBorder="1" applyAlignment="1">
      <alignment horizontal="right" indent="1"/>
    </xf>
    <xf numFmtId="177" fontId="4" fillId="8" borderId="26" xfId="0" applyNumberFormat="1" applyFont="1" applyFill="1" applyBorder="1" applyAlignment="1">
      <alignment horizontal="right" indent="1"/>
    </xf>
    <xf numFmtId="177" fontId="1" fillId="8" borderId="45" xfId="0" applyNumberFormat="1" applyFont="1" applyFill="1" applyBorder="1" applyAlignment="1">
      <alignment horizontal="left" indent="1"/>
    </xf>
    <xf numFmtId="0" fontId="1" fillId="8" borderId="36" xfId="0" applyFont="1" applyFill="1" applyBorder="1" applyAlignment="1">
      <alignment horizontal="right" indent="1"/>
    </xf>
    <xf numFmtId="0" fontId="4" fillId="8" borderId="0" xfId="0" applyFont="1" applyFill="1" applyAlignment="1">
      <alignment horizontal="right" indent="1"/>
    </xf>
    <xf numFmtId="177" fontId="1" fillId="8" borderId="118" xfId="0" applyNumberFormat="1" applyFont="1" applyFill="1" applyBorder="1" applyAlignment="1">
      <alignment horizontal="right" indent="1"/>
    </xf>
    <xf numFmtId="177" fontId="1" fillId="8" borderId="119" xfId="0" applyNumberFormat="1" applyFont="1" applyFill="1" applyBorder="1" applyAlignment="1">
      <alignment horizontal="left" indent="1"/>
    </xf>
    <xf numFmtId="1" fontId="4" fillId="0" borderId="26" xfId="0" applyNumberFormat="1" applyFont="1" applyFill="1" applyBorder="1" applyAlignment="1">
      <alignment horizontal="left" indent="1"/>
    </xf>
    <xf numFmtId="2" fontId="4" fillId="24" borderId="26" xfId="0" applyNumberFormat="1" applyFont="1" applyFill="1" applyBorder="1" applyAlignment="1">
      <alignment horizontal="right" indent="1"/>
    </xf>
    <xf numFmtId="49" fontId="4" fillId="24" borderId="26" xfId="0" applyNumberFormat="1" applyFont="1" applyFill="1" applyBorder="1" applyAlignment="1">
      <alignment horizontal="left" indent="1"/>
    </xf>
    <xf numFmtId="49" fontId="4" fillId="24" borderId="27" xfId="0" applyNumberFormat="1" applyFont="1" applyFill="1" applyBorder="1" applyAlignment="1">
      <alignment horizontal="left" indent="1"/>
    </xf>
    <xf numFmtId="49" fontId="4" fillId="24" borderId="28" xfId="0" applyNumberFormat="1" applyFont="1" applyFill="1" applyBorder="1" applyAlignment="1">
      <alignment horizontal="left" indent="1"/>
    </xf>
    <xf numFmtId="2" fontId="4" fillId="24" borderId="19" xfId="0" applyNumberFormat="1" applyFont="1" applyFill="1" applyBorder="1" applyAlignment="1">
      <alignment horizontal="left" wrapText="1" indent="1"/>
    </xf>
    <xf numFmtId="0" fontId="4" fillId="24" borderId="19" xfId="0" applyFont="1" applyFill="1" applyBorder="1" applyAlignment="1">
      <alignment horizontal="left" wrapText="1" indent="1"/>
    </xf>
    <xf numFmtId="0" fontId="1" fillId="24" borderId="0" xfId="0" applyFont="1" applyFill="1" applyAlignment="1">
      <alignment/>
    </xf>
    <xf numFmtId="0" fontId="1" fillId="24" borderId="61" xfId="0" applyNumberFormat="1" applyFont="1" applyFill="1" applyBorder="1" applyAlignment="1">
      <alignment horizontal="left" indent="1"/>
    </xf>
    <xf numFmtId="1" fontId="1" fillId="24" borderId="36" xfId="0" applyNumberFormat="1" applyFont="1" applyFill="1" applyBorder="1" applyAlignment="1">
      <alignment horizontal="left" indent="1"/>
    </xf>
    <xf numFmtId="177" fontId="1" fillId="24" borderId="51" xfId="0" applyNumberFormat="1" applyFont="1" applyFill="1" applyBorder="1" applyAlignment="1">
      <alignment horizontal="right" indent="1"/>
    </xf>
    <xf numFmtId="0" fontId="1" fillId="24" borderId="62" xfId="0" applyFont="1" applyFill="1" applyBorder="1" applyAlignment="1">
      <alignment horizontal="left" indent="1"/>
    </xf>
    <xf numFmtId="0" fontId="1" fillId="24" borderId="64" xfId="0" applyFont="1" applyFill="1" applyBorder="1" applyAlignment="1">
      <alignment horizontal="left" indent="1"/>
    </xf>
    <xf numFmtId="174" fontId="1" fillId="24" borderId="36" xfId="0" applyNumberFormat="1" applyFont="1" applyFill="1" applyBorder="1" applyAlignment="1">
      <alignment horizontal="center"/>
    </xf>
    <xf numFmtId="1" fontId="1" fillId="24" borderId="61" xfId="0" applyNumberFormat="1" applyFont="1" applyFill="1" applyBorder="1" applyAlignment="1">
      <alignment horizontal="right" indent="1"/>
    </xf>
    <xf numFmtId="0" fontId="1" fillId="24" borderId="36" xfId="0" applyFont="1" applyFill="1" applyBorder="1" applyAlignment="1">
      <alignment horizontal="left" wrapText="1" indent="1"/>
    </xf>
    <xf numFmtId="177" fontId="1" fillId="0" borderId="45" xfId="0" applyNumberFormat="1" applyFont="1" applyFill="1" applyBorder="1" applyAlignment="1">
      <alignment horizontal="center"/>
    </xf>
    <xf numFmtId="0" fontId="1" fillId="0" borderId="127" xfId="0" applyFont="1" applyFill="1" applyBorder="1" applyAlignment="1">
      <alignment horizontal="center"/>
    </xf>
    <xf numFmtId="14" fontId="4" fillId="0" borderId="128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center" vertical="center" wrapText="1"/>
    </xf>
    <xf numFmtId="2" fontId="4" fillId="8" borderId="26" xfId="0" applyNumberFormat="1" applyFont="1" applyFill="1" applyBorder="1" applyAlignment="1">
      <alignment horizontal="right" indent="1"/>
    </xf>
    <xf numFmtId="49" fontId="4" fillId="8" borderId="26" xfId="0" applyNumberFormat="1" applyFont="1" applyFill="1" applyBorder="1" applyAlignment="1">
      <alignment horizontal="left" indent="1"/>
    </xf>
    <xf numFmtId="49" fontId="4" fillId="8" borderId="27" xfId="0" applyNumberFormat="1" applyFont="1" applyFill="1" applyBorder="1" applyAlignment="1">
      <alignment horizontal="left" indent="1"/>
    </xf>
    <xf numFmtId="49" fontId="4" fillId="8" borderId="28" xfId="0" applyNumberFormat="1" applyFont="1" applyFill="1" applyBorder="1" applyAlignment="1">
      <alignment horizontal="left" indent="1"/>
    </xf>
    <xf numFmtId="0" fontId="4" fillId="8" borderId="19" xfId="0" applyFont="1" applyFill="1" applyBorder="1" applyAlignment="1">
      <alignment horizontal="left" wrapText="1" indent="1"/>
    </xf>
    <xf numFmtId="0" fontId="1" fillId="8" borderId="0" xfId="0" applyFont="1" applyFill="1" applyAlignment="1">
      <alignment/>
    </xf>
    <xf numFmtId="177" fontId="1" fillId="8" borderId="74" xfId="0" applyNumberFormat="1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174" fontId="1" fillId="8" borderId="36" xfId="0" applyNumberFormat="1" applyFont="1" applyFill="1" applyBorder="1" applyAlignment="1">
      <alignment horizontal="center"/>
    </xf>
    <xf numFmtId="177" fontId="1" fillId="24" borderId="74" xfId="0" applyNumberFormat="1" applyFont="1" applyFill="1" applyBorder="1" applyAlignment="1">
      <alignment horizontal="center"/>
    </xf>
    <xf numFmtId="0" fontId="1" fillId="24" borderId="4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1" fontId="1" fillId="0" borderId="36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 horizontal="right" indent="1"/>
    </xf>
    <xf numFmtId="0" fontId="1" fillId="24" borderId="0" xfId="0" applyFont="1" applyFill="1" applyAlignment="1">
      <alignment horizontal="right" indent="1"/>
    </xf>
    <xf numFmtId="0" fontId="1" fillId="8" borderId="0" xfId="0" applyFont="1" applyFill="1" applyAlignment="1">
      <alignment horizontal="right" indent="1"/>
    </xf>
    <xf numFmtId="0" fontId="1" fillId="0" borderId="36" xfId="0" applyNumberFormat="1" applyFont="1" applyFill="1" applyBorder="1" applyAlignment="1">
      <alignment horizontal="left" indent="1"/>
    </xf>
    <xf numFmtId="0" fontId="1" fillId="24" borderId="36" xfId="0" applyNumberFormat="1" applyFont="1" applyFill="1" applyBorder="1" applyAlignment="1">
      <alignment horizontal="left" indent="1"/>
    </xf>
    <xf numFmtId="0" fontId="1" fillId="8" borderId="36" xfId="0" applyNumberFormat="1" applyFont="1" applyFill="1" applyBorder="1" applyAlignment="1">
      <alignment horizontal="left" indent="1"/>
    </xf>
    <xf numFmtId="1" fontId="1" fillId="8" borderId="36" xfId="0" applyNumberFormat="1" applyFont="1" applyFill="1" applyBorder="1" applyAlignment="1">
      <alignment horizontal="left" indent="1"/>
    </xf>
    <xf numFmtId="1" fontId="1" fillId="24" borderId="36" xfId="0" applyNumberFormat="1" applyFont="1" applyFill="1" applyBorder="1" applyAlignment="1">
      <alignment horizontal="right" indent="1"/>
    </xf>
    <xf numFmtId="1" fontId="1" fillId="8" borderId="36" xfId="0" applyNumberFormat="1" applyFont="1" applyFill="1" applyBorder="1" applyAlignment="1">
      <alignment horizontal="right" indent="1"/>
    </xf>
    <xf numFmtId="1" fontId="1" fillId="0" borderId="129" xfId="0" applyNumberFormat="1" applyFont="1" applyFill="1" applyBorder="1" applyAlignment="1">
      <alignment horizontal="right" indent="1"/>
    </xf>
    <xf numFmtId="1" fontId="1" fillId="0" borderId="130" xfId="0" applyNumberFormat="1" applyFont="1" applyFill="1" applyBorder="1" applyAlignment="1">
      <alignment horizontal="right" indent="1"/>
    </xf>
    <xf numFmtId="0" fontId="4" fillId="0" borderId="35" xfId="0" applyFont="1" applyFill="1" applyBorder="1" applyAlignment="1">
      <alignment horizontal="right" vertical="center" indent="1"/>
    </xf>
    <xf numFmtId="1" fontId="1" fillId="0" borderId="131" xfId="0" applyNumberFormat="1" applyFont="1" applyFill="1" applyBorder="1" applyAlignment="1">
      <alignment horizontal="right" wrapText="1" indent="1"/>
    </xf>
    <xf numFmtId="1" fontId="1" fillId="24" borderId="131" xfId="0" applyNumberFormat="1" applyFont="1" applyFill="1" applyBorder="1" applyAlignment="1">
      <alignment horizontal="right" wrapText="1" indent="1"/>
    </xf>
    <xf numFmtId="1" fontId="1" fillId="8" borderId="131" xfId="0" applyNumberFormat="1" applyFont="1" applyFill="1" applyBorder="1" applyAlignment="1">
      <alignment horizontal="right" wrapText="1" indent="1"/>
    </xf>
    <xf numFmtId="1" fontId="1" fillId="0" borderId="0" xfId="0" applyNumberFormat="1" applyFont="1" applyFill="1" applyAlignment="1">
      <alignment horizontal="left" indent="1"/>
    </xf>
    <xf numFmtId="1" fontId="1" fillId="0" borderId="84" xfId="0" applyNumberFormat="1" applyFont="1" applyFill="1" applyBorder="1" applyAlignment="1">
      <alignment horizontal="right" wrapText="1" indent="1"/>
    </xf>
    <xf numFmtId="2" fontId="4" fillId="8" borderId="27" xfId="0" applyNumberFormat="1" applyFont="1" applyFill="1" applyBorder="1" applyAlignment="1">
      <alignment horizontal="left" indent="1"/>
    </xf>
    <xf numFmtId="0" fontId="4" fillId="8" borderId="28" xfId="0" applyFont="1" applyFill="1" applyBorder="1" applyAlignment="1">
      <alignment horizontal="left" indent="1"/>
    </xf>
    <xf numFmtId="1" fontId="1" fillId="0" borderId="132" xfId="0" applyNumberFormat="1" applyFont="1" applyFill="1" applyBorder="1" applyAlignment="1">
      <alignment horizontal="right" indent="1"/>
    </xf>
    <xf numFmtId="0" fontId="1" fillId="8" borderId="93" xfId="0" applyFont="1" applyFill="1" applyBorder="1" applyAlignment="1">
      <alignment horizontal="right" indent="1"/>
    </xf>
    <xf numFmtId="177" fontId="1" fillId="8" borderId="36" xfId="0" applyNumberFormat="1" applyFont="1" applyFill="1" applyBorder="1" applyAlignment="1">
      <alignment horizontal="right" indent="1"/>
    </xf>
    <xf numFmtId="1" fontId="1" fillId="8" borderId="132" xfId="0" applyNumberFormat="1" applyFont="1" applyFill="1" applyBorder="1" applyAlignment="1">
      <alignment horizontal="right" indent="1"/>
    </xf>
    <xf numFmtId="1" fontId="4" fillId="24" borderId="26" xfId="0" applyNumberFormat="1" applyFont="1" applyFill="1" applyBorder="1" applyAlignment="1">
      <alignment horizontal="left" indent="1"/>
    </xf>
    <xf numFmtId="1" fontId="4" fillId="8" borderId="26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right" wrapText="1" indent="1"/>
    </xf>
    <xf numFmtId="0" fontId="1" fillId="0" borderId="0" xfId="0" applyFont="1" applyAlignment="1">
      <alignment horizontal="right" indent="1"/>
    </xf>
    <xf numFmtId="0" fontId="4" fillId="24" borderId="95" xfId="0" applyFont="1" applyFill="1" applyBorder="1" applyAlignment="1">
      <alignment horizontal="right" indent="1"/>
    </xf>
    <xf numFmtId="0" fontId="4" fillId="8" borderId="95" xfId="0" applyFont="1" applyFill="1" applyBorder="1" applyAlignment="1">
      <alignment horizontal="right" indent="1"/>
    </xf>
    <xf numFmtId="0" fontId="4" fillId="8" borderId="0" xfId="0" applyFont="1" applyFill="1" applyAlignment="1">
      <alignment/>
    </xf>
    <xf numFmtId="174" fontId="4" fillId="0" borderId="19" xfId="0" applyNumberFormat="1" applyFont="1" applyFill="1" applyBorder="1" applyAlignment="1">
      <alignment horizontal="right" indent="1"/>
    </xf>
    <xf numFmtId="1" fontId="4" fillId="0" borderId="28" xfId="0" applyNumberFormat="1" applyFont="1" applyFill="1" applyBorder="1" applyAlignment="1">
      <alignment horizontal="right" indent="1"/>
    </xf>
    <xf numFmtId="1" fontId="4" fillId="0" borderId="26" xfId="0" applyNumberFormat="1" applyFont="1" applyFill="1" applyBorder="1" applyAlignment="1">
      <alignment horizontal="right" indent="1"/>
    </xf>
    <xf numFmtId="2" fontId="4" fillId="0" borderId="26" xfId="0" applyNumberFormat="1" applyFont="1" applyFill="1" applyBorder="1" applyAlignment="1">
      <alignment horizontal="right" indent="1"/>
    </xf>
    <xf numFmtId="49" fontId="4" fillId="0" borderId="26" xfId="0" applyNumberFormat="1" applyFont="1" applyFill="1" applyBorder="1" applyAlignment="1">
      <alignment horizontal="left" indent="1"/>
    </xf>
    <xf numFmtId="49" fontId="4" fillId="0" borderId="27" xfId="0" applyNumberFormat="1" applyFont="1" applyFill="1" applyBorder="1" applyAlignment="1">
      <alignment horizontal="left" indent="1"/>
    </xf>
    <xf numFmtId="49" fontId="4" fillId="0" borderId="28" xfId="0" applyNumberFormat="1" applyFont="1" applyFill="1" applyBorder="1" applyAlignment="1">
      <alignment horizontal="left" indent="1"/>
    </xf>
    <xf numFmtId="49" fontId="4" fillId="0" borderId="19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1" fillId="0" borderId="74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4" fillId="0" borderId="74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0" xfId="57" applyFont="1">
      <alignment/>
      <protection/>
    </xf>
    <xf numFmtId="21" fontId="4" fillId="0" borderId="0" xfId="57" applyNumberFormat="1" applyFont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1" fontId="4" fillId="0" borderId="0" xfId="0" applyNumberFormat="1" applyFont="1" applyAlignment="1">
      <alignment/>
    </xf>
    <xf numFmtId="0" fontId="1" fillId="0" borderId="119" xfId="0" applyFont="1" applyFill="1" applyBorder="1" applyAlignment="1">
      <alignment horizontal="left" indent="1"/>
    </xf>
    <xf numFmtId="0" fontId="1" fillId="0" borderId="133" xfId="0" applyFont="1" applyFill="1" applyBorder="1" applyAlignment="1">
      <alignment horizontal="left" indent="1"/>
    </xf>
    <xf numFmtId="0" fontId="1" fillId="0" borderId="134" xfId="0" applyFont="1" applyFill="1" applyBorder="1" applyAlignment="1">
      <alignment horizontal="left" indent="1"/>
    </xf>
    <xf numFmtId="1" fontId="1" fillId="0" borderId="118" xfId="0" applyNumberFormat="1" applyFont="1" applyFill="1" applyBorder="1" applyAlignment="1">
      <alignment horizontal="left" indent="1"/>
    </xf>
    <xf numFmtId="1" fontId="1" fillId="8" borderId="118" xfId="0" applyNumberFormat="1" applyFont="1" applyFill="1" applyBorder="1" applyAlignment="1">
      <alignment horizontal="left" indent="1"/>
    </xf>
    <xf numFmtId="1" fontId="1" fillId="8" borderId="135" xfId="0" applyNumberFormat="1" applyFont="1" applyFill="1" applyBorder="1" applyAlignment="1">
      <alignment horizontal="left" indent="1"/>
    </xf>
    <xf numFmtId="1" fontId="1" fillId="8" borderId="136" xfId="0" applyNumberFormat="1" applyFont="1" applyFill="1" applyBorder="1" applyAlignment="1">
      <alignment horizontal="left" indent="1"/>
    </xf>
    <xf numFmtId="1" fontId="1" fillId="8" borderId="137" xfId="0" applyNumberFormat="1" applyFont="1" applyFill="1" applyBorder="1" applyAlignment="1">
      <alignment horizontal="left" indent="1"/>
    </xf>
    <xf numFmtId="177" fontId="1" fillId="8" borderId="74" xfId="0" applyNumberFormat="1" applyFont="1" applyFill="1" applyBorder="1" applyAlignment="1">
      <alignment horizontal="left" indent="1"/>
    </xf>
    <xf numFmtId="0" fontId="1" fillId="8" borderId="44" xfId="0" applyFont="1" applyFill="1" applyBorder="1" applyAlignment="1">
      <alignment horizontal="left" indent="1"/>
    </xf>
    <xf numFmtId="174" fontId="1" fillId="0" borderId="138" xfId="0" applyNumberFormat="1" applyFont="1" applyFill="1" applyBorder="1" applyAlignment="1">
      <alignment horizontal="right" indent="1"/>
    </xf>
    <xf numFmtId="174" fontId="1" fillId="8" borderId="138" xfId="0" applyNumberFormat="1" applyFont="1" applyFill="1" applyBorder="1" applyAlignment="1">
      <alignment horizontal="right" indent="1"/>
    </xf>
    <xf numFmtId="174" fontId="4" fillId="0" borderId="0" xfId="0" applyNumberFormat="1" applyFont="1" applyAlignment="1">
      <alignment/>
    </xf>
    <xf numFmtId="177" fontId="1" fillId="25" borderId="36" xfId="0" applyNumberFormat="1" applyFont="1" applyFill="1" applyBorder="1" applyAlignment="1">
      <alignment horizontal="right" indent="1"/>
    </xf>
    <xf numFmtId="177" fontId="1" fillId="26" borderId="36" xfId="0" applyNumberFormat="1" applyFont="1" applyFill="1" applyBorder="1" applyAlignment="1">
      <alignment horizontal="right" indent="1"/>
    </xf>
    <xf numFmtId="177" fontId="1" fillId="0" borderId="139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 horizontal="right" indent="1"/>
    </xf>
    <xf numFmtId="0" fontId="9" fillId="0" borderId="26" xfId="0" applyFont="1" applyFill="1" applyBorder="1" applyAlignment="1">
      <alignment horizontal="left" indent="1"/>
    </xf>
    <xf numFmtId="177" fontId="12" fillId="0" borderId="36" xfId="0" applyNumberFormat="1" applyFont="1" applyFill="1" applyBorder="1" applyAlignment="1">
      <alignment horizontal="right" indent="1"/>
    </xf>
    <xf numFmtId="174" fontId="9" fillId="0" borderId="19" xfId="0" applyNumberFormat="1" applyFont="1" applyFill="1" applyBorder="1" applyAlignment="1">
      <alignment horizontal="right" indent="1"/>
    </xf>
    <xf numFmtId="1" fontId="9" fillId="0" borderId="26" xfId="0" applyNumberFormat="1" applyFont="1" applyFill="1" applyBorder="1" applyAlignment="1">
      <alignment horizontal="right" indent="1"/>
    </xf>
    <xf numFmtId="2" fontId="9" fillId="0" borderId="26" xfId="0" applyNumberFormat="1" applyFont="1" applyFill="1" applyBorder="1" applyAlignment="1">
      <alignment horizontal="right" indent="1"/>
    </xf>
    <xf numFmtId="1" fontId="9" fillId="0" borderId="75" xfId="0" applyNumberFormat="1" applyFont="1" applyFill="1" applyBorder="1" applyAlignment="1">
      <alignment horizontal="right" indent="1"/>
    </xf>
    <xf numFmtId="2" fontId="9" fillId="0" borderId="77" xfId="0" applyNumberFormat="1" applyFont="1" applyFill="1" applyBorder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2" fillId="0" borderId="36" xfId="0" applyNumberFormat="1" applyFont="1" applyFill="1" applyBorder="1" applyAlignment="1">
      <alignment horizontal="left" indent="1"/>
    </xf>
    <xf numFmtId="1" fontId="12" fillId="0" borderId="36" xfId="0" applyNumberFormat="1" applyFont="1" applyFill="1" applyBorder="1" applyAlignment="1">
      <alignment horizontal="left" indent="1"/>
    </xf>
    <xf numFmtId="177" fontId="12" fillId="0" borderId="7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174" fontId="12" fillId="0" borderId="36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right" indent="1"/>
    </xf>
    <xf numFmtId="0" fontId="1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174" fontId="1" fillId="0" borderId="0" xfId="57" applyNumberFormat="1" applyFont="1">
      <alignment/>
      <protection/>
    </xf>
    <xf numFmtId="0" fontId="4" fillId="0" borderId="0" xfId="57" applyFont="1" applyBorder="1">
      <alignment/>
      <protection/>
    </xf>
    <xf numFmtId="0" fontId="1" fillId="0" borderId="0" xfId="57" applyFont="1" applyAlignment="1">
      <alignment horizontal="right"/>
      <protection/>
    </xf>
    <xf numFmtId="174" fontId="1" fillId="0" borderId="0" xfId="57" applyNumberFormat="1" applyFont="1" applyAlignment="1">
      <alignment horizontal="right"/>
      <protection/>
    </xf>
    <xf numFmtId="177" fontId="1" fillId="0" borderId="7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74" fontId="4" fillId="0" borderId="140" xfId="0" applyNumberFormat="1" applyFont="1" applyFill="1" applyBorder="1" applyAlignment="1">
      <alignment horizontal="right" indent="1"/>
    </xf>
    <xf numFmtId="174" fontId="4" fillId="0" borderId="141" xfId="0" applyNumberFormat="1" applyFont="1" applyFill="1" applyBorder="1" applyAlignment="1">
      <alignment horizontal="right" indent="1"/>
    </xf>
    <xf numFmtId="174" fontId="4" fillId="0" borderId="142" xfId="0" applyNumberFormat="1" applyFont="1" applyFill="1" applyBorder="1" applyAlignment="1">
      <alignment horizontal="right" indent="1"/>
    </xf>
    <xf numFmtId="174" fontId="4" fillId="0" borderId="143" xfId="0" applyNumberFormat="1" applyFont="1" applyFill="1" applyBorder="1" applyAlignment="1">
      <alignment horizontal="right" indent="1"/>
    </xf>
    <xf numFmtId="174" fontId="4" fillId="0" borderId="27" xfId="0" applyNumberFormat="1" applyFont="1" applyFill="1" applyBorder="1" applyAlignment="1">
      <alignment horizontal="right" indent="1"/>
    </xf>
    <xf numFmtId="174" fontId="4" fillId="0" borderId="100" xfId="0" applyNumberFormat="1" applyFont="1" applyFill="1" applyBorder="1" applyAlignment="1">
      <alignment horizontal="right" indent="1"/>
    </xf>
    <xf numFmtId="0" fontId="4" fillId="4" borderId="0" xfId="0" applyFont="1" applyFill="1" applyAlignment="1">
      <alignment horizontal="right" indent="1"/>
    </xf>
    <xf numFmtId="49" fontId="4" fillId="8" borderId="19" xfId="0" applyNumberFormat="1" applyFont="1" applyFill="1" applyBorder="1" applyAlignment="1">
      <alignment horizontal="left" indent="1"/>
    </xf>
    <xf numFmtId="49" fontId="4" fillId="8" borderId="144" xfId="0" applyNumberFormat="1" applyFont="1" applyFill="1" applyBorder="1" applyAlignment="1">
      <alignment horizontal="left" indent="1"/>
    </xf>
    <xf numFmtId="49" fontId="4" fillId="8" borderId="145" xfId="0" applyNumberFormat="1" applyFont="1" applyFill="1" applyBorder="1" applyAlignment="1">
      <alignment horizontal="left" indent="1"/>
    </xf>
    <xf numFmtId="49" fontId="4" fillId="8" borderId="146" xfId="0" applyNumberFormat="1" applyFont="1" applyFill="1" applyBorder="1" applyAlignment="1">
      <alignment horizontal="left" indent="1"/>
    </xf>
    <xf numFmtId="0" fontId="4" fillId="0" borderId="91" xfId="0" applyFont="1" applyFill="1" applyBorder="1" applyAlignment="1">
      <alignment horizontal="right" vertical="center" indent="1"/>
    </xf>
    <xf numFmtId="0" fontId="4" fillId="0" borderId="118" xfId="0" applyFont="1" applyFill="1" applyBorder="1" applyAlignment="1">
      <alignment horizontal="right" vertical="center" indent="1"/>
    </xf>
    <xf numFmtId="1" fontId="1" fillId="0" borderId="92" xfId="0" applyNumberFormat="1" applyFont="1" applyFill="1" applyBorder="1" applyAlignment="1">
      <alignment horizontal="right" wrapText="1" indent="1"/>
    </xf>
    <xf numFmtId="1" fontId="1" fillId="24" borderId="92" xfId="0" applyNumberFormat="1" applyFont="1" applyFill="1" applyBorder="1" applyAlignment="1">
      <alignment horizontal="right" wrapText="1" indent="1"/>
    </xf>
    <xf numFmtId="177" fontId="1" fillId="8" borderId="51" xfId="0" applyNumberFormat="1" applyFont="1" applyFill="1" applyBorder="1" applyAlignment="1">
      <alignment horizontal="right" indent="1"/>
    </xf>
    <xf numFmtId="1" fontId="1" fillId="8" borderId="61" xfId="0" applyNumberFormat="1" applyFont="1" applyFill="1" applyBorder="1" applyAlignment="1">
      <alignment horizontal="right" indent="1"/>
    </xf>
    <xf numFmtId="0" fontId="1" fillId="8" borderId="139" xfId="0" applyFont="1" applyFill="1" applyBorder="1" applyAlignment="1">
      <alignment horizontal="left" wrapText="1" indent="1"/>
    </xf>
    <xf numFmtId="0" fontId="1" fillId="8" borderId="74" xfId="0" applyFont="1" applyFill="1" applyBorder="1" applyAlignment="1">
      <alignment horizontal="left" indent="1"/>
    </xf>
    <xf numFmtId="174" fontId="4" fillId="0" borderId="0" xfId="57" applyNumberFormat="1" applyFont="1">
      <alignment/>
      <protection/>
    </xf>
    <xf numFmtId="0" fontId="8" fillId="0" borderId="0" xfId="0" applyFont="1" applyFill="1" applyBorder="1" applyAlignment="1">
      <alignment horizontal="center"/>
    </xf>
    <xf numFmtId="174" fontId="4" fillId="24" borderId="0" xfId="0" applyNumberFormat="1" applyFont="1" applyFill="1" applyBorder="1" applyAlignment="1">
      <alignment horizontal="right" indent="1"/>
    </xf>
    <xf numFmtId="0" fontId="1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4" fillId="0" borderId="0" xfId="57" applyFont="1" applyFill="1" applyBorder="1">
      <alignment/>
      <protection/>
    </xf>
    <xf numFmtId="21" fontId="4" fillId="0" borderId="0" xfId="57" applyNumberFormat="1" applyFont="1" applyFill="1" applyBorder="1">
      <alignment/>
      <protection/>
    </xf>
    <xf numFmtId="0" fontId="4" fillId="24" borderId="0" xfId="57" applyFont="1" applyFill="1" applyBorder="1">
      <alignment/>
      <protection/>
    </xf>
    <xf numFmtId="21" fontId="4" fillId="24" borderId="0" xfId="57" applyNumberFormat="1" applyFont="1" applyFill="1" applyBorder="1">
      <alignment/>
      <protection/>
    </xf>
    <xf numFmtId="0" fontId="4" fillId="24" borderId="0" xfId="57" applyFont="1" applyFill="1">
      <alignment/>
      <protection/>
    </xf>
    <xf numFmtId="174" fontId="4" fillId="24" borderId="0" xfId="57" applyNumberFormat="1" applyFont="1" applyFill="1">
      <alignment/>
      <protection/>
    </xf>
    <xf numFmtId="0" fontId="1" fillId="0" borderId="147" xfId="0" applyFont="1" applyFill="1" applyBorder="1" applyAlignment="1">
      <alignment horizontal="left" indent="1"/>
    </xf>
    <xf numFmtId="0" fontId="1" fillId="0" borderId="63" xfId="0" applyFont="1" applyFill="1" applyBorder="1" applyAlignment="1">
      <alignment horizontal="left" indent="1"/>
    </xf>
    <xf numFmtId="0" fontId="1" fillId="24" borderId="147" xfId="0" applyFont="1" applyFill="1" applyBorder="1" applyAlignment="1">
      <alignment horizontal="left" indent="1"/>
    </xf>
    <xf numFmtId="0" fontId="1" fillId="24" borderId="63" xfId="0" applyFont="1" applyFill="1" applyBorder="1" applyAlignment="1">
      <alignment horizontal="left" indent="1"/>
    </xf>
    <xf numFmtId="0" fontId="1" fillId="8" borderId="147" xfId="0" applyFont="1" applyFill="1" applyBorder="1" applyAlignment="1">
      <alignment horizontal="left" indent="1"/>
    </xf>
    <xf numFmtId="0" fontId="1" fillId="8" borderId="63" xfId="0" applyFont="1" applyFill="1" applyBorder="1" applyAlignment="1">
      <alignment horizontal="left" indent="1"/>
    </xf>
    <xf numFmtId="0" fontId="1" fillId="8" borderId="64" xfId="0" applyFont="1" applyFill="1" applyBorder="1" applyAlignment="1">
      <alignment horizontal="left" indent="1"/>
    </xf>
    <xf numFmtId="0" fontId="1" fillId="8" borderId="40" xfId="0" applyFont="1" applyFill="1" applyBorder="1" applyAlignment="1">
      <alignment horizontal="left" indent="1"/>
    </xf>
    <xf numFmtId="0" fontId="1" fillId="8" borderId="148" xfId="0" applyFont="1" applyFill="1" applyBorder="1" applyAlignment="1">
      <alignment horizontal="left" indent="1"/>
    </xf>
    <xf numFmtId="0" fontId="1" fillId="8" borderId="149" xfId="0" applyFont="1" applyFill="1" applyBorder="1" applyAlignment="1">
      <alignment horizontal="left" indent="1"/>
    </xf>
    <xf numFmtId="0" fontId="12" fillId="0" borderId="147" xfId="0" applyFont="1" applyFill="1" applyBorder="1" applyAlignment="1">
      <alignment horizontal="left" indent="1"/>
    </xf>
    <xf numFmtId="0" fontId="12" fillId="0" borderId="63" xfId="0" applyFont="1" applyFill="1" applyBorder="1" applyAlignment="1">
      <alignment horizontal="left" indent="1"/>
    </xf>
    <xf numFmtId="0" fontId="12" fillId="0" borderId="64" xfId="0" applyFont="1" applyFill="1" applyBorder="1" applyAlignment="1">
      <alignment horizontal="left" indent="1"/>
    </xf>
    <xf numFmtId="177" fontId="1" fillId="0" borderId="150" xfId="0" applyNumberFormat="1" applyFont="1" applyFill="1" applyBorder="1" applyAlignment="1">
      <alignment horizontal="right" wrapText="1" indent="1"/>
    </xf>
    <xf numFmtId="0" fontId="1" fillId="0" borderId="135" xfId="0" applyFont="1" applyFill="1" applyBorder="1" applyAlignment="1">
      <alignment horizontal="left" wrapText="1" indent="1"/>
    </xf>
    <xf numFmtId="0" fontId="1" fillId="0" borderId="129" xfId="0" applyFont="1" applyFill="1" applyBorder="1" applyAlignment="1">
      <alignment horizontal="right" indent="1"/>
    </xf>
    <xf numFmtId="177" fontId="1" fillId="24" borderId="94" xfId="0" applyNumberFormat="1" applyFont="1" applyFill="1" applyBorder="1" applyAlignment="1">
      <alignment horizontal="right" indent="1"/>
    </xf>
    <xf numFmtId="177" fontId="1" fillId="24" borderId="151" xfId="0" applyNumberFormat="1" applyFont="1" applyFill="1" applyBorder="1" applyAlignment="1">
      <alignment horizontal="left" indent="1"/>
    </xf>
    <xf numFmtId="0" fontId="1" fillId="24" borderId="130" xfId="0" applyFont="1" applyFill="1" applyBorder="1" applyAlignment="1">
      <alignment horizontal="right" indent="1"/>
    </xf>
    <xf numFmtId="1" fontId="4" fillId="0" borderId="35" xfId="0" applyNumberFormat="1" applyFont="1" applyFill="1" applyBorder="1" applyAlignment="1">
      <alignment horizontal="right" vertical="center" wrapText="1" indent="1"/>
    </xf>
    <xf numFmtId="1" fontId="4" fillId="0" borderId="36" xfId="0" applyNumberFormat="1" applyFont="1" applyFill="1" applyBorder="1" applyAlignment="1">
      <alignment horizontal="right" vertical="center" wrapText="1" indent="1"/>
    </xf>
    <xf numFmtId="1" fontId="4" fillId="0" borderId="36" xfId="0" applyNumberFormat="1" applyFont="1" applyBorder="1" applyAlignment="1">
      <alignment horizontal="right" indent="1"/>
    </xf>
    <xf numFmtId="1" fontId="4" fillId="24" borderId="31" xfId="0" applyNumberFormat="1" applyFont="1" applyFill="1" applyBorder="1" applyAlignment="1">
      <alignment horizontal="right" indent="1"/>
    </xf>
    <xf numFmtId="177" fontId="4" fillId="24" borderId="31" xfId="0" applyNumberFormat="1" applyFont="1" applyFill="1" applyBorder="1" applyAlignment="1">
      <alignment horizontal="right" indent="1"/>
    </xf>
    <xf numFmtId="1" fontId="4" fillId="24" borderId="36" xfId="0" applyNumberFormat="1" applyFont="1" applyFill="1" applyBorder="1" applyAlignment="1">
      <alignment horizontal="right" indent="1"/>
    </xf>
    <xf numFmtId="177" fontId="4" fillId="24" borderId="36" xfId="0" applyNumberFormat="1" applyFont="1" applyFill="1" applyBorder="1" applyAlignment="1">
      <alignment horizontal="right" indent="1"/>
    </xf>
    <xf numFmtId="0" fontId="28" fillId="0" borderId="0" xfId="0" applyFont="1" applyFill="1" applyAlignment="1">
      <alignment horizontal="right" indent="1"/>
    </xf>
    <xf numFmtId="0" fontId="28" fillId="0" borderId="26" xfId="0" applyFont="1" applyFill="1" applyBorder="1" applyAlignment="1">
      <alignment horizontal="left" indent="1"/>
    </xf>
    <xf numFmtId="14" fontId="28" fillId="0" borderId="27" xfId="0" applyNumberFormat="1" applyFont="1" applyFill="1" applyBorder="1" applyAlignment="1">
      <alignment horizontal="right" indent="1"/>
    </xf>
    <xf numFmtId="1" fontId="28" fillId="0" borderId="28" xfId="0" applyNumberFormat="1" applyFont="1" applyFill="1" applyBorder="1" applyAlignment="1">
      <alignment horizontal="right" indent="1"/>
    </xf>
    <xf numFmtId="174" fontId="28" fillId="0" borderId="90" xfId="0" applyNumberFormat="1" applyFont="1" applyFill="1" applyBorder="1" applyAlignment="1">
      <alignment horizontal="right" indent="1"/>
    </xf>
    <xf numFmtId="174" fontId="28" fillId="0" borderId="74" xfId="0" applyNumberFormat="1" applyFont="1" applyFill="1" applyBorder="1" applyAlignment="1">
      <alignment horizontal="right" indent="1"/>
    </xf>
    <xf numFmtId="174" fontId="28" fillId="0" borderId="44" xfId="0" applyNumberFormat="1" applyFont="1" applyFill="1" applyBorder="1" applyAlignment="1">
      <alignment horizontal="right" indent="1"/>
    </xf>
    <xf numFmtId="14" fontId="28" fillId="0" borderId="86" xfId="0" applyNumberFormat="1" applyFont="1" applyFill="1" applyBorder="1" applyAlignment="1">
      <alignment horizontal="right" indent="1"/>
    </xf>
    <xf numFmtId="174" fontId="28" fillId="0" borderId="19" xfId="0" applyNumberFormat="1" applyFont="1" applyFill="1" applyBorder="1" applyAlignment="1">
      <alignment horizontal="right" indent="1"/>
    </xf>
    <xf numFmtId="1" fontId="28" fillId="0" borderId="26" xfId="0" applyNumberFormat="1" applyFont="1" applyFill="1" applyBorder="1" applyAlignment="1">
      <alignment horizontal="left" indent="1"/>
    </xf>
    <xf numFmtId="177" fontId="28" fillId="0" borderId="26" xfId="0" applyNumberFormat="1" applyFont="1" applyFill="1" applyBorder="1" applyAlignment="1">
      <alignment horizontal="right" indent="1"/>
    </xf>
    <xf numFmtId="177" fontId="28" fillId="0" borderId="45" xfId="0" applyNumberFormat="1" applyFont="1" applyFill="1" applyBorder="1" applyAlignment="1">
      <alignment horizontal="left" indent="1"/>
    </xf>
    <xf numFmtId="0" fontId="28" fillId="0" borderId="36" xfId="0" applyFont="1" applyFill="1" applyBorder="1" applyAlignment="1">
      <alignment horizontal="right" indent="1"/>
    </xf>
    <xf numFmtId="1" fontId="28" fillId="0" borderId="36" xfId="0" applyNumberFormat="1" applyFont="1" applyBorder="1" applyAlignment="1">
      <alignment horizontal="right" indent="1"/>
    </xf>
    <xf numFmtId="177" fontId="28" fillId="0" borderId="36" xfId="0" applyNumberFormat="1" applyFont="1" applyBorder="1" applyAlignment="1">
      <alignment horizontal="right" indent="1"/>
    </xf>
    <xf numFmtId="177" fontId="28" fillId="0" borderId="118" xfId="0" applyNumberFormat="1" applyFont="1" applyFill="1" applyBorder="1" applyAlignment="1">
      <alignment horizontal="right" indent="1"/>
    </xf>
    <xf numFmtId="177" fontId="28" fillId="0" borderId="119" xfId="0" applyNumberFormat="1" applyFont="1" applyFill="1" applyBorder="1" applyAlignment="1">
      <alignment horizontal="left" indent="1"/>
    </xf>
    <xf numFmtId="177" fontId="28" fillId="0" borderId="36" xfId="0" applyNumberFormat="1" applyFont="1" applyFill="1" applyBorder="1" applyAlignment="1">
      <alignment horizontal="right" indent="1"/>
    </xf>
    <xf numFmtId="174" fontId="28" fillId="0" borderId="27" xfId="0" applyNumberFormat="1" applyFont="1" applyFill="1" applyBorder="1" applyAlignment="1">
      <alignment horizontal="right" indent="1"/>
    </xf>
    <xf numFmtId="174" fontId="28" fillId="0" borderId="141" xfId="0" applyNumberFormat="1" applyFont="1" applyFill="1" applyBorder="1" applyAlignment="1">
      <alignment horizontal="right" indent="1"/>
    </xf>
    <xf numFmtId="0" fontId="28" fillId="24" borderId="0" xfId="0" applyFont="1" applyFill="1" applyAlignment="1">
      <alignment horizontal="right" indent="1"/>
    </xf>
    <xf numFmtId="0" fontId="28" fillId="24" borderId="26" xfId="0" applyFont="1" applyFill="1" applyBorder="1" applyAlignment="1">
      <alignment horizontal="left" indent="1"/>
    </xf>
    <xf numFmtId="14" fontId="28" fillId="24" borderId="27" xfId="0" applyNumberFormat="1" applyFont="1" applyFill="1" applyBorder="1" applyAlignment="1">
      <alignment horizontal="right" indent="1"/>
    </xf>
    <xf numFmtId="1" fontId="28" fillId="24" borderId="28" xfId="0" applyNumberFormat="1" applyFont="1" applyFill="1" applyBorder="1" applyAlignment="1">
      <alignment horizontal="right" indent="1"/>
    </xf>
    <xf numFmtId="174" fontId="28" fillId="24" borderId="90" xfId="0" applyNumberFormat="1" applyFont="1" applyFill="1" applyBorder="1" applyAlignment="1">
      <alignment horizontal="right" indent="1"/>
    </xf>
    <xf numFmtId="174" fontId="28" fillId="24" borderId="74" xfId="0" applyNumberFormat="1" applyFont="1" applyFill="1" applyBorder="1" applyAlignment="1">
      <alignment horizontal="right" indent="1"/>
    </xf>
    <xf numFmtId="174" fontId="28" fillId="24" borderId="44" xfId="0" applyNumberFormat="1" applyFont="1" applyFill="1" applyBorder="1" applyAlignment="1">
      <alignment horizontal="right" indent="1"/>
    </xf>
    <xf numFmtId="14" fontId="28" fillId="24" borderId="86" xfId="0" applyNumberFormat="1" applyFont="1" applyFill="1" applyBorder="1" applyAlignment="1">
      <alignment horizontal="right" indent="1"/>
    </xf>
    <xf numFmtId="174" fontId="28" fillId="24" borderId="19" xfId="0" applyNumberFormat="1" applyFont="1" applyFill="1" applyBorder="1" applyAlignment="1">
      <alignment horizontal="right" indent="1"/>
    </xf>
    <xf numFmtId="1" fontId="28" fillId="24" borderId="26" xfId="0" applyNumberFormat="1" applyFont="1" applyFill="1" applyBorder="1" applyAlignment="1">
      <alignment horizontal="right" indent="1"/>
    </xf>
    <xf numFmtId="177" fontId="28" fillId="24" borderId="26" xfId="0" applyNumberFormat="1" applyFont="1" applyFill="1" applyBorder="1" applyAlignment="1">
      <alignment horizontal="right" indent="1"/>
    </xf>
    <xf numFmtId="177" fontId="28" fillId="24" borderId="45" xfId="0" applyNumberFormat="1" applyFont="1" applyFill="1" applyBorder="1" applyAlignment="1">
      <alignment horizontal="left" indent="1"/>
    </xf>
    <xf numFmtId="0" fontId="28" fillId="24" borderId="36" xfId="0" applyFont="1" applyFill="1" applyBorder="1" applyAlignment="1">
      <alignment horizontal="right" indent="1"/>
    </xf>
    <xf numFmtId="1" fontId="28" fillId="24" borderId="36" xfId="0" applyNumberFormat="1" applyFont="1" applyFill="1" applyBorder="1" applyAlignment="1">
      <alignment horizontal="right" indent="1"/>
    </xf>
    <xf numFmtId="177" fontId="28" fillId="24" borderId="36" xfId="0" applyNumberFormat="1" applyFont="1" applyFill="1" applyBorder="1" applyAlignment="1">
      <alignment horizontal="right" indent="1"/>
    </xf>
    <xf numFmtId="177" fontId="28" fillId="24" borderId="118" xfId="0" applyNumberFormat="1" applyFont="1" applyFill="1" applyBorder="1" applyAlignment="1">
      <alignment horizontal="right" indent="1"/>
    </xf>
    <xf numFmtId="177" fontId="28" fillId="24" borderId="119" xfId="0" applyNumberFormat="1" applyFont="1" applyFill="1" applyBorder="1" applyAlignment="1">
      <alignment horizontal="left" indent="1"/>
    </xf>
    <xf numFmtId="1" fontId="28" fillId="24" borderId="26" xfId="0" applyNumberFormat="1" applyFont="1" applyFill="1" applyBorder="1" applyAlignment="1">
      <alignment horizontal="left" indent="1"/>
    </xf>
    <xf numFmtId="0" fontId="28" fillId="8" borderId="0" xfId="0" applyFont="1" applyFill="1" applyAlignment="1">
      <alignment horizontal="right" indent="1"/>
    </xf>
    <xf numFmtId="0" fontId="28" fillId="8" borderId="26" xfId="0" applyFont="1" applyFill="1" applyBorder="1" applyAlignment="1">
      <alignment horizontal="left" indent="1"/>
    </xf>
    <xf numFmtId="14" fontId="28" fillId="8" borderId="27" xfId="0" applyNumberFormat="1" applyFont="1" applyFill="1" applyBorder="1" applyAlignment="1">
      <alignment horizontal="right" indent="1"/>
    </xf>
    <xf numFmtId="1" fontId="28" fillId="8" borderId="28" xfId="0" applyNumberFormat="1" applyFont="1" applyFill="1" applyBorder="1" applyAlignment="1">
      <alignment horizontal="right" indent="1"/>
    </xf>
    <xf numFmtId="174" fontId="28" fillId="8" borderId="90" xfId="0" applyNumberFormat="1" applyFont="1" applyFill="1" applyBorder="1" applyAlignment="1">
      <alignment horizontal="right" indent="1"/>
    </xf>
    <xf numFmtId="174" fontId="28" fillId="8" borderId="74" xfId="0" applyNumberFormat="1" applyFont="1" applyFill="1" applyBorder="1" applyAlignment="1">
      <alignment horizontal="right" indent="1"/>
    </xf>
    <xf numFmtId="174" fontId="28" fillId="8" borderId="44" xfId="0" applyNumberFormat="1" applyFont="1" applyFill="1" applyBorder="1" applyAlignment="1">
      <alignment horizontal="right" indent="1"/>
    </xf>
    <xf numFmtId="14" fontId="28" fillId="8" borderId="86" xfId="0" applyNumberFormat="1" applyFont="1" applyFill="1" applyBorder="1" applyAlignment="1">
      <alignment horizontal="right" indent="1"/>
    </xf>
    <xf numFmtId="174" fontId="28" fillId="8" borderId="19" xfId="0" applyNumberFormat="1" applyFont="1" applyFill="1" applyBorder="1" applyAlignment="1">
      <alignment horizontal="right" indent="1"/>
    </xf>
    <xf numFmtId="1" fontId="28" fillId="8" borderId="26" xfId="0" applyNumberFormat="1" applyFont="1" applyFill="1" applyBorder="1" applyAlignment="1">
      <alignment horizontal="left" indent="1"/>
    </xf>
    <xf numFmtId="177" fontId="28" fillId="8" borderId="26" xfId="0" applyNumberFormat="1" applyFont="1" applyFill="1" applyBorder="1" applyAlignment="1">
      <alignment horizontal="right" indent="1"/>
    </xf>
    <xf numFmtId="177" fontId="28" fillId="8" borderId="45" xfId="0" applyNumberFormat="1" applyFont="1" applyFill="1" applyBorder="1" applyAlignment="1">
      <alignment horizontal="left" indent="1"/>
    </xf>
    <xf numFmtId="0" fontId="28" fillId="8" borderId="36" xfId="0" applyFont="1" applyFill="1" applyBorder="1" applyAlignment="1">
      <alignment horizontal="right" indent="1"/>
    </xf>
    <xf numFmtId="1" fontId="28" fillId="8" borderId="36" xfId="0" applyNumberFormat="1" applyFont="1" applyFill="1" applyBorder="1" applyAlignment="1">
      <alignment horizontal="right" indent="1"/>
    </xf>
    <xf numFmtId="177" fontId="28" fillId="8" borderId="36" xfId="0" applyNumberFormat="1" applyFont="1" applyFill="1" applyBorder="1" applyAlignment="1">
      <alignment horizontal="right" indent="1"/>
    </xf>
    <xf numFmtId="0" fontId="4" fillId="0" borderId="61" xfId="0" applyFont="1" applyFill="1" applyBorder="1" applyAlignment="1">
      <alignment horizontal="right" vertical="center" wrapText="1" indent="1"/>
    </xf>
    <xf numFmtId="177" fontId="1" fillId="8" borderId="119" xfId="0" applyNumberFormat="1" applyFont="1" applyFill="1" applyBorder="1" applyAlignment="1">
      <alignment horizontal="right" indent="1"/>
    </xf>
    <xf numFmtId="0" fontId="4" fillId="24" borderId="31" xfId="0" applyFont="1" applyFill="1" applyBorder="1" applyAlignment="1">
      <alignment horizontal="right" vertical="center" wrapText="1" indent="1"/>
    </xf>
    <xf numFmtId="0" fontId="4" fillId="24" borderId="61" xfId="0" applyFont="1" applyFill="1" applyBorder="1" applyAlignment="1">
      <alignment horizontal="right" vertical="center" wrapText="1" indent="1"/>
    </xf>
    <xf numFmtId="0" fontId="28" fillId="0" borderId="61" xfId="0" applyFont="1" applyFill="1" applyBorder="1" applyAlignment="1">
      <alignment horizontal="right" vertical="center" wrapText="1" indent="1"/>
    </xf>
    <xf numFmtId="0" fontId="28" fillId="24" borderId="61" xfId="0" applyFont="1" applyFill="1" applyBorder="1" applyAlignment="1">
      <alignment horizontal="right" vertical="center" wrapText="1" indent="1"/>
    </xf>
    <xf numFmtId="0" fontId="29" fillId="24" borderId="0" xfId="0" applyFont="1" applyFill="1" applyAlignment="1">
      <alignment horizontal="right" indent="1"/>
    </xf>
    <xf numFmtId="0" fontId="29" fillId="24" borderId="26" xfId="0" applyFont="1" applyFill="1" applyBorder="1" applyAlignment="1">
      <alignment horizontal="left" indent="1"/>
    </xf>
    <xf numFmtId="0" fontId="29" fillId="24" borderId="28" xfId="0" applyFont="1" applyFill="1" applyBorder="1" applyAlignment="1">
      <alignment horizontal="right" indent="1"/>
    </xf>
    <xf numFmtId="174" fontId="29" fillId="24" borderId="19" xfId="0" applyNumberFormat="1" applyFont="1" applyFill="1" applyBorder="1" applyAlignment="1">
      <alignment horizontal="right" indent="1"/>
    </xf>
    <xf numFmtId="0" fontId="29" fillId="24" borderId="26" xfId="0" applyFont="1" applyFill="1" applyBorder="1" applyAlignment="1">
      <alignment horizontal="right" indent="1"/>
    </xf>
    <xf numFmtId="1" fontId="29" fillId="24" borderId="28" xfId="0" applyNumberFormat="1" applyFont="1" applyFill="1" applyBorder="1" applyAlignment="1">
      <alignment horizontal="right" indent="1"/>
    </xf>
    <xf numFmtId="0" fontId="1" fillId="0" borderId="152" xfId="0" applyFont="1" applyFill="1" applyBorder="1" applyAlignment="1">
      <alignment horizontal="left" indent="1"/>
    </xf>
    <xf numFmtId="0" fontId="0" fillId="0" borderId="153" xfId="0" applyBorder="1" applyAlignment="1">
      <alignment horizontal="left" indent="1"/>
    </xf>
    <xf numFmtId="0" fontId="1" fillId="24" borderId="152" xfId="0" applyFont="1" applyFill="1" applyBorder="1" applyAlignment="1">
      <alignment horizontal="left" indent="1"/>
    </xf>
    <xf numFmtId="0" fontId="1" fillId="24" borderId="152" xfId="0" applyFont="1" applyFill="1" applyBorder="1" applyAlignment="1">
      <alignment horizontal="left" indent="1"/>
    </xf>
    <xf numFmtId="0" fontId="4" fillId="24" borderId="153" xfId="0" applyFont="1" applyFill="1" applyBorder="1" applyAlignment="1">
      <alignment horizontal="left" indent="1"/>
    </xf>
    <xf numFmtId="0" fontId="4" fillId="0" borderId="153" xfId="0" applyFont="1" applyFill="1" applyBorder="1" applyAlignment="1">
      <alignment horizontal="left" inden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54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5" xfId="0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54" xfId="0" applyNumberFormat="1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156" xfId="0" applyFont="1" applyFill="1" applyBorder="1" applyAlignment="1">
      <alignment horizontal="left" indent="1"/>
    </xf>
    <xf numFmtId="0" fontId="4" fillId="0" borderId="157" xfId="0" applyFont="1" applyFill="1" applyBorder="1" applyAlignment="1">
      <alignment horizontal="left" indent="1"/>
    </xf>
    <xf numFmtId="0" fontId="8" fillId="0" borderId="152" xfId="0" applyFont="1" applyFill="1" applyBorder="1" applyAlignment="1">
      <alignment horizontal="center"/>
    </xf>
    <xf numFmtId="0" fontId="10" fillId="0" borderId="153" xfId="0" applyFont="1" applyFill="1" applyBorder="1" applyAlignment="1">
      <alignment horizontal="center"/>
    </xf>
    <xf numFmtId="0" fontId="1" fillId="0" borderId="158" xfId="0" applyFont="1" applyFill="1" applyBorder="1" applyAlignment="1">
      <alignment horizontal="left" indent="1"/>
    </xf>
    <xf numFmtId="0" fontId="4" fillId="0" borderId="159" xfId="0" applyFont="1" applyFill="1" applyBorder="1" applyAlignment="1">
      <alignment horizontal="left" indent="1"/>
    </xf>
    <xf numFmtId="0" fontId="1" fillId="0" borderId="152" xfId="0" applyFont="1" applyFill="1" applyBorder="1" applyAlignment="1">
      <alignment horizontal="left" indent="1"/>
    </xf>
    <xf numFmtId="0" fontId="1" fillId="8" borderId="152" xfId="0" applyFont="1" applyFill="1" applyBorder="1" applyAlignment="1">
      <alignment horizontal="left" indent="1"/>
    </xf>
    <xf numFmtId="0" fontId="4" fillId="8" borderId="153" xfId="0" applyFont="1" applyFill="1" applyBorder="1" applyAlignment="1">
      <alignment horizontal="left" indent="1"/>
    </xf>
    <xf numFmtId="0" fontId="1" fillId="0" borderId="5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4" fillId="0" borderId="1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172" fontId="1" fillId="0" borderId="58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wrapText="1" indent="1"/>
    </xf>
    <xf numFmtId="0" fontId="4" fillId="0" borderId="47" xfId="0" applyFont="1" applyBorder="1" applyAlignment="1">
      <alignment horizontal="left" wrapText="1" indent="1"/>
    </xf>
    <xf numFmtId="0" fontId="1" fillId="0" borderId="78" xfId="0" applyFont="1" applyBorder="1" applyAlignment="1">
      <alignment horizontal="left" vertical="center" wrapText="1" indent="1"/>
    </xf>
    <xf numFmtId="0" fontId="0" fillId="0" borderId="161" xfId="0" applyBorder="1" applyAlignment="1">
      <alignment horizontal="left" vertical="center" wrapText="1" indent="1"/>
    </xf>
    <xf numFmtId="0" fontId="0" fillId="0" borderId="153" xfId="0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1" fillId="0" borderId="78" xfId="0" applyFont="1" applyBorder="1" applyAlignment="1">
      <alignment horizontal="left" wrapText="1" indent="1"/>
    </xf>
    <xf numFmtId="0" fontId="0" fillId="0" borderId="161" xfId="0" applyBorder="1" applyAlignment="1">
      <alignment horizontal="left" wrapText="1" indent="1"/>
    </xf>
    <xf numFmtId="0" fontId="0" fillId="0" borderId="153" xfId="0" applyBorder="1" applyAlignment="1">
      <alignment horizontal="left" wrapText="1" indent="1"/>
    </xf>
    <xf numFmtId="0" fontId="4" fillId="0" borderId="78" xfId="0" applyFont="1" applyBorder="1" applyAlignment="1">
      <alignment horizontal="left" wrapText="1" indent="1"/>
    </xf>
    <xf numFmtId="0" fontId="1" fillId="0" borderId="5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62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2" fontId="1" fillId="0" borderId="5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24" borderId="78" xfId="0" applyFont="1" applyFill="1" applyBorder="1" applyAlignment="1">
      <alignment horizontal="left" vertical="center" wrapText="1" indent="1"/>
    </xf>
    <xf numFmtId="0" fontId="0" fillId="24" borderId="161" xfId="0" applyFill="1" applyBorder="1" applyAlignment="1">
      <alignment horizontal="left" wrapText="1" indent="1"/>
    </xf>
    <xf numFmtId="0" fontId="0" fillId="24" borderId="153" xfId="0" applyFill="1" applyBorder="1" applyAlignment="1">
      <alignment horizontal="left" wrapText="1" indent="1"/>
    </xf>
    <xf numFmtId="0" fontId="1" fillId="0" borderId="60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4" fillId="0" borderId="16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left" vertical="center" wrapText="1" indent="1"/>
    </xf>
    <xf numFmtId="0" fontId="0" fillId="0" borderId="161" xfId="0" applyFill="1" applyBorder="1" applyAlignment="1">
      <alignment horizontal="left" wrapText="1" indent="1"/>
    </xf>
    <xf numFmtId="0" fontId="0" fillId="0" borderId="153" xfId="0" applyFill="1" applyBorder="1" applyAlignment="1">
      <alignment horizontal="left" wrapText="1" indent="1"/>
    </xf>
    <xf numFmtId="0" fontId="1" fillId="8" borderId="78" xfId="0" applyFont="1" applyFill="1" applyBorder="1" applyAlignment="1">
      <alignment horizontal="left" vertical="center" wrapText="1" indent="1"/>
    </xf>
    <xf numFmtId="0" fontId="0" fillId="8" borderId="161" xfId="0" applyFill="1" applyBorder="1" applyAlignment="1">
      <alignment horizontal="left" wrapText="1" indent="1"/>
    </xf>
    <xf numFmtId="0" fontId="0" fillId="8" borderId="153" xfId="0" applyFill="1" applyBorder="1" applyAlignment="1">
      <alignment horizontal="left" wrapText="1" indent="1"/>
    </xf>
    <xf numFmtId="0" fontId="1" fillId="0" borderId="78" xfId="0" applyFont="1" applyFill="1" applyBorder="1" applyAlignment="1">
      <alignment horizontal="left" wrapText="1" indent="1"/>
    </xf>
    <xf numFmtId="0" fontId="1" fillId="0" borderId="161" xfId="0" applyFont="1" applyFill="1" applyBorder="1" applyAlignment="1">
      <alignment horizontal="left" wrapText="1" indent="1"/>
    </xf>
    <xf numFmtId="0" fontId="1" fillId="0" borderId="153" xfId="0" applyFont="1" applyFill="1" applyBorder="1" applyAlignment="1">
      <alignment horizontal="left" wrapText="1" indent="1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8" borderId="78" xfId="0" applyFont="1" applyFill="1" applyBorder="1" applyAlignment="1">
      <alignment horizontal="left" wrapText="1" indent="1"/>
    </xf>
    <xf numFmtId="0" fontId="1" fillId="8" borderId="161" xfId="0" applyFont="1" applyFill="1" applyBorder="1" applyAlignment="1">
      <alignment horizontal="left" wrapText="1" indent="1"/>
    </xf>
    <xf numFmtId="0" fontId="1" fillId="8" borderId="153" xfId="0" applyFont="1" applyFill="1" applyBorder="1" applyAlignment="1">
      <alignment horizontal="left" wrapText="1" indent="1"/>
    </xf>
    <xf numFmtId="21" fontId="1" fillId="8" borderId="36" xfId="0" applyNumberFormat="1" applyFont="1" applyFill="1" applyBorder="1" applyAlignment="1">
      <alignment horizontal="left" wrapText="1" indent="1"/>
    </xf>
    <xf numFmtId="0" fontId="1" fillId="8" borderId="36" xfId="0" applyFont="1" applyFill="1" applyBorder="1" applyAlignment="1">
      <alignment horizontal="left" wrapText="1" indent="1"/>
    </xf>
    <xf numFmtId="0" fontId="1" fillId="8" borderId="36" xfId="0" applyFont="1" applyFill="1" applyBorder="1" applyAlignment="1">
      <alignment horizontal="left" wrapText="1" indent="1"/>
    </xf>
    <xf numFmtId="0" fontId="12" fillId="0" borderId="78" xfId="0" applyFont="1" applyFill="1" applyBorder="1" applyAlignment="1">
      <alignment horizontal="left" wrapText="1" indent="1"/>
    </xf>
    <xf numFmtId="0" fontId="12" fillId="0" borderId="161" xfId="0" applyFont="1" applyFill="1" applyBorder="1" applyAlignment="1">
      <alignment horizontal="left" wrapText="1" indent="1"/>
    </xf>
    <xf numFmtId="0" fontId="12" fillId="0" borderId="153" xfId="0" applyFont="1" applyFill="1" applyBorder="1" applyAlignment="1">
      <alignment horizontal="left" wrapText="1" indent="1"/>
    </xf>
    <xf numFmtId="0" fontId="1" fillId="0" borderId="66" xfId="0" applyFont="1" applyFill="1" applyBorder="1" applyAlignment="1">
      <alignment wrapText="1"/>
    </xf>
    <xf numFmtId="0" fontId="4" fillId="0" borderId="165" xfId="0" applyFont="1" applyFill="1" applyBorder="1" applyAlignment="1">
      <alignment wrapText="1"/>
    </xf>
    <xf numFmtId="0" fontId="4" fillId="0" borderId="59" xfId="0" applyFont="1" applyFill="1" applyBorder="1" applyAlignment="1">
      <alignment wrapText="1"/>
    </xf>
    <xf numFmtId="0" fontId="1" fillId="24" borderId="78" xfId="0" applyFont="1" applyFill="1" applyBorder="1" applyAlignment="1">
      <alignment horizontal="left" wrapText="1" indent="1"/>
    </xf>
    <xf numFmtId="0" fontId="1" fillId="24" borderId="161" xfId="0" applyFont="1" applyFill="1" applyBorder="1" applyAlignment="1">
      <alignment horizontal="left" wrapText="1" indent="1"/>
    </xf>
    <xf numFmtId="0" fontId="1" fillId="24" borderId="153" xfId="0" applyFont="1" applyFill="1" applyBorder="1" applyAlignment="1">
      <alignment horizontal="left" wrapText="1" indent="1"/>
    </xf>
    <xf numFmtId="0" fontId="12" fillId="0" borderId="36" xfId="0" applyFont="1" applyFill="1" applyBorder="1" applyAlignment="1">
      <alignment horizontal="left" wrapText="1" indent="1"/>
    </xf>
    <xf numFmtId="0" fontId="0" fillId="0" borderId="59" xfId="0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wrapText="1" indent="1"/>
    </xf>
    <xf numFmtId="0" fontId="1" fillId="0" borderId="36" xfId="0" applyFont="1" applyFill="1" applyBorder="1" applyAlignment="1">
      <alignment horizontal="left" wrapText="1" indent="1"/>
    </xf>
    <xf numFmtId="0" fontId="1" fillId="0" borderId="60" xfId="0" applyFont="1" applyFill="1" applyBorder="1" applyAlignment="1">
      <alignment wrapText="1"/>
    </xf>
    <xf numFmtId="0" fontId="1" fillId="0" borderId="164" xfId="0" applyFont="1" applyFill="1" applyBorder="1" applyAlignment="1">
      <alignment wrapText="1"/>
    </xf>
    <xf numFmtId="0" fontId="1" fillId="0" borderId="163" xfId="0" applyFont="1" applyFill="1" applyBorder="1" applyAlignment="1">
      <alignment wrapText="1"/>
    </xf>
    <xf numFmtId="0" fontId="1" fillId="24" borderId="36" xfId="0" applyFont="1" applyFill="1" applyBorder="1" applyAlignment="1">
      <alignment horizontal="left" wrapText="1" indent="1"/>
    </xf>
    <xf numFmtId="0" fontId="1" fillId="24" borderId="36" xfId="0" applyFont="1" applyFill="1" applyBorder="1" applyAlignment="1">
      <alignment horizontal="left" wrapText="1" indent="1"/>
    </xf>
    <xf numFmtId="21" fontId="1" fillId="24" borderId="36" xfId="0" applyNumberFormat="1" applyFont="1" applyFill="1" applyBorder="1" applyAlignment="1">
      <alignment horizontal="left" wrapText="1" indent="1"/>
    </xf>
    <xf numFmtId="0" fontId="1" fillId="0" borderId="11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62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1" fillId="0" borderId="105" xfId="0" applyFont="1" applyFill="1" applyBorder="1" applyAlignment="1">
      <alignment horizontal="left" vertical="center" indent="1"/>
    </xf>
    <xf numFmtId="0" fontId="0" fillId="0" borderId="99" xfId="0" applyFill="1" applyBorder="1" applyAlignment="1">
      <alignment horizontal="left" vertical="center" indent="1"/>
    </xf>
    <xf numFmtId="0" fontId="0" fillId="0" borderId="95" xfId="0" applyFill="1" applyBorder="1" applyAlignment="1">
      <alignment horizontal="left" vertical="center" indent="1"/>
    </xf>
    <xf numFmtId="0" fontId="1" fillId="0" borderId="166" xfId="0" applyFont="1" applyFill="1" applyBorder="1" applyAlignment="1">
      <alignment horizontal="left" vertical="center" indent="1"/>
    </xf>
    <xf numFmtId="0" fontId="0" fillId="0" borderId="167" xfId="0" applyFill="1" applyBorder="1" applyAlignment="1">
      <alignment horizontal="left" vertical="center" indent="1"/>
    </xf>
    <xf numFmtId="0" fontId="0" fillId="0" borderId="168" xfId="0" applyFill="1" applyBorder="1" applyAlignment="1">
      <alignment horizontal="left" vertical="center" indent="1"/>
    </xf>
    <xf numFmtId="0" fontId="1" fillId="0" borderId="132" xfId="0" applyFont="1" applyFill="1" applyBorder="1" applyAlignment="1">
      <alignment horizontal="left" vertical="center" wrapText="1" indent="1"/>
    </xf>
    <xf numFmtId="0" fontId="0" fillId="0" borderId="169" xfId="0" applyFill="1" applyBorder="1" applyAlignment="1">
      <alignment horizontal="left" vertical="center" wrapText="1" indent="1"/>
    </xf>
    <xf numFmtId="0" fontId="0" fillId="0" borderId="138" xfId="0" applyFill="1" applyBorder="1" applyAlignment="1">
      <alignment horizontal="left" vertical="center" wrapText="1" indent="1"/>
    </xf>
    <xf numFmtId="0" fontId="1" fillId="0" borderId="78" xfId="0" applyFont="1" applyFill="1" applyBorder="1" applyAlignment="1">
      <alignment horizontal="left" vertical="center" indent="1"/>
    </xf>
    <xf numFmtId="0" fontId="0" fillId="0" borderId="161" xfId="0" applyFill="1" applyBorder="1" applyAlignment="1">
      <alignment horizontal="left" vertical="center" indent="1"/>
    </xf>
    <xf numFmtId="0" fontId="0" fillId="0" borderId="153" xfId="0" applyFill="1" applyBorder="1" applyAlignment="1">
      <alignment horizontal="left" vertical="center" indent="1"/>
    </xf>
    <xf numFmtId="0" fontId="1" fillId="0" borderId="60" xfId="0" applyFont="1" applyFill="1" applyBorder="1" applyAlignment="1">
      <alignment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2" fontId="1" fillId="0" borderId="58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70" xfId="0" applyFill="1" applyBorder="1" applyAlignment="1">
      <alignment horizontal="left" vertical="center" indent="1"/>
    </xf>
    <xf numFmtId="0" fontId="1" fillId="8" borderId="105" xfId="0" applyFont="1" applyFill="1" applyBorder="1" applyAlignment="1">
      <alignment horizontal="left" vertical="center" indent="1"/>
    </xf>
    <xf numFmtId="0" fontId="0" fillId="8" borderId="99" xfId="0" applyFill="1" applyBorder="1" applyAlignment="1">
      <alignment horizontal="left" vertical="center" indent="1"/>
    </xf>
    <xf numFmtId="0" fontId="0" fillId="8" borderId="95" xfId="0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externalLink" Target="externalLinks/externalLink1.xml" /><Relationship Id="rId8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Cassini\Sequences\4%20-%20Equinox%20Mission\2%20-%20Sequencing\S46\1%20-%20Uplink\CIRS%20Observations\CIRS_S46_Observations_0809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MS TOL"/>
      <sheetName val="CIRS Table IDs"/>
      <sheetName val="CIRS Triggers"/>
      <sheetName val="CIRS EM Test Results"/>
      <sheetName val="Deep Space Cals"/>
      <sheetName val="CIRS DSCAL Info"/>
      <sheetName val="SOP Port 3 RWA Data"/>
      <sheetName val="Saturn"/>
      <sheetName val="Icy Satellites"/>
      <sheetName val="Titan"/>
      <sheetName val="Titan Data"/>
      <sheetName val="Titan Trigger Edits"/>
      <sheetName val="Rings"/>
      <sheetName val="Compare"/>
      <sheetName val="Table 500"/>
      <sheetName val="Table 502"/>
      <sheetName val="Table 503"/>
      <sheetName val="Table 505"/>
      <sheetName val="Table 509"/>
      <sheetName val="Table 512"/>
      <sheetName val="Table 515"/>
      <sheetName val="Table 521"/>
      <sheetName val="Table 529"/>
      <sheetName val="Table 531"/>
      <sheetName val="Table 532"/>
      <sheetName val="Table 534"/>
      <sheetName val="Table 535"/>
      <sheetName val="Table 536"/>
      <sheetName val="Table 537"/>
      <sheetName val="Table 539"/>
      <sheetName val="Table 540"/>
      <sheetName val="Table 542"/>
      <sheetName val="Table 544"/>
      <sheetName val="Table 546"/>
      <sheetName val="Table 548"/>
      <sheetName val="Table 550"/>
      <sheetName val="Table 552"/>
      <sheetName val="Table 554"/>
      <sheetName val="Table 555"/>
      <sheetName val="Table 557"/>
      <sheetName val="Table 561"/>
      <sheetName val="Table 563"/>
      <sheetName val="Table 569"/>
      <sheetName val="Table 576"/>
      <sheetName val="Table 578"/>
      <sheetName val="Table 579"/>
      <sheetName val="Table 580"/>
      <sheetName val="Table 582"/>
      <sheetName val="Table 583"/>
      <sheetName val="Table 584"/>
      <sheetName val="Table 585"/>
      <sheetName val="Table 586"/>
      <sheetName val="Table 587"/>
      <sheetName val="Table 588"/>
      <sheetName val="Table 589"/>
      <sheetName val="Table 591"/>
      <sheetName val="Table 594"/>
      <sheetName val="Table 597"/>
      <sheetName val="Table 598"/>
      <sheetName val="Table 601"/>
      <sheetName val="Table 605"/>
      <sheetName val="Table 608"/>
      <sheetName val="Table 610"/>
      <sheetName val="Table 612"/>
      <sheetName val="SSR Load Size"/>
      <sheetName val="CIRS SASF Compare"/>
      <sheetName val="CIMS TOL Im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7"/>
  <sheetViews>
    <sheetView zoomScale="85" zoomScaleNormal="85" zoomScalePageLayoutView="0" workbookViewId="0" topLeftCell="A25">
      <selection activeCell="E42" sqref="E42:K42"/>
    </sheetView>
  </sheetViews>
  <sheetFormatPr defaultColWidth="9.140625" defaultRowHeight="12.75"/>
  <cols>
    <col min="1" max="1" width="7.28125" style="25" customWidth="1"/>
    <col min="2" max="2" width="43.8515625" style="25" bestFit="1" customWidth="1"/>
    <col min="3" max="3" width="14.421875" style="8" bestFit="1" customWidth="1"/>
    <col min="4" max="4" width="9.421875" style="25" bestFit="1" customWidth="1"/>
    <col min="5" max="5" width="11.28125" style="25" bestFit="1" customWidth="1"/>
    <col min="6" max="6" width="13.28125" style="25" bestFit="1" customWidth="1"/>
    <col min="7" max="7" width="12.140625" style="25" bestFit="1" customWidth="1"/>
    <col min="8" max="8" width="14.421875" style="8" bestFit="1" customWidth="1"/>
    <col min="9" max="9" width="12.8515625" style="8" customWidth="1"/>
    <col min="10" max="11" width="13.28125" style="8" bestFit="1" customWidth="1"/>
    <col min="12" max="12" width="10.28125" style="25" customWidth="1"/>
    <col min="13" max="13" width="12.57421875" style="25" customWidth="1"/>
    <col min="14" max="14" width="17.00390625" style="25" bestFit="1" customWidth="1"/>
    <col min="15" max="15" width="28.8515625" style="25" customWidth="1"/>
    <col min="16" max="16" width="31.28125" style="25" customWidth="1"/>
    <col min="17" max="17" width="29.7109375" style="25" customWidth="1"/>
    <col min="18" max="16384" width="8.8515625" style="25" customWidth="1"/>
  </cols>
  <sheetData>
    <row r="1" ht="15.75" thickBot="1"/>
    <row r="2" spans="2:17" ht="19.5" customHeight="1">
      <c r="B2" s="849" t="s">
        <v>81</v>
      </c>
      <c r="C2" s="853" t="s">
        <v>85</v>
      </c>
      <c r="D2" s="854"/>
      <c r="E2" s="854"/>
      <c r="F2" s="855"/>
      <c r="G2" s="67" t="s">
        <v>86</v>
      </c>
      <c r="H2" s="853" t="s">
        <v>87</v>
      </c>
      <c r="I2" s="854"/>
      <c r="J2" s="854"/>
      <c r="K2" s="855"/>
      <c r="L2" s="851" t="s">
        <v>88</v>
      </c>
      <c r="M2" s="847" t="s">
        <v>89</v>
      </c>
      <c r="N2" s="847" t="s">
        <v>118</v>
      </c>
      <c r="O2" s="844" t="s">
        <v>119</v>
      </c>
      <c r="P2" s="845"/>
      <c r="Q2" s="846"/>
    </row>
    <row r="3" spans="2:17" ht="41.25" customHeight="1" thickBot="1">
      <c r="B3" s="850"/>
      <c r="C3" s="497" t="s">
        <v>91</v>
      </c>
      <c r="D3" s="330" t="s">
        <v>92</v>
      </c>
      <c r="E3" s="330" t="s">
        <v>93</v>
      </c>
      <c r="F3" s="218" t="s">
        <v>94</v>
      </c>
      <c r="G3" s="68" t="s">
        <v>94</v>
      </c>
      <c r="H3" s="497" t="s">
        <v>91</v>
      </c>
      <c r="I3" s="333" t="s">
        <v>92</v>
      </c>
      <c r="J3" s="333" t="s">
        <v>93</v>
      </c>
      <c r="K3" s="334" t="s">
        <v>94</v>
      </c>
      <c r="L3" s="852"/>
      <c r="M3" s="848"/>
      <c r="N3" s="848"/>
      <c r="O3" s="104" t="s">
        <v>120</v>
      </c>
      <c r="P3" s="105" t="s">
        <v>121</v>
      </c>
      <c r="Q3" s="4" t="s">
        <v>79</v>
      </c>
    </row>
    <row r="4" spans="2:17" ht="15">
      <c r="B4" s="37"/>
      <c r="C4" s="508"/>
      <c r="D4" s="43"/>
      <c r="E4" s="43"/>
      <c r="F4" s="13"/>
      <c r="G4" s="13"/>
      <c r="H4" s="508"/>
      <c r="I4" s="44"/>
      <c r="J4" s="44"/>
      <c r="K4" s="45"/>
      <c r="L4" s="37"/>
      <c r="M4" s="46"/>
      <c r="N4" s="304"/>
      <c r="O4" s="248"/>
      <c r="P4" s="249"/>
      <c r="Q4" s="250"/>
    </row>
    <row r="5" spans="1:17" ht="15">
      <c r="A5" s="325"/>
      <c r="B5" s="506" t="s">
        <v>495</v>
      </c>
      <c r="C5" s="492">
        <v>39822</v>
      </c>
      <c r="D5" s="352">
        <v>2009</v>
      </c>
      <c r="E5" s="352">
        <v>9</v>
      </c>
      <c r="F5" s="332">
        <v>0.6361111111111112</v>
      </c>
      <c r="G5" s="510"/>
      <c r="H5" s="361"/>
      <c r="I5" s="47"/>
      <c r="J5" s="47"/>
      <c r="K5" s="48"/>
      <c r="L5" s="49"/>
      <c r="M5" s="50"/>
      <c r="N5" s="305"/>
      <c r="O5" s="251"/>
      <c r="P5" s="252"/>
      <c r="Q5" s="253"/>
    </row>
    <row r="6" spans="1:19" s="15" customFormat="1" ht="15">
      <c r="A6" s="325"/>
      <c r="B6" s="506" t="s">
        <v>329</v>
      </c>
      <c r="C6" s="361">
        <v>39822</v>
      </c>
      <c r="D6" s="352">
        <v>2009</v>
      </c>
      <c r="E6" s="352">
        <v>9</v>
      </c>
      <c r="F6" s="332">
        <v>0.6395833333333333</v>
      </c>
      <c r="G6" s="332">
        <v>0.001388888888888889</v>
      </c>
      <c r="H6" s="361">
        <v>39822</v>
      </c>
      <c r="I6" s="352">
        <v>2009</v>
      </c>
      <c r="J6" s="352">
        <v>9</v>
      </c>
      <c r="K6" s="332">
        <v>0.6409722222222222</v>
      </c>
      <c r="L6" s="193">
        <v>0</v>
      </c>
      <c r="M6" s="339">
        <v>0</v>
      </c>
      <c r="N6" s="511" t="s">
        <v>330</v>
      </c>
      <c r="O6" s="513"/>
      <c r="P6" s="514"/>
      <c r="Q6" s="515"/>
      <c r="R6" s="71"/>
      <c r="S6" s="71"/>
    </row>
    <row r="7" spans="1:19" s="15" customFormat="1" ht="15">
      <c r="A7" s="532">
        <v>1</v>
      </c>
      <c r="B7" s="305" t="s">
        <v>331</v>
      </c>
      <c r="C7" s="361">
        <v>39822</v>
      </c>
      <c r="D7" s="352">
        <v>2009</v>
      </c>
      <c r="E7" s="352">
        <v>9</v>
      </c>
      <c r="F7" s="332">
        <v>0.6631944444444444</v>
      </c>
      <c r="G7" s="332">
        <v>0.052083333333333336</v>
      </c>
      <c r="H7" s="361">
        <v>39822</v>
      </c>
      <c r="I7" s="352">
        <v>2009</v>
      </c>
      <c r="J7" s="352">
        <v>9</v>
      </c>
      <c r="K7" s="332">
        <v>0.7152777777777778</v>
      </c>
      <c r="L7" s="193">
        <v>4000</v>
      </c>
      <c r="M7" s="339">
        <v>18</v>
      </c>
      <c r="N7" s="511" t="s">
        <v>332</v>
      </c>
      <c r="O7" s="513"/>
      <c r="P7" s="514"/>
      <c r="Q7" s="515"/>
      <c r="R7" s="71"/>
      <c r="S7" s="71"/>
    </row>
    <row r="8" spans="1:19" s="15" customFormat="1" ht="15">
      <c r="A8" s="532">
        <v>2</v>
      </c>
      <c r="B8" s="305" t="s">
        <v>333</v>
      </c>
      <c r="C8" s="361">
        <v>39822</v>
      </c>
      <c r="D8" s="352">
        <v>2009</v>
      </c>
      <c r="E8" s="352">
        <v>9</v>
      </c>
      <c r="F8" s="332">
        <v>0.7152777777777778</v>
      </c>
      <c r="G8" s="332">
        <v>0.39999999999999997</v>
      </c>
      <c r="H8" s="361">
        <v>39823</v>
      </c>
      <c r="I8" s="352">
        <v>2009</v>
      </c>
      <c r="J8" s="352">
        <v>10</v>
      </c>
      <c r="K8" s="332">
        <v>0.11527777777777777</v>
      </c>
      <c r="L8" s="193">
        <v>4000</v>
      </c>
      <c r="M8" s="339">
        <v>138.24</v>
      </c>
      <c r="N8" s="511" t="s">
        <v>332</v>
      </c>
      <c r="O8" s="513"/>
      <c r="P8" s="514"/>
      <c r="Q8" s="515"/>
      <c r="R8" s="71"/>
      <c r="S8" s="71"/>
    </row>
    <row r="9" spans="1:19" s="15" customFormat="1" ht="15">
      <c r="A9" s="532">
        <v>3</v>
      </c>
      <c r="B9" s="305" t="s">
        <v>334</v>
      </c>
      <c r="C9" s="361">
        <v>39823</v>
      </c>
      <c r="D9" s="352">
        <v>2009</v>
      </c>
      <c r="E9" s="352">
        <v>10</v>
      </c>
      <c r="F9" s="332">
        <v>0.30277777777777776</v>
      </c>
      <c r="G9" s="332">
        <v>0.3333333333333333</v>
      </c>
      <c r="H9" s="361">
        <v>39823</v>
      </c>
      <c r="I9" s="352">
        <v>2009</v>
      </c>
      <c r="J9" s="352">
        <v>10</v>
      </c>
      <c r="K9" s="332">
        <v>0.6361111111111112</v>
      </c>
      <c r="L9" s="193">
        <v>3000</v>
      </c>
      <c r="M9" s="339">
        <v>86.4</v>
      </c>
      <c r="N9" s="511" t="s">
        <v>332</v>
      </c>
      <c r="O9" s="513"/>
      <c r="P9" s="514"/>
      <c r="Q9" s="515"/>
      <c r="R9" s="71"/>
      <c r="S9" s="71"/>
    </row>
    <row r="10" spans="1:19" s="15" customFormat="1" ht="15">
      <c r="A10" s="532">
        <v>4</v>
      </c>
      <c r="B10" s="305" t="s">
        <v>335</v>
      </c>
      <c r="C10" s="361">
        <v>39823</v>
      </c>
      <c r="D10" s="352">
        <v>2009</v>
      </c>
      <c r="E10" s="352">
        <v>10</v>
      </c>
      <c r="F10" s="332">
        <v>0.6597222222222222</v>
      </c>
      <c r="G10" s="332">
        <v>0.23611111111111113</v>
      </c>
      <c r="H10" s="361">
        <v>39823</v>
      </c>
      <c r="I10" s="352">
        <v>2009</v>
      </c>
      <c r="J10" s="352">
        <v>10</v>
      </c>
      <c r="K10" s="332">
        <v>0.8958333333333334</v>
      </c>
      <c r="L10" s="193">
        <v>4000</v>
      </c>
      <c r="M10" s="339">
        <v>81.6</v>
      </c>
      <c r="N10" s="511" t="s">
        <v>332</v>
      </c>
      <c r="O10" s="513"/>
      <c r="P10" s="514"/>
      <c r="Q10" s="515"/>
      <c r="R10" s="71"/>
      <c r="S10" s="71"/>
    </row>
    <row r="11" spans="1:19" s="15" customFormat="1" ht="15">
      <c r="A11" s="532">
        <v>5</v>
      </c>
      <c r="B11" s="305" t="s">
        <v>336</v>
      </c>
      <c r="C11" s="361">
        <v>39823</v>
      </c>
      <c r="D11" s="352">
        <v>2009</v>
      </c>
      <c r="E11" s="352">
        <v>10</v>
      </c>
      <c r="F11" s="332">
        <v>0.8958333333333334</v>
      </c>
      <c r="G11" s="332">
        <v>0.020833333333333332</v>
      </c>
      <c r="H11" s="361">
        <v>39823</v>
      </c>
      <c r="I11" s="352">
        <v>2009</v>
      </c>
      <c r="J11" s="352">
        <v>10</v>
      </c>
      <c r="K11" s="332">
        <v>0.9166666666666666</v>
      </c>
      <c r="L11" s="193">
        <v>4000</v>
      </c>
      <c r="M11" s="339">
        <v>7.2</v>
      </c>
      <c r="N11" s="511" t="s">
        <v>332</v>
      </c>
      <c r="O11" s="513"/>
      <c r="P11" s="514"/>
      <c r="Q11" s="515"/>
      <c r="R11" s="71"/>
      <c r="S11" s="71"/>
    </row>
    <row r="12" spans="1:19" s="15" customFormat="1" ht="15">
      <c r="A12" s="532">
        <v>6</v>
      </c>
      <c r="B12" s="305" t="s">
        <v>337</v>
      </c>
      <c r="C12" s="361">
        <v>39823</v>
      </c>
      <c r="D12" s="352">
        <v>2009</v>
      </c>
      <c r="E12" s="352">
        <v>10</v>
      </c>
      <c r="F12" s="332">
        <v>0.9798611111111111</v>
      </c>
      <c r="G12" s="332">
        <v>0.3333333333333333</v>
      </c>
      <c r="H12" s="361">
        <v>39824</v>
      </c>
      <c r="I12" s="352">
        <v>2009</v>
      </c>
      <c r="J12" s="352">
        <v>11</v>
      </c>
      <c r="K12" s="332">
        <v>0.31319444444444444</v>
      </c>
      <c r="L12" s="193">
        <v>3000</v>
      </c>
      <c r="M12" s="339">
        <v>86.4</v>
      </c>
      <c r="N12" s="511" t="s">
        <v>332</v>
      </c>
      <c r="O12" s="513"/>
      <c r="P12" s="514"/>
      <c r="Q12" s="515"/>
      <c r="R12" s="71"/>
      <c r="S12" s="71"/>
    </row>
    <row r="13" spans="1:19" s="15" customFormat="1" ht="15">
      <c r="A13" s="532">
        <v>7</v>
      </c>
      <c r="B13" s="305" t="s">
        <v>338</v>
      </c>
      <c r="C13" s="361">
        <v>39824</v>
      </c>
      <c r="D13" s="352">
        <v>2009</v>
      </c>
      <c r="E13" s="352">
        <v>11</v>
      </c>
      <c r="F13" s="332">
        <v>0.44097222222222227</v>
      </c>
      <c r="G13" s="332">
        <v>0.4756944444444444</v>
      </c>
      <c r="H13" s="361">
        <v>39824</v>
      </c>
      <c r="I13" s="352">
        <v>2009</v>
      </c>
      <c r="J13" s="352">
        <v>11</v>
      </c>
      <c r="K13" s="332">
        <v>0.9166666666666666</v>
      </c>
      <c r="L13" s="193">
        <v>4000</v>
      </c>
      <c r="M13" s="339">
        <v>164.4</v>
      </c>
      <c r="N13" s="511" t="s">
        <v>332</v>
      </c>
      <c r="O13" s="513"/>
      <c r="P13" s="514"/>
      <c r="Q13" s="515"/>
      <c r="R13" s="71"/>
      <c r="S13" s="71"/>
    </row>
    <row r="14" spans="1:19" s="15" customFormat="1" ht="15">
      <c r="A14" s="532">
        <v>8</v>
      </c>
      <c r="B14" s="305" t="s">
        <v>339</v>
      </c>
      <c r="C14" s="361">
        <v>39824</v>
      </c>
      <c r="D14" s="352">
        <v>2009</v>
      </c>
      <c r="E14" s="352">
        <v>11</v>
      </c>
      <c r="F14" s="332">
        <v>0.9798611111111111</v>
      </c>
      <c r="G14" s="332">
        <v>0.3333333333333333</v>
      </c>
      <c r="H14" s="361">
        <v>39825</v>
      </c>
      <c r="I14" s="352">
        <v>2009</v>
      </c>
      <c r="J14" s="352">
        <v>12</v>
      </c>
      <c r="K14" s="332">
        <v>0.31319444444444444</v>
      </c>
      <c r="L14" s="193">
        <v>3000</v>
      </c>
      <c r="M14" s="339">
        <v>86.4</v>
      </c>
      <c r="N14" s="511" t="s">
        <v>332</v>
      </c>
      <c r="O14" s="513"/>
      <c r="P14" s="514"/>
      <c r="Q14" s="515"/>
      <c r="R14" s="71"/>
      <c r="S14" s="71"/>
    </row>
    <row r="15" spans="1:19" s="15" customFormat="1" ht="15">
      <c r="A15" s="532">
        <v>9</v>
      </c>
      <c r="B15" s="305" t="s">
        <v>340</v>
      </c>
      <c r="C15" s="361">
        <v>39825</v>
      </c>
      <c r="D15" s="352">
        <v>2009</v>
      </c>
      <c r="E15" s="352">
        <v>12</v>
      </c>
      <c r="F15" s="332">
        <v>0.3576388888888889</v>
      </c>
      <c r="G15" s="332">
        <v>0.20138888888888887</v>
      </c>
      <c r="H15" s="361">
        <v>39825</v>
      </c>
      <c r="I15" s="352">
        <v>2009</v>
      </c>
      <c r="J15" s="352">
        <v>12</v>
      </c>
      <c r="K15" s="332">
        <v>0.5590277777777778</v>
      </c>
      <c r="L15" s="193">
        <v>440</v>
      </c>
      <c r="M15" s="339">
        <v>7.656</v>
      </c>
      <c r="N15" s="511" t="s">
        <v>332</v>
      </c>
      <c r="O15" s="513"/>
      <c r="P15" s="514"/>
      <c r="Q15" s="515"/>
      <c r="R15" s="71"/>
      <c r="S15" s="71"/>
    </row>
    <row r="16" spans="1:19" s="15" customFormat="1" ht="15">
      <c r="A16" s="532">
        <v>10</v>
      </c>
      <c r="B16" s="305" t="s">
        <v>341</v>
      </c>
      <c r="C16" s="361">
        <v>39825</v>
      </c>
      <c r="D16" s="352">
        <v>2009</v>
      </c>
      <c r="E16" s="352">
        <v>12</v>
      </c>
      <c r="F16" s="332">
        <v>0.5590277777777778</v>
      </c>
      <c r="G16" s="332">
        <v>0.34375</v>
      </c>
      <c r="H16" s="361">
        <v>39825</v>
      </c>
      <c r="I16" s="352">
        <v>2009</v>
      </c>
      <c r="J16" s="352">
        <v>12</v>
      </c>
      <c r="K16" s="332">
        <v>0.9027777777777778</v>
      </c>
      <c r="L16" s="193">
        <v>440</v>
      </c>
      <c r="M16" s="339">
        <v>13.068</v>
      </c>
      <c r="N16" s="511" t="s">
        <v>332</v>
      </c>
      <c r="O16" s="513"/>
      <c r="P16" s="514"/>
      <c r="Q16" s="515"/>
      <c r="R16" s="71"/>
      <c r="S16" s="71"/>
    </row>
    <row r="17" spans="1:19" s="15" customFormat="1" ht="15">
      <c r="A17" s="532">
        <v>11</v>
      </c>
      <c r="B17" s="305" t="s">
        <v>342</v>
      </c>
      <c r="C17" s="361">
        <v>39825</v>
      </c>
      <c r="D17" s="352">
        <v>2009</v>
      </c>
      <c r="E17" s="352">
        <v>12</v>
      </c>
      <c r="F17" s="332">
        <v>0.9027777777777778</v>
      </c>
      <c r="G17" s="332">
        <v>0.1875</v>
      </c>
      <c r="H17" s="361">
        <v>39826</v>
      </c>
      <c r="I17" s="352">
        <v>2009</v>
      </c>
      <c r="J17" s="352">
        <v>13</v>
      </c>
      <c r="K17" s="332">
        <v>0.09027777777777778</v>
      </c>
      <c r="L17" s="193">
        <v>440</v>
      </c>
      <c r="M17" s="339">
        <v>7.128</v>
      </c>
      <c r="N17" s="511" t="s">
        <v>332</v>
      </c>
      <c r="O17" s="513"/>
      <c r="P17" s="514"/>
      <c r="Q17" s="515"/>
      <c r="R17" s="71"/>
      <c r="S17" s="71"/>
    </row>
    <row r="18" spans="1:19" s="15" customFormat="1" ht="15">
      <c r="A18" s="532">
        <v>12</v>
      </c>
      <c r="B18" s="305" t="s">
        <v>343</v>
      </c>
      <c r="C18" s="361">
        <v>39826</v>
      </c>
      <c r="D18" s="352">
        <v>2009</v>
      </c>
      <c r="E18" s="352">
        <v>13</v>
      </c>
      <c r="F18" s="332">
        <v>0.09027777777777778</v>
      </c>
      <c r="G18" s="332">
        <v>0.3958333333333333</v>
      </c>
      <c r="H18" s="361">
        <v>39826</v>
      </c>
      <c r="I18" s="352">
        <v>2009</v>
      </c>
      <c r="J18" s="352">
        <v>13</v>
      </c>
      <c r="K18" s="332">
        <v>0.4861111111111111</v>
      </c>
      <c r="L18" s="193">
        <v>440</v>
      </c>
      <c r="M18" s="339">
        <v>15.048</v>
      </c>
      <c r="N18" s="511" t="s">
        <v>332</v>
      </c>
      <c r="O18" s="513"/>
      <c r="P18" s="514"/>
      <c r="Q18" s="515"/>
      <c r="R18" s="71"/>
      <c r="S18" s="71"/>
    </row>
    <row r="19" spans="1:19" s="15" customFormat="1" ht="15">
      <c r="A19" s="532">
        <v>13</v>
      </c>
      <c r="B19" s="305" t="s">
        <v>344</v>
      </c>
      <c r="C19" s="361">
        <v>39826</v>
      </c>
      <c r="D19" s="352">
        <v>2009</v>
      </c>
      <c r="E19" s="352">
        <v>13</v>
      </c>
      <c r="F19" s="332">
        <v>0.5534722222222223</v>
      </c>
      <c r="G19" s="332">
        <v>0.3333333333333333</v>
      </c>
      <c r="H19" s="361">
        <v>39826</v>
      </c>
      <c r="I19" s="352">
        <v>2009</v>
      </c>
      <c r="J19" s="352">
        <v>13</v>
      </c>
      <c r="K19" s="332">
        <v>0.8868055555555556</v>
      </c>
      <c r="L19" s="193">
        <v>3000</v>
      </c>
      <c r="M19" s="339">
        <v>86.4</v>
      </c>
      <c r="N19" s="511" t="s">
        <v>332</v>
      </c>
      <c r="O19" s="513"/>
      <c r="P19" s="514"/>
      <c r="Q19" s="515"/>
      <c r="R19" s="71"/>
      <c r="S19" s="71"/>
    </row>
    <row r="20" spans="1:19" s="15" customFormat="1" ht="15">
      <c r="A20" s="532">
        <v>14</v>
      </c>
      <c r="B20" s="305" t="s">
        <v>345</v>
      </c>
      <c r="C20" s="361">
        <v>39826</v>
      </c>
      <c r="D20" s="352">
        <v>2009</v>
      </c>
      <c r="E20" s="352">
        <v>13</v>
      </c>
      <c r="F20" s="332">
        <v>0.9097222222222222</v>
      </c>
      <c r="G20" s="332">
        <v>0.3020833333333333</v>
      </c>
      <c r="H20" s="361">
        <v>39827</v>
      </c>
      <c r="I20" s="352">
        <v>2009</v>
      </c>
      <c r="J20" s="352">
        <v>14</v>
      </c>
      <c r="K20" s="332">
        <v>0.21180555555555555</v>
      </c>
      <c r="L20" s="193">
        <v>4000</v>
      </c>
      <c r="M20" s="339">
        <v>104.4</v>
      </c>
      <c r="N20" s="511" t="s">
        <v>332</v>
      </c>
      <c r="O20" s="513"/>
      <c r="P20" s="514"/>
      <c r="Q20" s="515"/>
      <c r="R20" s="71"/>
      <c r="S20" s="71"/>
    </row>
    <row r="21" spans="1:19" s="15" customFormat="1" ht="15">
      <c r="A21" s="532">
        <v>15</v>
      </c>
      <c r="B21" s="305" t="s">
        <v>346</v>
      </c>
      <c r="C21" s="361">
        <v>39827</v>
      </c>
      <c r="D21" s="352">
        <v>2009</v>
      </c>
      <c r="E21" s="352">
        <v>14</v>
      </c>
      <c r="F21" s="332">
        <v>0.3541666666666667</v>
      </c>
      <c r="G21" s="332">
        <v>0.08333333333333333</v>
      </c>
      <c r="H21" s="361">
        <v>39827</v>
      </c>
      <c r="I21" s="352">
        <v>2009</v>
      </c>
      <c r="J21" s="352">
        <v>14</v>
      </c>
      <c r="K21" s="332">
        <v>0.4375</v>
      </c>
      <c r="L21" s="193">
        <v>4000</v>
      </c>
      <c r="M21" s="339">
        <v>28.8</v>
      </c>
      <c r="N21" s="511" t="s">
        <v>332</v>
      </c>
      <c r="O21" s="513"/>
      <c r="P21" s="514"/>
      <c r="Q21" s="515"/>
      <c r="R21" s="71"/>
      <c r="S21" s="71"/>
    </row>
    <row r="22" spans="1:19" s="15" customFormat="1" ht="15">
      <c r="A22" s="532">
        <v>16</v>
      </c>
      <c r="B22" s="305" t="s">
        <v>347</v>
      </c>
      <c r="C22" s="361">
        <v>39827</v>
      </c>
      <c r="D22" s="352">
        <v>2009</v>
      </c>
      <c r="E22" s="352">
        <v>14</v>
      </c>
      <c r="F22" s="332">
        <v>0.4375</v>
      </c>
      <c r="G22" s="332">
        <v>0.0625</v>
      </c>
      <c r="H22" s="361">
        <v>39827</v>
      </c>
      <c r="I22" s="352">
        <v>2009</v>
      </c>
      <c r="J22" s="352">
        <v>14</v>
      </c>
      <c r="K22" s="332">
        <v>0.5</v>
      </c>
      <c r="L22" s="193">
        <v>4000</v>
      </c>
      <c r="M22" s="339">
        <v>21.6</v>
      </c>
      <c r="N22" s="511" t="s">
        <v>332</v>
      </c>
      <c r="O22" s="513"/>
      <c r="P22" s="514"/>
      <c r="Q22" s="515"/>
      <c r="R22" s="71"/>
      <c r="S22" s="71"/>
    </row>
    <row r="23" spans="1:19" s="15" customFormat="1" ht="15">
      <c r="A23" s="532">
        <v>17</v>
      </c>
      <c r="B23" s="305" t="s">
        <v>348</v>
      </c>
      <c r="C23" s="361">
        <v>39827</v>
      </c>
      <c r="D23" s="352">
        <v>2009</v>
      </c>
      <c r="E23" s="352">
        <v>14</v>
      </c>
      <c r="F23" s="332">
        <v>0.5</v>
      </c>
      <c r="G23" s="332">
        <v>0.22916666666666666</v>
      </c>
      <c r="H23" s="361">
        <v>39827</v>
      </c>
      <c r="I23" s="352">
        <v>2009</v>
      </c>
      <c r="J23" s="352">
        <v>14</v>
      </c>
      <c r="K23" s="332">
        <v>0.7291666666666666</v>
      </c>
      <c r="L23" s="193">
        <v>4000</v>
      </c>
      <c r="M23" s="339">
        <v>79.2</v>
      </c>
      <c r="N23" s="511" t="s">
        <v>349</v>
      </c>
      <c r="O23" s="513" t="s">
        <v>350</v>
      </c>
      <c r="P23" s="514" t="s">
        <v>351</v>
      </c>
      <c r="Q23" s="515"/>
      <c r="R23" s="71"/>
      <c r="S23" s="71"/>
    </row>
    <row r="24" spans="1:19" s="15" customFormat="1" ht="15">
      <c r="A24" s="533"/>
      <c r="B24" s="520" t="s">
        <v>352</v>
      </c>
      <c r="C24" s="521">
        <v>39827</v>
      </c>
      <c r="D24" s="522">
        <v>2009</v>
      </c>
      <c r="E24" s="522">
        <v>14</v>
      </c>
      <c r="F24" s="523">
        <v>0.5</v>
      </c>
      <c r="G24" s="523">
        <v>0.22916666666666666</v>
      </c>
      <c r="H24" s="521">
        <v>39827</v>
      </c>
      <c r="I24" s="522">
        <v>2009</v>
      </c>
      <c r="J24" s="522">
        <v>14</v>
      </c>
      <c r="K24" s="523">
        <v>0.7291666666666666</v>
      </c>
      <c r="L24" s="524">
        <v>0</v>
      </c>
      <c r="M24" s="525">
        <v>11</v>
      </c>
      <c r="N24" s="526" t="s">
        <v>332</v>
      </c>
      <c r="O24" s="527"/>
      <c r="P24" s="528"/>
      <c r="Q24" s="529"/>
      <c r="R24" s="71"/>
      <c r="S24" s="71"/>
    </row>
    <row r="25" spans="1:19" s="15" customFormat="1" ht="15">
      <c r="A25" s="532">
        <v>18</v>
      </c>
      <c r="B25" s="305" t="s">
        <v>353</v>
      </c>
      <c r="C25" s="361">
        <v>39827</v>
      </c>
      <c r="D25" s="352">
        <v>2009</v>
      </c>
      <c r="E25" s="352">
        <v>14</v>
      </c>
      <c r="F25" s="332">
        <v>0.7291666666666666</v>
      </c>
      <c r="G25" s="332">
        <v>0.14722222222222223</v>
      </c>
      <c r="H25" s="361">
        <v>39827</v>
      </c>
      <c r="I25" s="352">
        <v>2009</v>
      </c>
      <c r="J25" s="352">
        <v>14</v>
      </c>
      <c r="K25" s="332">
        <v>0.876388888888889</v>
      </c>
      <c r="L25" s="193">
        <v>4000</v>
      </c>
      <c r="M25" s="339">
        <v>50.88</v>
      </c>
      <c r="N25" s="511" t="s">
        <v>332</v>
      </c>
      <c r="O25" s="513"/>
      <c r="P25" s="514"/>
      <c r="Q25" s="515"/>
      <c r="R25" s="71"/>
      <c r="S25" s="71"/>
    </row>
    <row r="26" spans="1:19" s="15" customFormat="1" ht="15">
      <c r="A26" s="532">
        <v>19</v>
      </c>
      <c r="B26" s="305" t="s">
        <v>354</v>
      </c>
      <c r="C26" s="361">
        <v>39827</v>
      </c>
      <c r="D26" s="352">
        <v>2009</v>
      </c>
      <c r="E26" s="352">
        <v>14</v>
      </c>
      <c r="F26" s="332">
        <v>0.970138888888889</v>
      </c>
      <c r="G26" s="332">
        <v>0.3333333333333333</v>
      </c>
      <c r="H26" s="361">
        <v>39828</v>
      </c>
      <c r="I26" s="352">
        <v>2009</v>
      </c>
      <c r="J26" s="352">
        <v>15</v>
      </c>
      <c r="K26" s="332">
        <v>0.3034722222222222</v>
      </c>
      <c r="L26" s="193">
        <v>3000</v>
      </c>
      <c r="M26" s="339">
        <v>86.4</v>
      </c>
      <c r="N26" s="511" t="s">
        <v>332</v>
      </c>
      <c r="O26" s="513"/>
      <c r="P26" s="514"/>
      <c r="Q26" s="515"/>
      <c r="R26" s="71"/>
      <c r="S26" s="71"/>
    </row>
    <row r="27" spans="1:19" s="15" customFormat="1" ht="15">
      <c r="A27" s="532">
        <v>20</v>
      </c>
      <c r="B27" s="305" t="s">
        <v>355</v>
      </c>
      <c r="C27" s="361">
        <v>39828</v>
      </c>
      <c r="D27" s="352">
        <v>2009</v>
      </c>
      <c r="E27" s="352">
        <v>15</v>
      </c>
      <c r="F27" s="332">
        <v>0.3263888888888889</v>
      </c>
      <c r="G27" s="332">
        <v>0.08333333333333333</v>
      </c>
      <c r="H27" s="361">
        <v>39828</v>
      </c>
      <c r="I27" s="352">
        <v>2009</v>
      </c>
      <c r="J27" s="352">
        <v>15</v>
      </c>
      <c r="K27" s="332">
        <v>0.40972222222222227</v>
      </c>
      <c r="L27" s="193">
        <v>4000</v>
      </c>
      <c r="M27" s="339">
        <v>28.8</v>
      </c>
      <c r="N27" s="511" t="s">
        <v>332</v>
      </c>
      <c r="O27" s="513"/>
      <c r="P27" s="514"/>
      <c r="Q27" s="515"/>
      <c r="R27" s="71"/>
      <c r="S27" s="71"/>
    </row>
    <row r="28" spans="1:19" s="15" customFormat="1" ht="15">
      <c r="A28" s="532">
        <v>21</v>
      </c>
      <c r="B28" s="305" t="s">
        <v>356</v>
      </c>
      <c r="C28" s="361">
        <v>39828</v>
      </c>
      <c r="D28" s="352">
        <v>2009</v>
      </c>
      <c r="E28" s="352">
        <v>15</v>
      </c>
      <c r="F28" s="332">
        <v>0.40972222222222227</v>
      </c>
      <c r="G28" s="332">
        <v>0.20486111111111113</v>
      </c>
      <c r="H28" s="361">
        <v>39828</v>
      </c>
      <c r="I28" s="352">
        <v>2009</v>
      </c>
      <c r="J28" s="352">
        <v>15</v>
      </c>
      <c r="K28" s="332">
        <v>0.6145833333333334</v>
      </c>
      <c r="L28" s="193">
        <v>4000</v>
      </c>
      <c r="M28" s="339">
        <v>70.8</v>
      </c>
      <c r="N28" s="511" t="s">
        <v>332</v>
      </c>
      <c r="O28" s="513"/>
      <c r="P28" s="514"/>
      <c r="Q28" s="515"/>
      <c r="R28" s="71"/>
      <c r="S28" s="71"/>
    </row>
    <row r="29" spans="1:19" s="15" customFormat="1" ht="15">
      <c r="A29" s="532">
        <v>22</v>
      </c>
      <c r="B29" s="305" t="s">
        <v>357</v>
      </c>
      <c r="C29" s="361">
        <v>39828</v>
      </c>
      <c r="D29" s="352">
        <v>2009</v>
      </c>
      <c r="E29" s="352">
        <v>15</v>
      </c>
      <c r="F29" s="332">
        <v>0.970138888888889</v>
      </c>
      <c r="G29" s="332">
        <v>0.3333333333333333</v>
      </c>
      <c r="H29" s="361">
        <v>39829</v>
      </c>
      <c r="I29" s="352">
        <v>2009</v>
      </c>
      <c r="J29" s="352">
        <v>16</v>
      </c>
      <c r="K29" s="332">
        <v>0.3034722222222222</v>
      </c>
      <c r="L29" s="193">
        <v>3000</v>
      </c>
      <c r="M29" s="339">
        <v>86.4</v>
      </c>
      <c r="N29" s="511" t="s">
        <v>332</v>
      </c>
      <c r="O29" s="513"/>
      <c r="P29" s="514"/>
      <c r="Q29" s="515"/>
      <c r="R29" s="71"/>
      <c r="S29" s="71"/>
    </row>
    <row r="30" spans="1:19" s="15" customFormat="1" ht="15">
      <c r="A30" s="532">
        <v>23</v>
      </c>
      <c r="B30" s="305" t="s">
        <v>358</v>
      </c>
      <c r="C30" s="361">
        <v>39829</v>
      </c>
      <c r="D30" s="352">
        <v>2009</v>
      </c>
      <c r="E30" s="352">
        <v>16</v>
      </c>
      <c r="F30" s="332">
        <v>0.3263888888888889</v>
      </c>
      <c r="G30" s="332">
        <v>0.052083333333333336</v>
      </c>
      <c r="H30" s="361">
        <v>39829</v>
      </c>
      <c r="I30" s="352">
        <v>2009</v>
      </c>
      <c r="J30" s="352">
        <v>16</v>
      </c>
      <c r="K30" s="332">
        <v>0.37847222222222227</v>
      </c>
      <c r="L30" s="193">
        <v>4000</v>
      </c>
      <c r="M30" s="339">
        <v>18</v>
      </c>
      <c r="N30" s="511" t="s">
        <v>332</v>
      </c>
      <c r="O30" s="513"/>
      <c r="P30" s="514"/>
      <c r="Q30" s="515"/>
      <c r="R30" s="71"/>
      <c r="S30" s="71"/>
    </row>
    <row r="31" spans="1:19" s="15" customFormat="1" ht="15">
      <c r="A31" s="532">
        <v>24</v>
      </c>
      <c r="B31" s="305" t="s">
        <v>359</v>
      </c>
      <c r="C31" s="361">
        <v>39829</v>
      </c>
      <c r="D31" s="352">
        <v>2009</v>
      </c>
      <c r="E31" s="352">
        <v>16</v>
      </c>
      <c r="F31" s="332">
        <v>0.37847222222222227</v>
      </c>
      <c r="G31" s="332">
        <v>0.07291666666666667</v>
      </c>
      <c r="H31" s="361">
        <v>39829</v>
      </c>
      <c r="I31" s="352">
        <v>2009</v>
      </c>
      <c r="J31" s="352">
        <v>16</v>
      </c>
      <c r="K31" s="332">
        <v>0.4513888888888889</v>
      </c>
      <c r="L31" s="193">
        <v>4000</v>
      </c>
      <c r="M31" s="339">
        <v>25.2</v>
      </c>
      <c r="N31" s="511" t="s">
        <v>332</v>
      </c>
      <c r="O31" s="513"/>
      <c r="P31" s="514"/>
      <c r="Q31" s="515"/>
      <c r="R31" s="71"/>
      <c r="S31" s="71"/>
    </row>
    <row r="32" spans="1:19" s="15" customFormat="1" ht="15">
      <c r="A32" s="532">
        <v>25</v>
      </c>
      <c r="B32" s="305" t="s">
        <v>360</v>
      </c>
      <c r="C32" s="361">
        <v>39829</v>
      </c>
      <c r="D32" s="352">
        <v>2009</v>
      </c>
      <c r="E32" s="352">
        <v>16</v>
      </c>
      <c r="F32" s="332">
        <v>0.5347222222222222</v>
      </c>
      <c r="G32" s="332">
        <v>0.07291666666666667</v>
      </c>
      <c r="H32" s="361">
        <v>39829</v>
      </c>
      <c r="I32" s="352">
        <v>2009</v>
      </c>
      <c r="J32" s="352">
        <v>16</v>
      </c>
      <c r="K32" s="332">
        <v>0.607638888888889</v>
      </c>
      <c r="L32" s="193">
        <v>4000</v>
      </c>
      <c r="M32" s="339">
        <v>25.2</v>
      </c>
      <c r="N32" s="511" t="s">
        <v>332</v>
      </c>
      <c r="O32" s="513"/>
      <c r="P32" s="514"/>
      <c r="Q32" s="515"/>
      <c r="R32" s="71"/>
      <c r="S32" s="71"/>
    </row>
    <row r="33" spans="1:19" s="15" customFormat="1" ht="15">
      <c r="A33" s="532">
        <v>26</v>
      </c>
      <c r="B33" s="305" t="s">
        <v>361</v>
      </c>
      <c r="C33" s="361">
        <v>39829</v>
      </c>
      <c r="D33" s="352">
        <v>2009</v>
      </c>
      <c r="E33" s="352">
        <v>16</v>
      </c>
      <c r="F33" s="332">
        <v>0.607638888888889</v>
      </c>
      <c r="G33" s="332">
        <v>0.3333333333333333</v>
      </c>
      <c r="H33" s="361">
        <v>39829</v>
      </c>
      <c r="I33" s="352">
        <v>2009</v>
      </c>
      <c r="J33" s="352">
        <v>16</v>
      </c>
      <c r="K33" s="332">
        <v>0.9409722222222222</v>
      </c>
      <c r="L33" s="193">
        <v>4000</v>
      </c>
      <c r="M33" s="339">
        <v>115.2</v>
      </c>
      <c r="N33" s="511" t="s">
        <v>349</v>
      </c>
      <c r="O33" s="513" t="s">
        <v>350</v>
      </c>
      <c r="P33" s="514" t="s">
        <v>351</v>
      </c>
      <c r="Q33" s="515"/>
      <c r="R33" s="71"/>
      <c r="S33" s="71"/>
    </row>
    <row r="34" spans="1:19" s="15" customFormat="1" ht="15">
      <c r="A34" s="533"/>
      <c r="B34" s="520" t="s">
        <v>362</v>
      </c>
      <c r="C34" s="521">
        <v>39829</v>
      </c>
      <c r="D34" s="522">
        <v>2009</v>
      </c>
      <c r="E34" s="522">
        <v>16</v>
      </c>
      <c r="F34" s="523">
        <v>0.607638888888889</v>
      </c>
      <c r="G34" s="523">
        <v>0.3333333333333333</v>
      </c>
      <c r="H34" s="521">
        <v>39829</v>
      </c>
      <c r="I34" s="522">
        <v>2009</v>
      </c>
      <c r="J34" s="522">
        <v>16</v>
      </c>
      <c r="K34" s="523">
        <v>0.9409722222222222</v>
      </c>
      <c r="L34" s="524">
        <v>0</v>
      </c>
      <c r="M34" s="525">
        <v>16</v>
      </c>
      <c r="N34" s="526" t="s">
        <v>332</v>
      </c>
      <c r="O34" s="527"/>
      <c r="P34" s="528"/>
      <c r="Q34" s="529"/>
      <c r="R34" s="71"/>
      <c r="S34" s="71"/>
    </row>
    <row r="35" spans="1:19" s="15" customFormat="1" ht="15">
      <c r="A35" s="532">
        <v>27</v>
      </c>
      <c r="B35" s="305" t="s">
        <v>363</v>
      </c>
      <c r="C35" s="361">
        <v>39829</v>
      </c>
      <c r="D35" s="352">
        <v>2009</v>
      </c>
      <c r="E35" s="352">
        <v>16</v>
      </c>
      <c r="F35" s="332">
        <v>0.9409722222222222</v>
      </c>
      <c r="G35" s="332">
        <v>0.1840277777777778</v>
      </c>
      <c r="H35" s="361">
        <v>39830</v>
      </c>
      <c r="I35" s="352">
        <v>2009</v>
      </c>
      <c r="J35" s="352">
        <v>17</v>
      </c>
      <c r="K35" s="332">
        <v>0.125</v>
      </c>
      <c r="L35" s="193">
        <v>4000</v>
      </c>
      <c r="M35" s="339">
        <v>63.6</v>
      </c>
      <c r="N35" s="511" t="s">
        <v>332</v>
      </c>
      <c r="O35" s="513"/>
      <c r="P35" s="514"/>
      <c r="Q35" s="515"/>
      <c r="R35" s="71"/>
      <c r="S35" s="71"/>
    </row>
    <row r="36" spans="1:19" s="15" customFormat="1" ht="15">
      <c r="A36" s="532">
        <v>28</v>
      </c>
      <c r="B36" s="305" t="s">
        <v>364</v>
      </c>
      <c r="C36" s="361">
        <v>39830</v>
      </c>
      <c r="D36" s="352">
        <v>2009</v>
      </c>
      <c r="E36" s="352">
        <v>17</v>
      </c>
      <c r="F36" s="332">
        <v>0.125</v>
      </c>
      <c r="G36" s="332">
        <v>0.09375</v>
      </c>
      <c r="H36" s="361">
        <v>39830</v>
      </c>
      <c r="I36" s="352">
        <v>2009</v>
      </c>
      <c r="J36" s="352">
        <v>17</v>
      </c>
      <c r="K36" s="332">
        <v>0.21875</v>
      </c>
      <c r="L36" s="193">
        <v>4000</v>
      </c>
      <c r="M36" s="339">
        <v>32.4</v>
      </c>
      <c r="N36" s="511" t="s">
        <v>332</v>
      </c>
      <c r="O36" s="513"/>
      <c r="P36" s="514"/>
      <c r="Q36" s="515"/>
      <c r="R36" s="71"/>
      <c r="S36" s="71"/>
    </row>
    <row r="37" spans="1:19" s="15" customFormat="1" ht="15">
      <c r="A37" s="532">
        <v>29</v>
      </c>
      <c r="B37" s="305" t="s">
        <v>365</v>
      </c>
      <c r="C37" s="361">
        <v>39830</v>
      </c>
      <c r="D37" s="352">
        <v>2009</v>
      </c>
      <c r="E37" s="352">
        <v>17</v>
      </c>
      <c r="F37" s="332">
        <v>0.2826388888888889</v>
      </c>
      <c r="G37" s="332">
        <v>0.3333333333333333</v>
      </c>
      <c r="H37" s="361">
        <v>39830</v>
      </c>
      <c r="I37" s="352">
        <v>2009</v>
      </c>
      <c r="J37" s="352">
        <v>17</v>
      </c>
      <c r="K37" s="332">
        <v>0.6159722222222223</v>
      </c>
      <c r="L37" s="193">
        <v>3000</v>
      </c>
      <c r="M37" s="339">
        <v>86.4</v>
      </c>
      <c r="N37" s="511" t="s">
        <v>332</v>
      </c>
      <c r="O37" s="513"/>
      <c r="P37" s="514"/>
      <c r="Q37" s="515"/>
      <c r="R37" s="71"/>
      <c r="S37" s="71"/>
    </row>
    <row r="38" spans="1:19" s="15" customFormat="1" ht="15">
      <c r="A38" s="532">
        <v>30</v>
      </c>
      <c r="B38" s="305" t="s">
        <v>366</v>
      </c>
      <c r="C38" s="361">
        <v>39830</v>
      </c>
      <c r="D38" s="352">
        <v>2009</v>
      </c>
      <c r="E38" s="352">
        <v>17</v>
      </c>
      <c r="F38" s="332">
        <v>0.6666666666666666</v>
      </c>
      <c r="G38" s="332">
        <v>0.5013888888888889</v>
      </c>
      <c r="H38" s="361">
        <v>39831</v>
      </c>
      <c r="I38" s="352">
        <v>2009</v>
      </c>
      <c r="J38" s="352">
        <v>18</v>
      </c>
      <c r="K38" s="332">
        <v>0.16805555555555554</v>
      </c>
      <c r="L38" s="193">
        <v>4000</v>
      </c>
      <c r="M38" s="339">
        <v>173.28</v>
      </c>
      <c r="N38" s="511" t="s">
        <v>349</v>
      </c>
      <c r="O38" s="513" t="s">
        <v>350</v>
      </c>
      <c r="P38" s="514" t="s">
        <v>351</v>
      </c>
      <c r="Q38" s="515"/>
      <c r="R38" s="71"/>
      <c r="S38" s="71"/>
    </row>
    <row r="39" spans="1:19" s="15" customFormat="1" ht="15">
      <c r="A39" s="533"/>
      <c r="B39" s="520" t="s">
        <v>367</v>
      </c>
      <c r="C39" s="521">
        <v>39830</v>
      </c>
      <c r="D39" s="522">
        <v>2009</v>
      </c>
      <c r="E39" s="522">
        <v>17</v>
      </c>
      <c r="F39" s="523">
        <v>0.6666666666666666</v>
      </c>
      <c r="G39" s="523">
        <v>0.5013888888888889</v>
      </c>
      <c r="H39" s="521">
        <v>39831</v>
      </c>
      <c r="I39" s="522">
        <v>2009</v>
      </c>
      <c r="J39" s="522">
        <v>18</v>
      </c>
      <c r="K39" s="523">
        <v>0.16805555555555554</v>
      </c>
      <c r="L39" s="524">
        <v>0</v>
      </c>
      <c r="M39" s="525">
        <v>24</v>
      </c>
      <c r="N39" s="526" t="s">
        <v>332</v>
      </c>
      <c r="O39" s="527"/>
      <c r="P39" s="528"/>
      <c r="Q39" s="529"/>
      <c r="R39" s="71"/>
      <c r="S39" s="71"/>
    </row>
    <row r="40" spans="1:19" s="15" customFormat="1" ht="15">
      <c r="A40" s="532">
        <v>31</v>
      </c>
      <c r="B40" s="305" t="s">
        <v>368</v>
      </c>
      <c r="C40" s="361">
        <v>39831</v>
      </c>
      <c r="D40" s="352">
        <v>2009</v>
      </c>
      <c r="E40" s="352">
        <v>18</v>
      </c>
      <c r="F40" s="332">
        <v>0.2722222222222222</v>
      </c>
      <c r="G40" s="332">
        <v>0.3333333333333333</v>
      </c>
      <c r="H40" s="361">
        <v>39831</v>
      </c>
      <c r="I40" s="352">
        <v>2009</v>
      </c>
      <c r="J40" s="352">
        <v>18</v>
      </c>
      <c r="K40" s="332">
        <v>0.6055555555555555</v>
      </c>
      <c r="L40" s="193">
        <v>3000</v>
      </c>
      <c r="M40" s="339">
        <v>86.4</v>
      </c>
      <c r="N40" s="511" t="s">
        <v>332</v>
      </c>
      <c r="O40" s="513"/>
      <c r="P40" s="514"/>
      <c r="Q40" s="515"/>
      <c r="R40" s="71"/>
      <c r="S40" s="71"/>
    </row>
    <row r="41" spans="1:19" s="15" customFormat="1" ht="15">
      <c r="A41" s="532">
        <v>32</v>
      </c>
      <c r="B41" s="305" t="s">
        <v>369</v>
      </c>
      <c r="C41" s="361">
        <v>39831</v>
      </c>
      <c r="D41" s="352">
        <v>2009</v>
      </c>
      <c r="E41" s="352">
        <v>18</v>
      </c>
      <c r="F41" s="332">
        <v>0.6333333333333333</v>
      </c>
      <c r="G41" s="332">
        <v>0.052083333333333336</v>
      </c>
      <c r="H41" s="361">
        <v>39831</v>
      </c>
      <c r="I41" s="352">
        <v>2009</v>
      </c>
      <c r="J41" s="352">
        <v>18</v>
      </c>
      <c r="K41" s="332">
        <v>0.6854166666666667</v>
      </c>
      <c r="L41" s="193">
        <v>4000</v>
      </c>
      <c r="M41" s="339">
        <v>18</v>
      </c>
      <c r="N41" s="511" t="s">
        <v>332</v>
      </c>
      <c r="O41" s="513"/>
      <c r="P41" s="514"/>
      <c r="Q41" s="515"/>
      <c r="R41" s="71"/>
      <c r="S41" s="71"/>
    </row>
    <row r="42" spans="1:19" s="15" customFormat="1" ht="15">
      <c r="A42" s="532">
        <v>33</v>
      </c>
      <c r="B42" s="305" t="s">
        <v>370</v>
      </c>
      <c r="C42" s="361">
        <v>39831</v>
      </c>
      <c r="D42" s="352">
        <v>2009</v>
      </c>
      <c r="E42" s="352">
        <v>18</v>
      </c>
      <c r="F42" s="332">
        <v>0.6854166666666667</v>
      </c>
      <c r="G42" s="332">
        <v>0.2916666666666667</v>
      </c>
      <c r="H42" s="361">
        <v>39831</v>
      </c>
      <c r="I42" s="352">
        <v>2009</v>
      </c>
      <c r="J42" s="352">
        <v>18</v>
      </c>
      <c r="K42" s="332">
        <v>0.9770833333333333</v>
      </c>
      <c r="L42" s="193">
        <v>4000</v>
      </c>
      <c r="M42" s="339">
        <v>100.8</v>
      </c>
      <c r="N42" s="511" t="s">
        <v>332</v>
      </c>
      <c r="O42" s="513"/>
      <c r="P42" s="514"/>
      <c r="Q42" s="515"/>
      <c r="R42" s="71"/>
      <c r="S42" s="71"/>
    </row>
    <row r="43" spans="1:19" s="15" customFormat="1" ht="15">
      <c r="A43" s="532">
        <v>34</v>
      </c>
      <c r="B43" s="305" t="s">
        <v>371</v>
      </c>
      <c r="C43" s="361">
        <v>39832</v>
      </c>
      <c r="D43" s="352">
        <v>2009</v>
      </c>
      <c r="E43" s="352">
        <v>19</v>
      </c>
      <c r="F43" s="332">
        <v>0.11944444444444445</v>
      </c>
      <c r="G43" s="332">
        <v>0.08333333333333333</v>
      </c>
      <c r="H43" s="361">
        <v>39832</v>
      </c>
      <c r="I43" s="352">
        <v>2009</v>
      </c>
      <c r="J43" s="352">
        <v>19</v>
      </c>
      <c r="K43" s="332">
        <v>0.2027777777777778</v>
      </c>
      <c r="L43" s="193">
        <v>4000</v>
      </c>
      <c r="M43" s="339">
        <v>28.8</v>
      </c>
      <c r="N43" s="511" t="s">
        <v>332</v>
      </c>
      <c r="O43" s="513"/>
      <c r="P43" s="514"/>
      <c r="Q43" s="515"/>
      <c r="R43" s="71"/>
      <c r="S43" s="71"/>
    </row>
    <row r="44" spans="1:19" s="15" customFormat="1" ht="15">
      <c r="A44" s="532">
        <v>35</v>
      </c>
      <c r="B44" s="305" t="s">
        <v>372</v>
      </c>
      <c r="C44" s="361">
        <v>39832</v>
      </c>
      <c r="D44" s="352">
        <v>2009</v>
      </c>
      <c r="E44" s="352">
        <v>19</v>
      </c>
      <c r="F44" s="332">
        <v>0.2722222222222222</v>
      </c>
      <c r="G44" s="332">
        <v>0.3333333333333333</v>
      </c>
      <c r="H44" s="361">
        <v>39832</v>
      </c>
      <c r="I44" s="352">
        <v>2009</v>
      </c>
      <c r="J44" s="352">
        <v>19</v>
      </c>
      <c r="K44" s="332">
        <v>0.6055555555555555</v>
      </c>
      <c r="L44" s="193">
        <v>3000</v>
      </c>
      <c r="M44" s="339">
        <v>86.4</v>
      </c>
      <c r="N44" s="511" t="s">
        <v>332</v>
      </c>
      <c r="O44" s="513"/>
      <c r="P44" s="514"/>
      <c r="Q44" s="515"/>
      <c r="R44" s="71"/>
      <c r="S44" s="71"/>
    </row>
    <row r="45" spans="1:19" s="15" customFormat="1" ht="15">
      <c r="A45" s="532">
        <v>36</v>
      </c>
      <c r="B45" s="305" t="s">
        <v>373</v>
      </c>
      <c r="C45" s="361">
        <v>39833</v>
      </c>
      <c r="D45" s="352">
        <v>2009</v>
      </c>
      <c r="E45" s="352">
        <v>20</v>
      </c>
      <c r="F45" s="332">
        <v>0.27291666666666664</v>
      </c>
      <c r="G45" s="332">
        <v>0.3333333333333333</v>
      </c>
      <c r="H45" s="361">
        <v>39833</v>
      </c>
      <c r="I45" s="352">
        <v>2009</v>
      </c>
      <c r="J45" s="352">
        <v>20</v>
      </c>
      <c r="K45" s="332">
        <v>0.6062500000000001</v>
      </c>
      <c r="L45" s="193">
        <v>3000</v>
      </c>
      <c r="M45" s="339">
        <v>86.4</v>
      </c>
      <c r="N45" s="511" t="s">
        <v>332</v>
      </c>
      <c r="O45" s="513"/>
      <c r="P45" s="514"/>
      <c r="Q45" s="515"/>
      <c r="R45" s="71"/>
      <c r="S45" s="71"/>
    </row>
    <row r="46" spans="1:19" s="15" customFormat="1" ht="15">
      <c r="A46" s="532">
        <v>37</v>
      </c>
      <c r="B46" s="305" t="s">
        <v>374</v>
      </c>
      <c r="C46" s="361">
        <v>39833</v>
      </c>
      <c r="D46" s="352">
        <v>2009</v>
      </c>
      <c r="E46" s="352">
        <v>20</v>
      </c>
      <c r="F46" s="332">
        <v>0.6340277777777777</v>
      </c>
      <c r="G46" s="332">
        <v>0.5694444444444444</v>
      </c>
      <c r="H46" s="361">
        <v>39834</v>
      </c>
      <c r="I46" s="352">
        <v>2009</v>
      </c>
      <c r="J46" s="352">
        <v>21</v>
      </c>
      <c r="K46" s="332">
        <v>0.2034722222222222</v>
      </c>
      <c r="L46" s="193">
        <v>4000</v>
      </c>
      <c r="M46" s="339">
        <v>196.8</v>
      </c>
      <c r="N46" s="511" t="s">
        <v>349</v>
      </c>
      <c r="O46" s="513" t="s">
        <v>375</v>
      </c>
      <c r="P46" s="514" t="s">
        <v>376</v>
      </c>
      <c r="Q46" s="515"/>
      <c r="R46" s="71"/>
      <c r="S46" s="71"/>
    </row>
    <row r="47" spans="1:19" s="15" customFormat="1" ht="15">
      <c r="A47" s="532">
        <v>38</v>
      </c>
      <c r="B47" s="305" t="s">
        <v>377</v>
      </c>
      <c r="C47" s="361">
        <v>39834</v>
      </c>
      <c r="D47" s="352">
        <v>2009</v>
      </c>
      <c r="E47" s="352">
        <v>21</v>
      </c>
      <c r="F47" s="332">
        <v>0.27291666666666664</v>
      </c>
      <c r="G47" s="332">
        <v>0.3333333333333333</v>
      </c>
      <c r="H47" s="361">
        <v>39834</v>
      </c>
      <c r="I47" s="352">
        <v>2009</v>
      </c>
      <c r="J47" s="352">
        <v>21</v>
      </c>
      <c r="K47" s="332">
        <v>0.6062500000000001</v>
      </c>
      <c r="L47" s="193">
        <v>3000</v>
      </c>
      <c r="M47" s="339">
        <v>86.4</v>
      </c>
      <c r="N47" s="511" t="s">
        <v>332</v>
      </c>
      <c r="O47" s="513"/>
      <c r="P47" s="514"/>
      <c r="Q47" s="515"/>
      <c r="R47" s="71"/>
      <c r="S47" s="71"/>
    </row>
    <row r="48" spans="1:19" s="15" customFormat="1" ht="15">
      <c r="A48" s="532">
        <v>39</v>
      </c>
      <c r="B48" s="305" t="s">
        <v>378</v>
      </c>
      <c r="C48" s="361">
        <v>39834</v>
      </c>
      <c r="D48" s="352">
        <v>2009</v>
      </c>
      <c r="E48" s="352">
        <v>21</v>
      </c>
      <c r="F48" s="332">
        <v>0.6340277777777777</v>
      </c>
      <c r="G48" s="332">
        <v>0.3</v>
      </c>
      <c r="H48" s="361">
        <v>39834</v>
      </c>
      <c r="I48" s="352">
        <v>2009</v>
      </c>
      <c r="J48" s="352">
        <v>21</v>
      </c>
      <c r="K48" s="332">
        <v>0.9340277777777778</v>
      </c>
      <c r="L48" s="193">
        <v>4000</v>
      </c>
      <c r="M48" s="339">
        <v>103.68</v>
      </c>
      <c r="N48" s="511" t="s">
        <v>332</v>
      </c>
      <c r="O48" s="513"/>
      <c r="P48" s="514"/>
      <c r="Q48" s="515"/>
      <c r="R48" s="71"/>
      <c r="S48" s="71"/>
    </row>
    <row r="49" spans="1:19" s="15" customFormat="1" ht="15">
      <c r="A49" s="532">
        <v>40</v>
      </c>
      <c r="B49" s="305" t="s">
        <v>379</v>
      </c>
      <c r="C49" s="361">
        <v>39834</v>
      </c>
      <c r="D49" s="352">
        <v>2009</v>
      </c>
      <c r="E49" s="352">
        <v>21</v>
      </c>
      <c r="F49" s="332">
        <v>0.9340277777777778</v>
      </c>
      <c r="G49" s="332">
        <v>0.20138888888888887</v>
      </c>
      <c r="H49" s="361">
        <v>39835</v>
      </c>
      <c r="I49" s="352">
        <v>2009</v>
      </c>
      <c r="J49" s="352">
        <v>22</v>
      </c>
      <c r="K49" s="332">
        <v>0.13541666666666666</v>
      </c>
      <c r="L49" s="193">
        <v>4000</v>
      </c>
      <c r="M49" s="339">
        <v>69.6</v>
      </c>
      <c r="N49" s="511" t="s">
        <v>332</v>
      </c>
      <c r="O49" s="513"/>
      <c r="P49" s="514"/>
      <c r="Q49" s="515"/>
      <c r="R49" s="71"/>
      <c r="S49" s="71"/>
    </row>
    <row r="50" spans="1:19" s="15" customFormat="1" ht="15">
      <c r="A50" s="532">
        <v>41</v>
      </c>
      <c r="B50" s="305" t="s">
        <v>380</v>
      </c>
      <c r="C50" s="361">
        <v>39835</v>
      </c>
      <c r="D50" s="352">
        <v>2009</v>
      </c>
      <c r="E50" s="352">
        <v>22</v>
      </c>
      <c r="F50" s="332">
        <v>0.16458333333333333</v>
      </c>
      <c r="G50" s="332">
        <v>0.05694444444444444</v>
      </c>
      <c r="H50" s="361">
        <v>39835</v>
      </c>
      <c r="I50" s="352">
        <v>2009</v>
      </c>
      <c r="J50" s="352">
        <v>22</v>
      </c>
      <c r="K50" s="332">
        <v>0.22152777777777777</v>
      </c>
      <c r="L50" s="193">
        <v>4000</v>
      </c>
      <c r="M50" s="339">
        <v>19.68</v>
      </c>
      <c r="N50" s="511" t="s">
        <v>332</v>
      </c>
      <c r="O50" s="513"/>
      <c r="P50" s="514"/>
      <c r="Q50" s="515"/>
      <c r="R50" s="71"/>
      <c r="S50" s="71"/>
    </row>
    <row r="51" spans="1:19" s="15" customFormat="1" ht="15">
      <c r="A51" s="532">
        <v>42</v>
      </c>
      <c r="B51" s="305" t="s">
        <v>381</v>
      </c>
      <c r="C51" s="361">
        <v>39835</v>
      </c>
      <c r="D51" s="352">
        <v>2009</v>
      </c>
      <c r="E51" s="352">
        <v>22</v>
      </c>
      <c r="F51" s="332">
        <v>0.29375</v>
      </c>
      <c r="G51" s="332">
        <v>0.0625</v>
      </c>
      <c r="H51" s="361">
        <v>39835</v>
      </c>
      <c r="I51" s="352">
        <v>2009</v>
      </c>
      <c r="J51" s="352">
        <v>22</v>
      </c>
      <c r="K51" s="332">
        <v>0.35625</v>
      </c>
      <c r="L51" s="193">
        <v>4000</v>
      </c>
      <c r="M51" s="339">
        <v>21.6</v>
      </c>
      <c r="N51" s="511" t="s">
        <v>332</v>
      </c>
      <c r="O51" s="513"/>
      <c r="P51" s="514"/>
      <c r="Q51" s="515"/>
      <c r="R51" s="71"/>
      <c r="S51" s="71"/>
    </row>
    <row r="52" spans="1:19" s="15" customFormat="1" ht="15">
      <c r="A52" s="532">
        <v>43</v>
      </c>
      <c r="B52" s="305" t="s">
        <v>382</v>
      </c>
      <c r="C52" s="361">
        <v>39835</v>
      </c>
      <c r="D52" s="352">
        <v>2009</v>
      </c>
      <c r="E52" s="352">
        <v>22</v>
      </c>
      <c r="F52" s="332">
        <v>0.8562500000000001</v>
      </c>
      <c r="G52" s="332">
        <v>0.051388888888888894</v>
      </c>
      <c r="H52" s="361">
        <v>39835</v>
      </c>
      <c r="I52" s="352">
        <v>2009</v>
      </c>
      <c r="J52" s="352">
        <v>22</v>
      </c>
      <c r="K52" s="332">
        <v>0.907638888888889</v>
      </c>
      <c r="L52" s="193">
        <v>4000</v>
      </c>
      <c r="M52" s="339">
        <v>17.76</v>
      </c>
      <c r="N52" s="511" t="s">
        <v>332</v>
      </c>
      <c r="O52" s="513"/>
      <c r="P52" s="514"/>
      <c r="Q52" s="515"/>
      <c r="R52" s="71"/>
      <c r="S52" s="71"/>
    </row>
    <row r="53" spans="1:19" s="15" customFormat="1" ht="15">
      <c r="A53" s="532">
        <v>44</v>
      </c>
      <c r="B53" s="305" t="s">
        <v>383</v>
      </c>
      <c r="C53" s="361">
        <v>39835</v>
      </c>
      <c r="D53" s="352">
        <v>2009</v>
      </c>
      <c r="E53" s="352">
        <v>22</v>
      </c>
      <c r="F53" s="332">
        <v>0.9500000000000001</v>
      </c>
      <c r="G53" s="332">
        <v>0.3333333333333333</v>
      </c>
      <c r="H53" s="361">
        <v>39836</v>
      </c>
      <c r="I53" s="352">
        <v>2009</v>
      </c>
      <c r="J53" s="352">
        <v>23</v>
      </c>
      <c r="K53" s="332">
        <v>0.2833333333333333</v>
      </c>
      <c r="L53" s="193">
        <v>3000</v>
      </c>
      <c r="M53" s="339">
        <v>86.4</v>
      </c>
      <c r="N53" s="511" t="s">
        <v>332</v>
      </c>
      <c r="O53" s="513"/>
      <c r="P53" s="514"/>
      <c r="Q53" s="515"/>
      <c r="R53" s="71"/>
      <c r="S53" s="71"/>
    </row>
    <row r="54" spans="1:19" s="15" customFormat="1" ht="15">
      <c r="A54" s="532">
        <v>45</v>
      </c>
      <c r="B54" s="305" t="s">
        <v>384</v>
      </c>
      <c r="C54" s="361">
        <v>39836</v>
      </c>
      <c r="D54" s="352">
        <v>2009</v>
      </c>
      <c r="E54" s="352">
        <v>23</v>
      </c>
      <c r="F54" s="332">
        <v>0.3111111111111111</v>
      </c>
      <c r="G54" s="332">
        <v>0.2826388888888889</v>
      </c>
      <c r="H54" s="361">
        <v>39836</v>
      </c>
      <c r="I54" s="352">
        <v>2009</v>
      </c>
      <c r="J54" s="352">
        <v>23</v>
      </c>
      <c r="K54" s="332">
        <v>0.59375</v>
      </c>
      <c r="L54" s="193">
        <v>4000</v>
      </c>
      <c r="M54" s="339">
        <v>97.68</v>
      </c>
      <c r="N54" s="511" t="s">
        <v>332</v>
      </c>
      <c r="O54" s="513"/>
      <c r="P54" s="514"/>
      <c r="Q54" s="515"/>
      <c r="R54" s="71"/>
      <c r="S54" s="71"/>
    </row>
    <row r="55" spans="1:19" s="15" customFormat="1" ht="15">
      <c r="A55" s="532">
        <v>46</v>
      </c>
      <c r="B55" s="305" t="s">
        <v>385</v>
      </c>
      <c r="C55" s="361">
        <v>39836</v>
      </c>
      <c r="D55" s="352">
        <v>2009</v>
      </c>
      <c r="E55" s="352">
        <v>23</v>
      </c>
      <c r="F55" s="332">
        <v>0.59375</v>
      </c>
      <c r="G55" s="332">
        <v>0.17013888888888887</v>
      </c>
      <c r="H55" s="361">
        <v>39836</v>
      </c>
      <c r="I55" s="352">
        <v>2009</v>
      </c>
      <c r="J55" s="352">
        <v>23</v>
      </c>
      <c r="K55" s="332">
        <v>0.7638888888888888</v>
      </c>
      <c r="L55" s="193">
        <v>4000</v>
      </c>
      <c r="M55" s="339">
        <v>58.8</v>
      </c>
      <c r="N55" s="511" t="s">
        <v>332</v>
      </c>
      <c r="O55" s="513"/>
      <c r="P55" s="514"/>
      <c r="Q55" s="515"/>
      <c r="R55" s="71"/>
      <c r="S55" s="71"/>
    </row>
    <row r="56" spans="1:19" s="15" customFormat="1" ht="15">
      <c r="A56" s="532">
        <v>47</v>
      </c>
      <c r="B56" s="305" t="s">
        <v>386</v>
      </c>
      <c r="C56" s="361">
        <v>39836</v>
      </c>
      <c r="D56" s="352">
        <v>2009</v>
      </c>
      <c r="E56" s="352">
        <v>23</v>
      </c>
      <c r="F56" s="332">
        <v>0.9500000000000001</v>
      </c>
      <c r="G56" s="332">
        <v>0.3333333333333333</v>
      </c>
      <c r="H56" s="361">
        <v>39837</v>
      </c>
      <c r="I56" s="352">
        <v>2009</v>
      </c>
      <c r="J56" s="352">
        <v>24</v>
      </c>
      <c r="K56" s="332">
        <v>0.2833333333333333</v>
      </c>
      <c r="L56" s="193">
        <v>3000</v>
      </c>
      <c r="M56" s="339">
        <v>86.4</v>
      </c>
      <c r="N56" s="511" t="s">
        <v>332</v>
      </c>
      <c r="O56" s="513"/>
      <c r="P56" s="514"/>
      <c r="Q56" s="515"/>
      <c r="R56" s="71"/>
      <c r="S56" s="71"/>
    </row>
    <row r="57" spans="1:19" s="15" customFormat="1" ht="15">
      <c r="A57" s="532">
        <v>48</v>
      </c>
      <c r="B57" s="305" t="s">
        <v>387</v>
      </c>
      <c r="C57" s="361">
        <v>39837</v>
      </c>
      <c r="D57" s="352">
        <v>2009</v>
      </c>
      <c r="E57" s="352">
        <v>24</v>
      </c>
      <c r="F57" s="332">
        <v>0.9500000000000001</v>
      </c>
      <c r="G57" s="332">
        <v>0.3333333333333333</v>
      </c>
      <c r="H57" s="361">
        <v>39838</v>
      </c>
      <c r="I57" s="352">
        <v>2009</v>
      </c>
      <c r="J57" s="352">
        <v>25</v>
      </c>
      <c r="K57" s="332">
        <v>0.2833333333333333</v>
      </c>
      <c r="L57" s="193">
        <v>3000</v>
      </c>
      <c r="M57" s="339">
        <v>86.4</v>
      </c>
      <c r="N57" s="511" t="s">
        <v>332</v>
      </c>
      <c r="O57" s="513"/>
      <c r="P57" s="514"/>
      <c r="Q57" s="515"/>
      <c r="R57" s="71"/>
      <c r="S57" s="71"/>
    </row>
    <row r="58" spans="1:19" s="15" customFormat="1" ht="15">
      <c r="A58" s="532">
        <v>49</v>
      </c>
      <c r="B58" s="305" t="s">
        <v>388</v>
      </c>
      <c r="C58" s="361">
        <v>39838</v>
      </c>
      <c r="D58" s="352">
        <v>2009</v>
      </c>
      <c r="E58" s="352">
        <v>25</v>
      </c>
      <c r="F58" s="332">
        <v>0.3111111111111111</v>
      </c>
      <c r="G58" s="332">
        <v>0.052083333333333336</v>
      </c>
      <c r="H58" s="361">
        <v>39838</v>
      </c>
      <c r="I58" s="352">
        <v>2009</v>
      </c>
      <c r="J58" s="352">
        <v>25</v>
      </c>
      <c r="K58" s="332">
        <v>0.36319444444444443</v>
      </c>
      <c r="L58" s="193">
        <v>4000</v>
      </c>
      <c r="M58" s="339">
        <v>18</v>
      </c>
      <c r="N58" s="511" t="s">
        <v>332</v>
      </c>
      <c r="O58" s="513"/>
      <c r="P58" s="514"/>
      <c r="Q58" s="515"/>
      <c r="R58" s="71"/>
      <c r="S58" s="71"/>
    </row>
    <row r="59" spans="1:19" s="15" customFormat="1" ht="15">
      <c r="A59" s="532">
        <v>50</v>
      </c>
      <c r="B59" s="305" t="s">
        <v>389</v>
      </c>
      <c r="C59" s="361">
        <v>39838</v>
      </c>
      <c r="D59" s="352">
        <v>2009</v>
      </c>
      <c r="E59" s="352">
        <v>25</v>
      </c>
      <c r="F59" s="332">
        <v>0.9395833333333333</v>
      </c>
      <c r="G59" s="332">
        <v>0.3333333333333333</v>
      </c>
      <c r="H59" s="361">
        <v>39839</v>
      </c>
      <c r="I59" s="352">
        <v>2009</v>
      </c>
      <c r="J59" s="352">
        <v>26</v>
      </c>
      <c r="K59" s="332">
        <v>0.27291666666666664</v>
      </c>
      <c r="L59" s="193">
        <v>3000</v>
      </c>
      <c r="M59" s="339">
        <v>86.4</v>
      </c>
      <c r="N59" s="511" t="s">
        <v>332</v>
      </c>
      <c r="O59" s="513"/>
      <c r="P59" s="514"/>
      <c r="Q59" s="515"/>
      <c r="R59" s="71"/>
      <c r="S59" s="71"/>
    </row>
    <row r="60" spans="1:19" s="15" customFormat="1" ht="15">
      <c r="A60" s="532">
        <v>51</v>
      </c>
      <c r="B60" s="305" t="s">
        <v>390</v>
      </c>
      <c r="C60" s="361">
        <v>39839</v>
      </c>
      <c r="D60" s="352">
        <v>2009</v>
      </c>
      <c r="E60" s="352">
        <v>26</v>
      </c>
      <c r="F60" s="332">
        <v>0.30416666666666664</v>
      </c>
      <c r="G60" s="332">
        <v>0.4583333333333333</v>
      </c>
      <c r="H60" s="361">
        <v>39839</v>
      </c>
      <c r="I60" s="352">
        <v>2009</v>
      </c>
      <c r="J60" s="352">
        <v>26</v>
      </c>
      <c r="K60" s="332">
        <v>0.7625000000000001</v>
      </c>
      <c r="L60" s="193">
        <v>4000</v>
      </c>
      <c r="M60" s="339">
        <v>158.4</v>
      </c>
      <c r="N60" s="511" t="s">
        <v>349</v>
      </c>
      <c r="O60" s="513" t="s">
        <v>375</v>
      </c>
      <c r="P60" s="514" t="s">
        <v>391</v>
      </c>
      <c r="Q60" s="515"/>
      <c r="R60" s="71"/>
      <c r="S60" s="71"/>
    </row>
    <row r="61" spans="1:19" s="15" customFormat="1" ht="15">
      <c r="A61" s="532">
        <v>52</v>
      </c>
      <c r="B61" s="305" t="s">
        <v>392</v>
      </c>
      <c r="C61" s="361">
        <v>39840</v>
      </c>
      <c r="D61" s="352">
        <v>2009</v>
      </c>
      <c r="E61" s="352">
        <v>27</v>
      </c>
      <c r="F61" s="332">
        <v>0.2520833333333333</v>
      </c>
      <c r="G61" s="332">
        <v>0.3333333333333333</v>
      </c>
      <c r="H61" s="361">
        <v>39840</v>
      </c>
      <c r="I61" s="352">
        <v>2009</v>
      </c>
      <c r="J61" s="352">
        <v>27</v>
      </c>
      <c r="K61" s="332">
        <v>0.5854166666666667</v>
      </c>
      <c r="L61" s="193">
        <v>3000</v>
      </c>
      <c r="M61" s="339">
        <v>86.4</v>
      </c>
      <c r="N61" s="511" t="s">
        <v>332</v>
      </c>
      <c r="O61" s="513"/>
      <c r="P61" s="514"/>
      <c r="Q61" s="515"/>
      <c r="R61" s="71"/>
      <c r="S61" s="71"/>
    </row>
    <row r="62" spans="1:19" s="15" customFormat="1" ht="15">
      <c r="A62" s="532">
        <v>53</v>
      </c>
      <c r="B62" s="305" t="s">
        <v>393</v>
      </c>
      <c r="C62" s="361">
        <v>39840</v>
      </c>
      <c r="D62" s="352">
        <v>2009</v>
      </c>
      <c r="E62" s="352">
        <v>27</v>
      </c>
      <c r="F62" s="332">
        <v>0.6131944444444445</v>
      </c>
      <c r="G62" s="332">
        <v>0.548611111111111</v>
      </c>
      <c r="H62" s="361">
        <v>39841</v>
      </c>
      <c r="I62" s="352">
        <v>2009</v>
      </c>
      <c r="J62" s="352">
        <v>28</v>
      </c>
      <c r="K62" s="332">
        <v>0.16180555555555556</v>
      </c>
      <c r="L62" s="193">
        <v>4000</v>
      </c>
      <c r="M62" s="339">
        <v>189.6</v>
      </c>
      <c r="N62" s="511" t="s">
        <v>332</v>
      </c>
      <c r="O62" s="513"/>
      <c r="P62" s="514"/>
      <c r="Q62" s="515"/>
      <c r="R62" s="71"/>
      <c r="S62" s="71"/>
    </row>
    <row r="63" spans="1:19" s="15" customFormat="1" ht="15">
      <c r="A63" s="532">
        <v>54</v>
      </c>
      <c r="B63" s="305" t="s">
        <v>394</v>
      </c>
      <c r="C63" s="361">
        <v>39841</v>
      </c>
      <c r="D63" s="352">
        <v>2009</v>
      </c>
      <c r="E63" s="352">
        <v>28</v>
      </c>
      <c r="F63" s="332">
        <v>0.2520833333333333</v>
      </c>
      <c r="G63" s="332">
        <v>0.3333333333333333</v>
      </c>
      <c r="H63" s="361">
        <v>39841</v>
      </c>
      <c r="I63" s="352">
        <v>2009</v>
      </c>
      <c r="J63" s="352">
        <v>28</v>
      </c>
      <c r="K63" s="332">
        <v>0.5854166666666667</v>
      </c>
      <c r="L63" s="193">
        <v>3000</v>
      </c>
      <c r="M63" s="339">
        <v>86.4</v>
      </c>
      <c r="N63" s="511" t="s">
        <v>332</v>
      </c>
      <c r="O63" s="513"/>
      <c r="P63" s="514"/>
      <c r="Q63" s="515"/>
      <c r="R63" s="71"/>
      <c r="S63" s="71"/>
    </row>
    <row r="64" spans="1:19" s="15" customFormat="1" ht="15">
      <c r="A64" s="532">
        <v>55</v>
      </c>
      <c r="B64" s="305" t="s">
        <v>395</v>
      </c>
      <c r="C64" s="361">
        <v>39841</v>
      </c>
      <c r="D64" s="352">
        <v>2009</v>
      </c>
      <c r="E64" s="352">
        <v>28</v>
      </c>
      <c r="F64" s="332">
        <v>0.7083333333333334</v>
      </c>
      <c r="G64" s="332">
        <v>0.052083333333333336</v>
      </c>
      <c r="H64" s="361">
        <v>39841</v>
      </c>
      <c r="I64" s="352">
        <v>2009</v>
      </c>
      <c r="J64" s="352">
        <v>28</v>
      </c>
      <c r="K64" s="332">
        <v>0.7604166666666666</v>
      </c>
      <c r="L64" s="193">
        <v>4000</v>
      </c>
      <c r="M64" s="339">
        <v>18</v>
      </c>
      <c r="N64" s="511" t="s">
        <v>332</v>
      </c>
      <c r="O64" s="513"/>
      <c r="P64" s="514"/>
      <c r="Q64" s="515"/>
      <c r="R64" s="71"/>
      <c r="S64" s="71"/>
    </row>
    <row r="65" spans="1:19" s="15" customFormat="1" ht="15">
      <c r="A65" s="532">
        <v>56</v>
      </c>
      <c r="B65" s="305" t="s">
        <v>396</v>
      </c>
      <c r="C65" s="361">
        <v>39841</v>
      </c>
      <c r="D65" s="352">
        <v>2009</v>
      </c>
      <c r="E65" s="352">
        <v>28</v>
      </c>
      <c r="F65" s="332">
        <v>0.9854166666666666</v>
      </c>
      <c r="G65" s="332">
        <v>0.18680555555555556</v>
      </c>
      <c r="H65" s="361">
        <v>39842</v>
      </c>
      <c r="I65" s="352">
        <v>2009</v>
      </c>
      <c r="J65" s="352">
        <v>29</v>
      </c>
      <c r="K65" s="332">
        <v>0.17222222222222225</v>
      </c>
      <c r="L65" s="193">
        <v>4000</v>
      </c>
      <c r="M65" s="339">
        <v>64.56</v>
      </c>
      <c r="N65" s="511" t="s">
        <v>349</v>
      </c>
      <c r="O65" s="513" t="s">
        <v>350</v>
      </c>
      <c r="P65" s="514" t="s">
        <v>376</v>
      </c>
      <c r="Q65" s="515"/>
      <c r="R65" s="71"/>
      <c r="S65" s="71"/>
    </row>
    <row r="66" spans="1:19" s="15" customFormat="1" ht="15">
      <c r="A66" s="533"/>
      <c r="B66" s="520" t="s">
        <v>397</v>
      </c>
      <c r="C66" s="521">
        <v>39841</v>
      </c>
      <c r="D66" s="522">
        <v>2009</v>
      </c>
      <c r="E66" s="522">
        <v>28</v>
      </c>
      <c r="F66" s="523">
        <v>0.9854166666666666</v>
      </c>
      <c r="G66" s="523">
        <v>0.18680555555555556</v>
      </c>
      <c r="H66" s="521">
        <v>39842</v>
      </c>
      <c r="I66" s="522">
        <v>2009</v>
      </c>
      <c r="J66" s="522">
        <v>29</v>
      </c>
      <c r="K66" s="523">
        <v>0.17222222222222225</v>
      </c>
      <c r="L66" s="524">
        <v>0</v>
      </c>
      <c r="M66" s="525">
        <v>9</v>
      </c>
      <c r="N66" s="526" t="s">
        <v>332</v>
      </c>
      <c r="O66" s="527"/>
      <c r="P66" s="528"/>
      <c r="Q66" s="529"/>
      <c r="R66" s="71"/>
      <c r="S66" s="71"/>
    </row>
    <row r="67" spans="1:19" s="15" customFormat="1" ht="15">
      <c r="A67" s="532">
        <v>57</v>
      </c>
      <c r="B67" s="305" t="s">
        <v>398</v>
      </c>
      <c r="C67" s="361">
        <v>39842</v>
      </c>
      <c r="D67" s="352">
        <v>2009</v>
      </c>
      <c r="E67" s="352">
        <v>29</v>
      </c>
      <c r="F67" s="332">
        <v>0.24166666666666667</v>
      </c>
      <c r="G67" s="332">
        <v>0.3333333333333333</v>
      </c>
      <c r="H67" s="361">
        <v>39842</v>
      </c>
      <c r="I67" s="352">
        <v>2009</v>
      </c>
      <c r="J67" s="352">
        <v>29</v>
      </c>
      <c r="K67" s="332">
        <v>0.5750000000000001</v>
      </c>
      <c r="L67" s="193">
        <v>3000</v>
      </c>
      <c r="M67" s="339">
        <v>86.4</v>
      </c>
      <c r="N67" s="511" t="s">
        <v>332</v>
      </c>
      <c r="O67" s="513"/>
      <c r="P67" s="514"/>
      <c r="Q67" s="515"/>
      <c r="R67" s="71"/>
      <c r="S67" s="71"/>
    </row>
    <row r="68" spans="1:19" s="15" customFormat="1" ht="15">
      <c r="A68" s="532">
        <v>58</v>
      </c>
      <c r="B68" s="305" t="s">
        <v>399</v>
      </c>
      <c r="C68" s="361">
        <v>39842</v>
      </c>
      <c r="D68" s="352">
        <v>2009</v>
      </c>
      <c r="E68" s="352">
        <v>29</v>
      </c>
      <c r="F68" s="332">
        <v>0.6027777777777777</v>
      </c>
      <c r="G68" s="332">
        <v>0.2569444444444445</v>
      </c>
      <c r="H68" s="361">
        <v>39842</v>
      </c>
      <c r="I68" s="352">
        <v>2009</v>
      </c>
      <c r="J68" s="352">
        <v>29</v>
      </c>
      <c r="K68" s="332">
        <v>0.8597222222222222</v>
      </c>
      <c r="L68" s="193">
        <v>4000</v>
      </c>
      <c r="M68" s="339">
        <v>88.8</v>
      </c>
      <c r="N68" s="511" t="s">
        <v>349</v>
      </c>
      <c r="O68" s="513" t="s">
        <v>375</v>
      </c>
      <c r="P68" s="514" t="s">
        <v>400</v>
      </c>
      <c r="Q68" s="515"/>
      <c r="R68" s="71"/>
      <c r="S68" s="71"/>
    </row>
    <row r="69" spans="1:19" s="15" customFormat="1" ht="15">
      <c r="A69" s="532">
        <v>59</v>
      </c>
      <c r="B69" s="305" t="s">
        <v>401</v>
      </c>
      <c r="C69" s="361">
        <v>39842</v>
      </c>
      <c r="D69" s="352">
        <v>2009</v>
      </c>
      <c r="E69" s="352">
        <v>29</v>
      </c>
      <c r="F69" s="332">
        <v>0.9291666666666667</v>
      </c>
      <c r="G69" s="332">
        <v>0.3333333333333333</v>
      </c>
      <c r="H69" s="361">
        <v>39843</v>
      </c>
      <c r="I69" s="352">
        <v>2009</v>
      </c>
      <c r="J69" s="352">
        <v>30</v>
      </c>
      <c r="K69" s="332">
        <v>0.2625</v>
      </c>
      <c r="L69" s="193">
        <v>3000</v>
      </c>
      <c r="M69" s="339">
        <v>86.4</v>
      </c>
      <c r="N69" s="511" t="s">
        <v>332</v>
      </c>
      <c r="O69" s="513"/>
      <c r="P69" s="514"/>
      <c r="Q69" s="515"/>
      <c r="R69" s="71"/>
      <c r="S69" s="71"/>
    </row>
    <row r="70" spans="1:19" s="15" customFormat="1" ht="15">
      <c r="A70" s="532">
        <v>60</v>
      </c>
      <c r="B70" s="305" t="s">
        <v>402</v>
      </c>
      <c r="C70" s="361">
        <v>39843</v>
      </c>
      <c r="D70" s="352">
        <v>2009</v>
      </c>
      <c r="E70" s="352">
        <v>30</v>
      </c>
      <c r="F70" s="332">
        <v>0.2625</v>
      </c>
      <c r="G70" s="332">
        <v>0.027777777777777776</v>
      </c>
      <c r="H70" s="361">
        <v>39843</v>
      </c>
      <c r="I70" s="352">
        <v>2009</v>
      </c>
      <c r="J70" s="352">
        <v>30</v>
      </c>
      <c r="K70" s="332">
        <v>0.2902777777777778</v>
      </c>
      <c r="L70" s="193">
        <v>4000</v>
      </c>
      <c r="M70" s="339">
        <v>9.6</v>
      </c>
      <c r="N70" s="511" t="s">
        <v>332</v>
      </c>
      <c r="O70" s="513"/>
      <c r="P70" s="514"/>
      <c r="Q70" s="515"/>
      <c r="R70" s="71"/>
      <c r="S70" s="71"/>
    </row>
    <row r="71" spans="1:19" s="15" customFormat="1" ht="15">
      <c r="A71" s="532">
        <v>61</v>
      </c>
      <c r="B71" s="305" t="s">
        <v>403</v>
      </c>
      <c r="C71" s="361">
        <v>39843</v>
      </c>
      <c r="D71" s="352">
        <v>2009</v>
      </c>
      <c r="E71" s="352">
        <v>30</v>
      </c>
      <c r="F71" s="332">
        <v>0.2902777777777778</v>
      </c>
      <c r="G71" s="332">
        <v>0.052083333333333336</v>
      </c>
      <c r="H71" s="361">
        <v>39843</v>
      </c>
      <c r="I71" s="352">
        <v>2009</v>
      </c>
      <c r="J71" s="352">
        <v>30</v>
      </c>
      <c r="K71" s="332">
        <v>0.3423611111111111</v>
      </c>
      <c r="L71" s="193">
        <v>4000</v>
      </c>
      <c r="M71" s="339">
        <v>18</v>
      </c>
      <c r="N71" s="511" t="s">
        <v>332</v>
      </c>
      <c r="O71" s="513"/>
      <c r="P71" s="514"/>
      <c r="Q71" s="515"/>
      <c r="R71" s="71"/>
      <c r="S71" s="71"/>
    </row>
    <row r="72" spans="1:19" s="15" customFormat="1" ht="15">
      <c r="A72" s="532">
        <v>62</v>
      </c>
      <c r="B72" s="305" t="s">
        <v>404</v>
      </c>
      <c r="C72" s="361">
        <v>39843</v>
      </c>
      <c r="D72" s="352">
        <v>2009</v>
      </c>
      <c r="E72" s="352">
        <v>30</v>
      </c>
      <c r="F72" s="332">
        <v>0.3423611111111111</v>
      </c>
      <c r="G72" s="332">
        <v>0.47222222222222227</v>
      </c>
      <c r="H72" s="361">
        <v>39843</v>
      </c>
      <c r="I72" s="352">
        <v>2009</v>
      </c>
      <c r="J72" s="352">
        <v>30</v>
      </c>
      <c r="K72" s="332">
        <v>0.8145833333333333</v>
      </c>
      <c r="L72" s="193">
        <v>4000</v>
      </c>
      <c r="M72" s="339">
        <v>163.2</v>
      </c>
      <c r="N72" s="511" t="s">
        <v>332</v>
      </c>
      <c r="O72" s="513"/>
      <c r="P72" s="514"/>
      <c r="Q72" s="515"/>
      <c r="R72" s="71"/>
      <c r="S72" s="71"/>
    </row>
    <row r="73" spans="1:19" s="15" customFormat="1" ht="15">
      <c r="A73" s="532">
        <v>63</v>
      </c>
      <c r="B73" s="305" t="s">
        <v>405</v>
      </c>
      <c r="C73" s="361">
        <v>39843</v>
      </c>
      <c r="D73" s="352">
        <v>2009</v>
      </c>
      <c r="E73" s="352">
        <v>30</v>
      </c>
      <c r="F73" s="332">
        <v>0.8145833333333333</v>
      </c>
      <c r="G73" s="332">
        <v>0.020833333333333332</v>
      </c>
      <c r="H73" s="361">
        <v>39843</v>
      </c>
      <c r="I73" s="352">
        <v>2009</v>
      </c>
      <c r="J73" s="352">
        <v>30</v>
      </c>
      <c r="K73" s="332">
        <v>0.8354166666666667</v>
      </c>
      <c r="L73" s="193">
        <v>4000</v>
      </c>
      <c r="M73" s="339">
        <v>7.2</v>
      </c>
      <c r="N73" s="511" t="s">
        <v>332</v>
      </c>
      <c r="O73" s="513"/>
      <c r="P73" s="514"/>
      <c r="Q73" s="515"/>
      <c r="R73" s="71"/>
      <c r="S73" s="71"/>
    </row>
    <row r="74" spans="1:19" s="15" customFormat="1" ht="15">
      <c r="A74" s="532">
        <v>64</v>
      </c>
      <c r="B74" s="305" t="s">
        <v>406</v>
      </c>
      <c r="C74" s="361">
        <v>39843</v>
      </c>
      <c r="D74" s="352">
        <v>2009</v>
      </c>
      <c r="E74" s="352">
        <v>30</v>
      </c>
      <c r="F74" s="332">
        <v>0.9291666666666667</v>
      </c>
      <c r="G74" s="332">
        <v>0.3333333333333333</v>
      </c>
      <c r="H74" s="361">
        <v>39844</v>
      </c>
      <c r="I74" s="352">
        <v>2009</v>
      </c>
      <c r="J74" s="352">
        <v>31</v>
      </c>
      <c r="K74" s="332">
        <v>0.2625</v>
      </c>
      <c r="L74" s="193">
        <v>3000</v>
      </c>
      <c r="M74" s="339">
        <v>86.4</v>
      </c>
      <c r="N74" s="511" t="s">
        <v>332</v>
      </c>
      <c r="O74" s="513"/>
      <c r="P74" s="514"/>
      <c r="Q74" s="515"/>
      <c r="R74" s="71"/>
      <c r="S74" s="71"/>
    </row>
    <row r="75" spans="1:19" s="15" customFormat="1" ht="15">
      <c r="A75" s="532">
        <v>65</v>
      </c>
      <c r="B75" s="305" t="s">
        <v>407</v>
      </c>
      <c r="C75" s="361">
        <v>39844</v>
      </c>
      <c r="D75" s="352">
        <v>2009</v>
      </c>
      <c r="E75" s="352">
        <v>31</v>
      </c>
      <c r="F75" s="332">
        <v>0.2902777777777778</v>
      </c>
      <c r="G75" s="332">
        <v>0.11458333333333333</v>
      </c>
      <c r="H75" s="361">
        <v>39844</v>
      </c>
      <c r="I75" s="352">
        <v>2009</v>
      </c>
      <c r="J75" s="352">
        <v>31</v>
      </c>
      <c r="K75" s="332">
        <v>0.4048611111111111</v>
      </c>
      <c r="L75" s="193">
        <v>4000</v>
      </c>
      <c r="M75" s="339">
        <v>39.6</v>
      </c>
      <c r="N75" s="511" t="s">
        <v>332</v>
      </c>
      <c r="O75" s="513"/>
      <c r="P75" s="514"/>
      <c r="Q75" s="515"/>
      <c r="R75" s="71"/>
      <c r="S75" s="71"/>
    </row>
    <row r="76" spans="1:19" s="15" customFormat="1" ht="15">
      <c r="A76" s="532">
        <v>66</v>
      </c>
      <c r="B76" s="305" t="s">
        <v>408</v>
      </c>
      <c r="C76" s="361">
        <v>39844</v>
      </c>
      <c r="D76" s="352">
        <v>2009</v>
      </c>
      <c r="E76" s="352">
        <v>31</v>
      </c>
      <c r="F76" s="332">
        <v>0.4048611111111111</v>
      </c>
      <c r="G76" s="332">
        <v>0.027777777777777776</v>
      </c>
      <c r="H76" s="361">
        <v>39844</v>
      </c>
      <c r="I76" s="352">
        <v>2009</v>
      </c>
      <c r="J76" s="352">
        <v>31</v>
      </c>
      <c r="K76" s="332">
        <v>0.43263888888888885</v>
      </c>
      <c r="L76" s="193">
        <v>4000</v>
      </c>
      <c r="M76" s="339">
        <v>9.6</v>
      </c>
      <c r="N76" s="511" t="s">
        <v>332</v>
      </c>
      <c r="O76" s="513"/>
      <c r="P76" s="514"/>
      <c r="Q76" s="515"/>
      <c r="R76" s="71"/>
      <c r="S76" s="71"/>
    </row>
    <row r="77" spans="1:19" s="15" customFormat="1" ht="15">
      <c r="A77" s="532">
        <v>67</v>
      </c>
      <c r="B77" s="305" t="s">
        <v>409</v>
      </c>
      <c r="C77" s="361">
        <v>39844</v>
      </c>
      <c r="D77" s="352">
        <v>2009</v>
      </c>
      <c r="E77" s="352">
        <v>31</v>
      </c>
      <c r="F77" s="332">
        <v>0.43263888888888885</v>
      </c>
      <c r="G77" s="332">
        <v>0.052083333333333336</v>
      </c>
      <c r="H77" s="361">
        <v>39844</v>
      </c>
      <c r="I77" s="352">
        <v>2009</v>
      </c>
      <c r="J77" s="352">
        <v>31</v>
      </c>
      <c r="K77" s="332">
        <v>0.4847222222222222</v>
      </c>
      <c r="L77" s="193">
        <v>4000</v>
      </c>
      <c r="M77" s="339">
        <v>18</v>
      </c>
      <c r="N77" s="511" t="s">
        <v>332</v>
      </c>
      <c r="O77" s="513"/>
      <c r="P77" s="514"/>
      <c r="Q77" s="515"/>
      <c r="R77" s="71"/>
      <c r="S77" s="71"/>
    </row>
    <row r="78" spans="1:19" s="15" customFormat="1" ht="15">
      <c r="A78" s="532">
        <v>68</v>
      </c>
      <c r="B78" s="305" t="s">
        <v>410</v>
      </c>
      <c r="C78" s="361">
        <v>39844</v>
      </c>
      <c r="D78" s="352">
        <v>2009</v>
      </c>
      <c r="E78" s="352">
        <v>31</v>
      </c>
      <c r="F78" s="332">
        <v>0.4847222222222222</v>
      </c>
      <c r="G78" s="332">
        <v>0.20138888888888887</v>
      </c>
      <c r="H78" s="361">
        <v>39844</v>
      </c>
      <c r="I78" s="352">
        <v>2009</v>
      </c>
      <c r="J78" s="352">
        <v>31</v>
      </c>
      <c r="K78" s="332">
        <v>0.686111111111111</v>
      </c>
      <c r="L78" s="193">
        <v>2200</v>
      </c>
      <c r="M78" s="339">
        <v>38.28</v>
      </c>
      <c r="N78" s="511" t="s">
        <v>332</v>
      </c>
      <c r="O78" s="513"/>
      <c r="P78" s="514"/>
      <c r="Q78" s="515"/>
      <c r="R78" s="71"/>
      <c r="S78" s="71"/>
    </row>
    <row r="79" spans="1:19" s="15" customFormat="1" ht="15">
      <c r="A79" s="532">
        <v>69</v>
      </c>
      <c r="B79" s="305" t="s">
        <v>411</v>
      </c>
      <c r="C79" s="361">
        <v>39844</v>
      </c>
      <c r="D79" s="352">
        <v>2009</v>
      </c>
      <c r="E79" s="352">
        <v>31</v>
      </c>
      <c r="F79" s="332">
        <v>0.686111111111111</v>
      </c>
      <c r="G79" s="332">
        <v>0.08472222222222221</v>
      </c>
      <c r="H79" s="361">
        <v>39844</v>
      </c>
      <c r="I79" s="352">
        <v>2009</v>
      </c>
      <c r="J79" s="352">
        <v>31</v>
      </c>
      <c r="K79" s="332">
        <v>0.7708333333333334</v>
      </c>
      <c r="L79" s="193">
        <v>2200</v>
      </c>
      <c r="M79" s="339">
        <v>16.104</v>
      </c>
      <c r="N79" s="511" t="s">
        <v>332</v>
      </c>
      <c r="O79" s="513"/>
      <c r="P79" s="514"/>
      <c r="Q79" s="515"/>
      <c r="R79" s="71"/>
      <c r="S79" s="71"/>
    </row>
    <row r="80" spans="1:19" s="15" customFormat="1" ht="15">
      <c r="A80" s="532">
        <v>70</v>
      </c>
      <c r="B80" s="305" t="s">
        <v>412</v>
      </c>
      <c r="C80" s="361">
        <v>39844</v>
      </c>
      <c r="D80" s="352">
        <v>2009</v>
      </c>
      <c r="E80" s="352">
        <v>31</v>
      </c>
      <c r="F80" s="332">
        <v>0.7708333333333334</v>
      </c>
      <c r="G80" s="332">
        <v>0.1875</v>
      </c>
      <c r="H80" s="361">
        <v>39844</v>
      </c>
      <c r="I80" s="352">
        <v>2009</v>
      </c>
      <c r="J80" s="352">
        <v>31</v>
      </c>
      <c r="K80" s="332">
        <v>0.9583333333333334</v>
      </c>
      <c r="L80" s="193">
        <v>2200</v>
      </c>
      <c r="M80" s="339">
        <v>35.64</v>
      </c>
      <c r="N80" s="511" t="s">
        <v>332</v>
      </c>
      <c r="O80" s="513"/>
      <c r="P80" s="514"/>
      <c r="Q80" s="515"/>
      <c r="R80" s="71"/>
      <c r="S80" s="71"/>
    </row>
    <row r="81" spans="1:19" s="15" customFormat="1" ht="15">
      <c r="A81" s="532">
        <v>71</v>
      </c>
      <c r="B81" s="305" t="s">
        <v>413</v>
      </c>
      <c r="C81" s="361">
        <v>39844</v>
      </c>
      <c r="D81" s="352">
        <v>2009</v>
      </c>
      <c r="E81" s="352">
        <v>31</v>
      </c>
      <c r="F81" s="332">
        <v>0.9583333333333334</v>
      </c>
      <c r="G81" s="332">
        <v>0.2548611111111111</v>
      </c>
      <c r="H81" s="361">
        <v>39845</v>
      </c>
      <c r="I81" s="352">
        <v>2009</v>
      </c>
      <c r="J81" s="352">
        <v>32</v>
      </c>
      <c r="K81" s="332">
        <v>0.21319444444444444</v>
      </c>
      <c r="L81" s="193">
        <v>2200</v>
      </c>
      <c r="M81" s="339">
        <v>48.444</v>
      </c>
      <c r="N81" s="511" t="s">
        <v>332</v>
      </c>
      <c r="O81" s="513"/>
      <c r="P81" s="514"/>
      <c r="Q81" s="515"/>
      <c r="R81" s="71"/>
      <c r="S81" s="71"/>
    </row>
    <row r="82" spans="1:19" s="15" customFormat="1" ht="15">
      <c r="A82" s="532">
        <v>72</v>
      </c>
      <c r="B82" s="305" t="s">
        <v>414</v>
      </c>
      <c r="C82" s="361">
        <v>39845</v>
      </c>
      <c r="D82" s="352">
        <v>2009</v>
      </c>
      <c r="E82" s="352">
        <v>32</v>
      </c>
      <c r="F82" s="332">
        <v>0.21319444444444444</v>
      </c>
      <c r="G82" s="332">
        <v>0.3854166666666667</v>
      </c>
      <c r="H82" s="361">
        <v>39845</v>
      </c>
      <c r="I82" s="352">
        <v>2009</v>
      </c>
      <c r="J82" s="352">
        <v>32</v>
      </c>
      <c r="K82" s="332">
        <v>0.5986111111111111</v>
      </c>
      <c r="L82" s="193">
        <v>2200</v>
      </c>
      <c r="M82" s="339">
        <v>73.26</v>
      </c>
      <c r="N82" s="511" t="s">
        <v>332</v>
      </c>
      <c r="O82" s="513"/>
      <c r="P82" s="514"/>
      <c r="Q82" s="515"/>
      <c r="R82" s="71"/>
      <c r="S82" s="71"/>
    </row>
    <row r="83" spans="1:19" s="15" customFormat="1" ht="15">
      <c r="A83" s="532">
        <v>73</v>
      </c>
      <c r="B83" s="305" t="s">
        <v>415</v>
      </c>
      <c r="C83" s="361">
        <v>39845</v>
      </c>
      <c r="D83" s="352">
        <v>2009</v>
      </c>
      <c r="E83" s="352">
        <v>32</v>
      </c>
      <c r="F83" s="332">
        <v>0.5986111111111111</v>
      </c>
      <c r="G83" s="332">
        <v>0.2513888888888889</v>
      </c>
      <c r="H83" s="361">
        <v>39845</v>
      </c>
      <c r="I83" s="352">
        <v>2009</v>
      </c>
      <c r="J83" s="352">
        <v>32</v>
      </c>
      <c r="K83" s="332">
        <v>0.85</v>
      </c>
      <c r="L83" s="193">
        <v>4000</v>
      </c>
      <c r="M83" s="339">
        <v>86.88</v>
      </c>
      <c r="N83" s="511" t="s">
        <v>349</v>
      </c>
      <c r="O83" s="513" t="s">
        <v>350</v>
      </c>
      <c r="P83" s="514" t="s">
        <v>351</v>
      </c>
      <c r="Q83" s="515"/>
      <c r="R83" s="71"/>
      <c r="S83" s="71"/>
    </row>
    <row r="84" spans="1:19" s="15" customFormat="1" ht="15">
      <c r="A84" s="533"/>
      <c r="B84" s="520" t="s">
        <v>416</v>
      </c>
      <c r="C84" s="521">
        <v>39845</v>
      </c>
      <c r="D84" s="522">
        <v>2009</v>
      </c>
      <c r="E84" s="522">
        <v>32</v>
      </c>
      <c r="F84" s="523">
        <v>0.5986111111111111</v>
      </c>
      <c r="G84" s="523">
        <v>0.2513888888888889</v>
      </c>
      <c r="H84" s="521">
        <v>39845</v>
      </c>
      <c r="I84" s="522">
        <v>2009</v>
      </c>
      <c r="J84" s="522">
        <v>32</v>
      </c>
      <c r="K84" s="523">
        <v>0.85</v>
      </c>
      <c r="L84" s="524">
        <v>0</v>
      </c>
      <c r="M84" s="525">
        <v>12</v>
      </c>
      <c r="N84" s="526" t="s">
        <v>332</v>
      </c>
      <c r="O84" s="527"/>
      <c r="P84" s="528"/>
      <c r="Q84" s="529"/>
      <c r="R84" s="71"/>
      <c r="S84" s="71"/>
    </row>
    <row r="85" spans="1:19" s="15" customFormat="1" ht="15">
      <c r="A85" s="532">
        <v>74</v>
      </c>
      <c r="B85" s="305" t="s">
        <v>417</v>
      </c>
      <c r="C85" s="361">
        <v>39845</v>
      </c>
      <c r="D85" s="352">
        <v>2009</v>
      </c>
      <c r="E85" s="352">
        <v>32</v>
      </c>
      <c r="F85" s="332">
        <v>0.85</v>
      </c>
      <c r="G85" s="332">
        <v>0.027777777777777776</v>
      </c>
      <c r="H85" s="361">
        <v>39845</v>
      </c>
      <c r="I85" s="352">
        <v>2009</v>
      </c>
      <c r="J85" s="352">
        <v>32</v>
      </c>
      <c r="K85" s="332">
        <v>0.8777777777777778</v>
      </c>
      <c r="L85" s="193">
        <v>4000</v>
      </c>
      <c r="M85" s="339">
        <v>9.6</v>
      </c>
      <c r="N85" s="511" t="s">
        <v>332</v>
      </c>
      <c r="O85" s="513"/>
      <c r="P85" s="514"/>
      <c r="Q85" s="515"/>
      <c r="R85" s="71"/>
      <c r="S85" s="71"/>
    </row>
    <row r="86" spans="1:19" s="15" customFormat="1" ht="15">
      <c r="A86" s="532">
        <v>75</v>
      </c>
      <c r="B86" s="305" t="s">
        <v>418</v>
      </c>
      <c r="C86" s="361">
        <v>39845</v>
      </c>
      <c r="D86" s="352">
        <v>2009</v>
      </c>
      <c r="E86" s="352">
        <v>32</v>
      </c>
      <c r="F86" s="332">
        <v>0.9194444444444444</v>
      </c>
      <c r="G86" s="332">
        <v>0.3333333333333333</v>
      </c>
      <c r="H86" s="361">
        <v>39846</v>
      </c>
      <c r="I86" s="352">
        <v>2009</v>
      </c>
      <c r="J86" s="352">
        <v>33</v>
      </c>
      <c r="K86" s="332">
        <v>0.25277777777777777</v>
      </c>
      <c r="L86" s="193">
        <v>3000</v>
      </c>
      <c r="M86" s="339">
        <v>86.4</v>
      </c>
      <c r="N86" s="511" t="s">
        <v>332</v>
      </c>
      <c r="O86" s="513"/>
      <c r="P86" s="514"/>
      <c r="Q86" s="515"/>
      <c r="R86" s="71"/>
      <c r="S86" s="71"/>
    </row>
    <row r="87" spans="1:19" s="15" customFormat="1" ht="15">
      <c r="A87" s="532">
        <v>76</v>
      </c>
      <c r="B87" s="305" t="s">
        <v>419</v>
      </c>
      <c r="C87" s="361">
        <v>39846</v>
      </c>
      <c r="D87" s="352">
        <v>2009</v>
      </c>
      <c r="E87" s="352">
        <v>33</v>
      </c>
      <c r="F87" s="332">
        <v>0.25277777777777777</v>
      </c>
      <c r="G87" s="332">
        <v>0.020833333333333332</v>
      </c>
      <c r="H87" s="361">
        <v>39846</v>
      </c>
      <c r="I87" s="352">
        <v>2009</v>
      </c>
      <c r="J87" s="352">
        <v>33</v>
      </c>
      <c r="K87" s="332">
        <v>0.2736111111111111</v>
      </c>
      <c r="L87" s="193">
        <v>2200</v>
      </c>
      <c r="M87" s="339">
        <v>3.96</v>
      </c>
      <c r="N87" s="511" t="s">
        <v>332</v>
      </c>
      <c r="O87" s="513"/>
      <c r="P87" s="514"/>
      <c r="Q87" s="515"/>
      <c r="R87" s="71"/>
      <c r="S87" s="71"/>
    </row>
    <row r="88" spans="1:19" s="15" customFormat="1" ht="15">
      <c r="A88" s="532">
        <v>77</v>
      </c>
      <c r="B88" s="305" t="s">
        <v>420</v>
      </c>
      <c r="C88" s="361">
        <v>39846</v>
      </c>
      <c r="D88" s="352">
        <v>2009</v>
      </c>
      <c r="E88" s="352">
        <v>33</v>
      </c>
      <c r="F88" s="332">
        <v>0.2736111111111111</v>
      </c>
      <c r="G88" s="332">
        <v>0.024999999999999998</v>
      </c>
      <c r="H88" s="361">
        <v>39846</v>
      </c>
      <c r="I88" s="352">
        <v>2009</v>
      </c>
      <c r="J88" s="352">
        <v>33</v>
      </c>
      <c r="K88" s="332">
        <v>0.2986111111111111</v>
      </c>
      <c r="L88" s="193">
        <v>2200</v>
      </c>
      <c r="M88" s="339">
        <v>4.752</v>
      </c>
      <c r="N88" s="511" t="s">
        <v>332</v>
      </c>
      <c r="O88" s="513"/>
      <c r="P88" s="514"/>
      <c r="Q88" s="515"/>
      <c r="R88" s="71"/>
      <c r="S88" s="71"/>
    </row>
    <row r="89" spans="1:19" s="15" customFormat="1" ht="15">
      <c r="A89" s="532">
        <v>78</v>
      </c>
      <c r="B89" s="305" t="s">
        <v>421</v>
      </c>
      <c r="C89" s="361">
        <v>39846</v>
      </c>
      <c r="D89" s="352">
        <v>2009</v>
      </c>
      <c r="E89" s="352">
        <v>33</v>
      </c>
      <c r="F89" s="332">
        <v>0.2986111111111111</v>
      </c>
      <c r="G89" s="332">
        <v>0.041666666666666664</v>
      </c>
      <c r="H89" s="361">
        <v>39846</v>
      </c>
      <c r="I89" s="352">
        <v>2009</v>
      </c>
      <c r="J89" s="352">
        <v>33</v>
      </c>
      <c r="K89" s="332">
        <v>0.34027777777777773</v>
      </c>
      <c r="L89" s="193">
        <v>2200</v>
      </c>
      <c r="M89" s="339">
        <v>7.92</v>
      </c>
      <c r="N89" s="511" t="s">
        <v>332</v>
      </c>
      <c r="O89" s="513"/>
      <c r="P89" s="514"/>
      <c r="Q89" s="515"/>
      <c r="R89" s="71"/>
      <c r="S89" s="71"/>
    </row>
    <row r="90" spans="1:19" s="15" customFormat="1" ht="15">
      <c r="A90" s="532">
        <v>79</v>
      </c>
      <c r="B90" s="305" t="s">
        <v>422</v>
      </c>
      <c r="C90" s="361">
        <v>39846</v>
      </c>
      <c r="D90" s="352">
        <v>2009</v>
      </c>
      <c r="E90" s="352">
        <v>33</v>
      </c>
      <c r="F90" s="332">
        <v>0.34027777777777773</v>
      </c>
      <c r="G90" s="332">
        <v>0.10416666666666667</v>
      </c>
      <c r="H90" s="361">
        <v>39846</v>
      </c>
      <c r="I90" s="352">
        <v>2009</v>
      </c>
      <c r="J90" s="352">
        <v>33</v>
      </c>
      <c r="K90" s="332">
        <v>0.4444444444444444</v>
      </c>
      <c r="L90" s="193">
        <v>2200</v>
      </c>
      <c r="M90" s="339">
        <v>19.8</v>
      </c>
      <c r="N90" s="511" t="s">
        <v>332</v>
      </c>
      <c r="O90" s="513"/>
      <c r="P90" s="514"/>
      <c r="Q90" s="515"/>
      <c r="R90" s="71"/>
      <c r="S90" s="71"/>
    </row>
    <row r="91" spans="1:19" s="15" customFormat="1" ht="15">
      <c r="A91" s="532">
        <v>80</v>
      </c>
      <c r="B91" s="305" t="s">
        <v>423</v>
      </c>
      <c r="C91" s="361">
        <v>39846</v>
      </c>
      <c r="D91" s="352">
        <v>2009</v>
      </c>
      <c r="E91" s="352">
        <v>33</v>
      </c>
      <c r="F91" s="332">
        <v>0.4444444444444444</v>
      </c>
      <c r="G91" s="332">
        <v>0.013888888888888888</v>
      </c>
      <c r="H91" s="361">
        <v>39846</v>
      </c>
      <c r="I91" s="352">
        <v>2009</v>
      </c>
      <c r="J91" s="352">
        <v>33</v>
      </c>
      <c r="K91" s="332">
        <v>0.4583333333333333</v>
      </c>
      <c r="L91" s="193">
        <v>400</v>
      </c>
      <c r="M91" s="339">
        <v>0.48</v>
      </c>
      <c r="N91" s="511" t="s">
        <v>349</v>
      </c>
      <c r="O91" s="513" t="s">
        <v>424</v>
      </c>
      <c r="P91" s="514" t="s">
        <v>351</v>
      </c>
      <c r="Q91" s="515"/>
      <c r="R91" s="71"/>
      <c r="S91" s="71"/>
    </row>
    <row r="92" spans="1:19" s="15" customFormat="1" ht="15">
      <c r="A92" s="532">
        <v>81</v>
      </c>
      <c r="B92" s="305" t="s">
        <v>425</v>
      </c>
      <c r="C92" s="361">
        <v>39846</v>
      </c>
      <c r="D92" s="352">
        <v>2009</v>
      </c>
      <c r="E92" s="352">
        <v>33</v>
      </c>
      <c r="F92" s="332">
        <v>0.4583333333333333</v>
      </c>
      <c r="G92" s="332">
        <v>0.020833333333333332</v>
      </c>
      <c r="H92" s="361">
        <v>39846</v>
      </c>
      <c r="I92" s="352">
        <v>2009</v>
      </c>
      <c r="J92" s="352">
        <v>33</v>
      </c>
      <c r="K92" s="332">
        <v>0.4791666666666667</v>
      </c>
      <c r="L92" s="193">
        <v>2200</v>
      </c>
      <c r="M92" s="339">
        <v>3.96</v>
      </c>
      <c r="N92" s="511" t="s">
        <v>332</v>
      </c>
      <c r="O92" s="513"/>
      <c r="P92" s="514"/>
      <c r="Q92" s="515"/>
      <c r="R92" s="71"/>
      <c r="S92" s="71"/>
    </row>
    <row r="93" spans="1:19" s="15" customFormat="1" ht="15">
      <c r="A93" s="532">
        <v>82</v>
      </c>
      <c r="B93" s="305" t="s">
        <v>426</v>
      </c>
      <c r="C93" s="361">
        <v>39846</v>
      </c>
      <c r="D93" s="352">
        <v>2009</v>
      </c>
      <c r="E93" s="352">
        <v>33</v>
      </c>
      <c r="F93" s="332">
        <v>0.4791666666666667</v>
      </c>
      <c r="G93" s="332">
        <v>0.04861111111111111</v>
      </c>
      <c r="H93" s="361">
        <v>39846</v>
      </c>
      <c r="I93" s="352">
        <v>2009</v>
      </c>
      <c r="J93" s="352">
        <v>33</v>
      </c>
      <c r="K93" s="332">
        <v>0.5277777777777778</v>
      </c>
      <c r="L93" s="193">
        <v>2200</v>
      </c>
      <c r="M93" s="339">
        <v>9.24</v>
      </c>
      <c r="N93" s="511" t="s">
        <v>332</v>
      </c>
      <c r="O93" s="513"/>
      <c r="P93" s="514"/>
      <c r="Q93" s="515"/>
      <c r="R93" s="71"/>
      <c r="S93" s="71"/>
    </row>
    <row r="94" spans="1:19" s="15" customFormat="1" ht="15">
      <c r="A94" s="532">
        <v>83</v>
      </c>
      <c r="B94" s="305" t="s">
        <v>427</v>
      </c>
      <c r="C94" s="361">
        <v>39846</v>
      </c>
      <c r="D94" s="352">
        <v>2009</v>
      </c>
      <c r="E94" s="352">
        <v>33</v>
      </c>
      <c r="F94" s="332">
        <v>0.5277777777777778</v>
      </c>
      <c r="G94" s="332">
        <v>0.013888888888888888</v>
      </c>
      <c r="H94" s="361">
        <v>39846</v>
      </c>
      <c r="I94" s="352">
        <v>2009</v>
      </c>
      <c r="J94" s="352">
        <v>33</v>
      </c>
      <c r="K94" s="332">
        <v>0.5416666666666666</v>
      </c>
      <c r="L94" s="193">
        <v>2200</v>
      </c>
      <c r="M94" s="339">
        <v>2.64</v>
      </c>
      <c r="N94" s="511" t="s">
        <v>332</v>
      </c>
      <c r="O94" s="513"/>
      <c r="P94" s="514"/>
      <c r="Q94" s="515"/>
      <c r="R94" s="71"/>
      <c r="S94" s="71"/>
    </row>
    <row r="95" spans="1:19" s="15" customFormat="1" ht="15">
      <c r="A95" s="532">
        <v>84</v>
      </c>
      <c r="B95" s="305" t="s">
        <v>428</v>
      </c>
      <c r="C95" s="361">
        <v>39846</v>
      </c>
      <c r="D95" s="352">
        <v>2009</v>
      </c>
      <c r="E95" s="352">
        <v>33</v>
      </c>
      <c r="F95" s="332">
        <v>0.5416666666666666</v>
      </c>
      <c r="G95" s="332">
        <v>0.052083333333333336</v>
      </c>
      <c r="H95" s="361">
        <v>39846</v>
      </c>
      <c r="I95" s="352">
        <v>2009</v>
      </c>
      <c r="J95" s="352">
        <v>33</v>
      </c>
      <c r="K95" s="332">
        <v>0.59375</v>
      </c>
      <c r="L95" s="193">
        <v>880</v>
      </c>
      <c r="M95" s="339">
        <v>3.96</v>
      </c>
      <c r="N95" s="511" t="s">
        <v>332</v>
      </c>
      <c r="O95" s="513"/>
      <c r="P95" s="514"/>
      <c r="Q95" s="515"/>
      <c r="R95" s="71"/>
      <c r="S95" s="71"/>
    </row>
    <row r="96" spans="1:19" s="15" customFormat="1" ht="15">
      <c r="A96" s="532">
        <v>85</v>
      </c>
      <c r="B96" s="305" t="s">
        <v>429</v>
      </c>
      <c r="C96" s="361">
        <v>39846</v>
      </c>
      <c r="D96" s="352">
        <v>2009</v>
      </c>
      <c r="E96" s="352">
        <v>33</v>
      </c>
      <c r="F96" s="332">
        <v>0.59375</v>
      </c>
      <c r="G96" s="332">
        <v>0.10069444444444443</v>
      </c>
      <c r="H96" s="361">
        <v>39846</v>
      </c>
      <c r="I96" s="352">
        <v>2009</v>
      </c>
      <c r="J96" s="352">
        <v>33</v>
      </c>
      <c r="K96" s="332">
        <v>0.6944444444444445</v>
      </c>
      <c r="L96" s="193">
        <v>2200</v>
      </c>
      <c r="M96" s="339">
        <v>19.14</v>
      </c>
      <c r="N96" s="511" t="s">
        <v>349</v>
      </c>
      <c r="O96" s="513" t="s">
        <v>424</v>
      </c>
      <c r="P96" s="514" t="s">
        <v>351</v>
      </c>
      <c r="Q96" s="515"/>
      <c r="R96" s="71"/>
      <c r="S96" s="71"/>
    </row>
    <row r="97" spans="1:19" s="15" customFormat="1" ht="15">
      <c r="A97" s="533"/>
      <c r="B97" s="520" t="s">
        <v>430</v>
      </c>
      <c r="C97" s="521">
        <v>39846</v>
      </c>
      <c r="D97" s="522">
        <v>2009</v>
      </c>
      <c r="E97" s="522">
        <v>33</v>
      </c>
      <c r="F97" s="523">
        <v>0.59375</v>
      </c>
      <c r="G97" s="523">
        <v>0.10069444444444443</v>
      </c>
      <c r="H97" s="521">
        <v>39846</v>
      </c>
      <c r="I97" s="522">
        <v>2009</v>
      </c>
      <c r="J97" s="522">
        <v>33</v>
      </c>
      <c r="K97" s="523">
        <v>0.6944444444444445</v>
      </c>
      <c r="L97" s="524">
        <v>0</v>
      </c>
      <c r="M97" s="525">
        <v>3</v>
      </c>
      <c r="N97" s="526" t="s">
        <v>332</v>
      </c>
      <c r="O97" s="527"/>
      <c r="P97" s="528"/>
      <c r="Q97" s="529"/>
      <c r="R97" s="71"/>
      <c r="S97" s="71"/>
    </row>
    <row r="98" spans="1:19" s="15" customFormat="1" ht="15">
      <c r="A98" s="532">
        <v>86</v>
      </c>
      <c r="B98" s="305" t="s">
        <v>431</v>
      </c>
      <c r="C98" s="361">
        <v>39846</v>
      </c>
      <c r="D98" s="352">
        <v>2009</v>
      </c>
      <c r="E98" s="352">
        <v>33</v>
      </c>
      <c r="F98" s="332">
        <v>0.6944444444444445</v>
      </c>
      <c r="G98" s="332">
        <v>0.013888888888888888</v>
      </c>
      <c r="H98" s="361">
        <v>39846</v>
      </c>
      <c r="I98" s="352">
        <v>2009</v>
      </c>
      <c r="J98" s="352">
        <v>33</v>
      </c>
      <c r="K98" s="332">
        <v>0.7083333333333334</v>
      </c>
      <c r="L98" s="193">
        <v>2200</v>
      </c>
      <c r="M98" s="339">
        <v>2.64</v>
      </c>
      <c r="N98" s="511" t="s">
        <v>332</v>
      </c>
      <c r="O98" s="513"/>
      <c r="P98" s="514"/>
      <c r="Q98" s="515"/>
      <c r="R98" s="71"/>
      <c r="S98" s="71"/>
    </row>
    <row r="99" spans="1:19" s="15" customFormat="1" ht="15">
      <c r="A99" s="532">
        <v>87</v>
      </c>
      <c r="B99" s="305" t="s">
        <v>432</v>
      </c>
      <c r="C99" s="361">
        <v>39846</v>
      </c>
      <c r="D99" s="352">
        <v>2009</v>
      </c>
      <c r="E99" s="352">
        <v>33</v>
      </c>
      <c r="F99" s="332">
        <v>0.7083333333333334</v>
      </c>
      <c r="G99" s="332">
        <v>0.041666666666666664</v>
      </c>
      <c r="H99" s="361">
        <v>39846</v>
      </c>
      <c r="I99" s="352">
        <v>2009</v>
      </c>
      <c r="J99" s="352">
        <v>33</v>
      </c>
      <c r="K99" s="332">
        <v>0.75</v>
      </c>
      <c r="L99" s="193">
        <v>4000</v>
      </c>
      <c r="M99" s="339">
        <v>14.4</v>
      </c>
      <c r="N99" s="511" t="s">
        <v>332</v>
      </c>
      <c r="O99" s="513"/>
      <c r="P99" s="514"/>
      <c r="Q99" s="515"/>
      <c r="R99" s="71"/>
      <c r="S99" s="71"/>
    </row>
    <row r="100" spans="1:19" s="15" customFormat="1" ht="15">
      <c r="A100" s="532">
        <v>88</v>
      </c>
      <c r="B100" s="305" t="s">
        <v>433</v>
      </c>
      <c r="C100" s="361">
        <v>39846</v>
      </c>
      <c r="D100" s="352">
        <v>2009</v>
      </c>
      <c r="E100" s="352">
        <v>33</v>
      </c>
      <c r="F100" s="332">
        <v>0.75</v>
      </c>
      <c r="G100" s="332">
        <v>0.08333333333333333</v>
      </c>
      <c r="H100" s="361">
        <v>39846</v>
      </c>
      <c r="I100" s="352">
        <v>2009</v>
      </c>
      <c r="J100" s="352">
        <v>33</v>
      </c>
      <c r="K100" s="332">
        <v>0.8333333333333334</v>
      </c>
      <c r="L100" s="193">
        <v>4000</v>
      </c>
      <c r="M100" s="339">
        <v>28.8</v>
      </c>
      <c r="N100" s="511" t="s">
        <v>332</v>
      </c>
      <c r="O100" s="513"/>
      <c r="P100" s="514"/>
      <c r="Q100" s="515"/>
      <c r="R100" s="71"/>
      <c r="S100" s="71"/>
    </row>
    <row r="101" spans="1:19" s="15" customFormat="1" ht="15">
      <c r="A101" s="532">
        <v>89</v>
      </c>
      <c r="B101" s="305" t="s">
        <v>434</v>
      </c>
      <c r="C101" s="361">
        <v>39846</v>
      </c>
      <c r="D101" s="352">
        <v>2009</v>
      </c>
      <c r="E101" s="352">
        <v>33</v>
      </c>
      <c r="F101" s="332">
        <v>0.8333333333333334</v>
      </c>
      <c r="G101" s="332">
        <v>0.29444444444444445</v>
      </c>
      <c r="H101" s="361">
        <v>39847</v>
      </c>
      <c r="I101" s="352">
        <v>2009</v>
      </c>
      <c r="J101" s="352">
        <v>34</v>
      </c>
      <c r="K101" s="332">
        <v>0.1277777777777778</v>
      </c>
      <c r="L101" s="193">
        <v>4000</v>
      </c>
      <c r="M101" s="339">
        <v>101.76</v>
      </c>
      <c r="N101" s="511" t="s">
        <v>332</v>
      </c>
      <c r="O101" s="513"/>
      <c r="P101" s="514"/>
      <c r="Q101" s="515"/>
      <c r="R101" s="71"/>
      <c r="S101" s="71"/>
    </row>
    <row r="102" spans="1:19" s="15" customFormat="1" ht="15">
      <c r="A102" s="532">
        <v>90</v>
      </c>
      <c r="B102" s="305" t="s">
        <v>435</v>
      </c>
      <c r="C102" s="361">
        <v>39847</v>
      </c>
      <c r="D102" s="352">
        <v>2009</v>
      </c>
      <c r="E102" s="352">
        <v>34</v>
      </c>
      <c r="F102" s="332">
        <v>0.23194444444444443</v>
      </c>
      <c r="G102" s="332">
        <v>0.3333333333333333</v>
      </c>
      <c r="H102" s="361">
        <v>39847</v>
      </c>
      <c r="I102" s="352">
        <v>2009</v>
      </c>
      <c r="J102" s="352">
        <v>34</v>
      </c>
      <c r="K102" s="332">
        <v>0.5652777777777778</v>
      </c>
      <c r="L102" s="193">
        <v>3000</v>
      </c>
      <c r="M102" s="339">
        <v>86.4</v>
      </c>
      <c r="N102" s="511" t="s">
        <v>332</v>
      </c>
      <c r="O102" s="513"/>
      <c r="P102" s="514"/>
      <c r="Q102" s="515"/>
      <c r="R102" s="71"/>
      <c r="S102" s="71"/>
    </row>
    <row r="103" spans="1:19" s="15" customFormat="1" ht="15">
      <c r="A103" s="532">
        <v>91</v>
      </c>
      <c r="B103" s="305" t="s">
        <v>436</v>
      </c>
      <c r="C103" s="361">
        <v>39847</v>
      </c>
      <c r="D103" s="352">
        <v>2009</v>
      </c>
      <c r="E103" s="352">
        <v>34</v>
      </c>
      <c r="F103" s="332">
        <v>0.5930555555555556</v>
      </c>
      <c r="G103" s="332">
        <v>0.3333333333333333</v>
      </c>
      <c r="H103" s="361">
        <v>39847</v>
      </c>
      <c r="I103" s="352">
        <v>2009</v>
      </c>
      <c r="J103" s="352">
        <v>34</v>
      </c>
      <c r="K103" s="332">
        <v>0.9263888888888889</v>
      </c>
      <c r="L103" s="193">
        <v>4000</v>
      </c>
      <c r="M103" s="339">
        <v>115.2</v>
      </c>
      <c r="N103" s="511" t="s">
        <v>349</v>
      </c>
      <c r="O103" s="513" t="s">
        <v>350</v>
      </c>
      <c r="P103" s="514" t="s">
        <v>351</v>
      </c>
      <c r="Q103" s="515"/>
      <c r="R103" s="71"/>
      <c r="S103" s="71"/>
    </row>
    <row r="104" spans="1:19" s="15" customFormat="1" ht="15">
      <c r="A104" s="533"/>
      <c r="B104" s="520" t="s">
        <v>437</v>
      </c>
      <c r="C104" s="521">
        <v>39847</v>
      </c>
      <c r="D104" s="522">
        <v>2009</v>
      </c>
      <c r="E104" s="522">
        <v>34</v>
      </c>
      <c r="F104" s="523">
        <v>0.5930555555555556</v>
      </c>
      <c r="G104" s="523">
        <v>0.3333333333333333</v>
      </c>
      <c r="H104" s="521">
        <v>39847</v>
      </c>
      <c r="I104" s="522">
        <v>2009</v>
      </c>
      <c r="J104" s="522">
        <v>34</v>
      </c>
      <c r="K104" s="523">
        <v>0.9263888888888889</v>
      </c>
      <c r="L104" s="524">
        <v>0</v>
      </c>
      <c r="M104" s="525">
        <v>16</v>
      </c>
      <c r="N104" s="526" t="s">
        <v>332</v>
      </c>
      <c r="O104" s="527"/>
      <c r="P104" s="528"/>
      <c r="Q104" s="529"/>
      <c r="R104" s="71"/>
      <c r="S104" s="71"/>
    </row>
    <row r="105" spans="1:19" s="15" customFormat="1" ht="15">
      <c r="A105" s="532">
        <v>92</v>
      </c>
      <c r="B105" s="305" t="s">
        <v>438</v>
      </c>
      <c r="C105" s="361">
        <v>39847</v>
      </c>
      <c r="D105" s="352">
        <v>2009</v>
      </c>
      <c r="E105" s="352">
        <v>34</v>
      </c>
      <c r="F105" s="332">
        <v>0.9263888888888889</v>
      </c>
      <c r="G105" s="332">
        <v>0.23611111111111113</v>
      </c>
      <c r="H105" s="361">
        <v>39848</v>
      </c>
      <c r="I105" s="352">
        <v>2009</v>
      </c>
      <c r="J105" s="352">
        <v>35</v>
      </c>
      <c r="K105" s="332">
        <v>0.1625</v>
      </c>
      <c r="L105" s="193">
        <v>4000</v>
      </c>
      <c r="M105" s="339">
        <v>81.6</v>
      </c>
      <c r="N105" s="511" t="s">
        <v>332</v>
      </c>
      <c r="O105" s="513"/>
      <c r="P105" s="514"/>
      <c r="Q105" s="515"/>
      <c r="R105" s="71"/>
      <c r="S105" s="71"/>
    </row>
    <row r="106" spans="1:19" s="15" customFormat="1" ht="15">
      <c r="A106" s="532">
        <v>93</v>
      </c>
      <c r="B106" s="305" t="s">
        <v>439</v>
      </c>
      <c r="C106" s="361">
        <v>39848</v>
      </c>
      <c r="D106" s="352">
        <v>2009</v>
      </c>
      <c r="E106" s="352">
        <v>35</v>
      </c>
      <c r="F106" s="332">
        <v>0.1625</v>
      </c>
      <c r="G106" s="332">
        <v>0.027777777777777776</v>
      </c>
      <c r="H106" s="361">
        <v>39848</v>
      </c>
      <c r="I106" s="352">
        <v>2009</v>
      </c>
      <c r="J106" s="352">
        <v>35</v>
      </c>
      <c r="K106" s="332">
        <v>0.19027777777777777</v>
      </c>
      <c r="L106" s="193">
        <v>4000</v>
      </c>
      <c r="M106" s="339">
        <v>9.6</v>
      </c>
      <c r="N106" s="511" t="s">
        <v>332</v>
      </c>
      <c r="O106" s="513"/>
      <c r="P106" s="514"/>
      <c r="Q106" s="515"/>
      <c r="R106" s="71"/>
      <c r="S106" s="71"/>
    </row>
    <row r="107" spans="1:19" s="15" customFormat="1" ht="15">
      <c r="A107" s="532">
        <v>94</v>
      </c>
      <c r="B107" s="305" t="s">
        <v>440</v>
      </c>
      <c r="C107" s="361">
        <v>39848</v>
      </c>
      <c r="D107" s="352">
        <v>2009</v>
      </c>
      <c r="E107" s="352">
        <v>35</v>
      </c>
      <c r="F107" s="332">
        <v>0.23194444444444443</v>
      </c>
      <c r="G107" s="332">
        <v>0.3333333333333333</v>
      </c>
      <c r="H107" s="361">
        <v>39848</v>
      </c>
      <c r="I107" s="352">
        <v>2009</v>
      </c>
      <c r="J107" s="352">
        <v>35</v>
      </c>
      <c r="K107" s="332">
        <v>0.5652777777777778</v>
      </c>
      <c r="L107" s="193">
        <v>3000</v>
      </c>
      <c r="M107" s="339">
        <v>86.4</v>
      </c>
      <c r="N107" s="511" t="s">
        <v>332</v>
      </c>
      <c r="O107" s="513"/>
      <c r="P107" s="514"/>
      <c r="Q107" s="515"/>
      <c r="R107" s="71"/>
      <c r="S107" s="71"/>
    </row>
    <row r="108" spans="1:19" s="15" customFormat="1" ht="15">
      <c r="A108" s="532">
        <v>95</v>
      </c>
      <c r="B108" s="305" t="s">
        <v>441</v>
      </c>
      <c r="C108" s="361">
        <v>39848</v>
      </c>
      <c r="D108" s="352">
        <v>2009</v>
      </c>
      <c r="E108" s="352">
        <v>35</v>
      </c>
      <c r="F108" s="332">
        <v>0.5930555555555556</v>
      </c>
      <c r="G108" s="332">
        <v>0.052083333333333336</v>
      </c>
      <c r="H108" s="361">
        <v>39848</v>
      </c>
      <c r="I108" s="352">
        <v>2009</v>
      </c>
      <c r="J108" s="352">
        <v>35</v>
      </c>
      <c r="K108" s="332">
        <v>0.6451388888888888</v>
      </c>
      <c r="L108" s="193">
        <v>4000</v>
      </c>
      <c r="M108" s="339">
        <v>18</v>
      </c>
      <c r="N108" s="511" t="s">
        <v>332</v>
      </c>
      <c r="O108" s="513"/>
      <c r="P108" s="514"/>
      <c r="Q108" s="515"/>
      <c r="R108" s="71"/>
      <c r="S108" s="71"/>
    </row>
    <row r="109" spans="1:19" s="15" customFormat="1" ht="15">
      <c r="A109" s="532">
        <v>96</v>
      </c>
      <c r="B109" s="305" t="s">
        <v>442</v>
      </c>
      <c r="C109" s="361">
        <v>39848</v>
      </c>
      <c r="D109" s="352">
        <v>2009</v>
      </c>
      <c r="E109" s="352">
        <v>35</v>
      </c>
      <c r="F109" s="332">
        <v>0.6451388888888888</v>
      </c>
      <c r="G109" s="332">
        <v>0.16666666666666666</v>
      </c>
      <c r="H109" s="361">
        <v>39848</v>
      </c>
      <c r="I109" s="352">
        <v>2009</v>
      </c>
      <c r="J109" s="352">
        <v>35</v>
      </c>
      <c r="K109" s="332">
        <v>0.8118055555555556</v>
      </c>
      <c r="L109" s="193">
        <v>4000</v>
      </c>
      <c r="M109" s="339">
        <v>57.6</v>
      </c>
      <c r="N109" s="511" t="s">
        <v>349</v>
      </c>
      <c r="O109" s="513" t="s">
        <v>350</v>
      </c>
      <c r="P109" s="514" t="s">
        <v>351</v>
      </c>
      <c r="Q109" s="515"/>
      <c r="R109" s="71"/>
      <c r="S109" s="71"/>
    </row>
    <row r="110" spans="1:19" s="15" customFormat="1" ht="15">
      <c r="A110" s="533"/>
      <c r="B110" s="520" t="s">
        <v>443</v>
      </c>
      <c r="C110" s="521">
        <v>39848</v>
      </c>
      <c r="D110" s="522">
        <v>2009</v>
      </c>
      <c r="E110" s="522">
        <v>35</v>
      </c>
      <c r="F110" s="523">
        <v>0.6451388888888888</v>
      </c>
      <c r="G110" s="523">
        <v>0.16666666666666666</v>
      </c>
      <c r="H110" s="521">
        <v>39848</v>
      </c>
      <c r="I110" s="522">
        <v>2009</v>
      </c>
      <c r="J110" s="522">
        <v>35</v>
      </c>
      <c r="K110" s="523">
        <v>0.8118055555555556</v>
      </c>
      <c r="L110" s="524">
        <v>0</v>
      </c>
      <c r="M110" s="525">
        <v>8</v>
      </c>
      <c r="N110" s="526" t="s">
        <v>332</v>
      </c>
      <c r="O110" s="527"/>
      <c r="P110" s="528"/>
      <c r="Q110" s="529"/>
      <c r="R110" s="71"/>
      <c r="S110" s="71"/>
    </row>
    <row r="111" spans="1:19" s="15" customFormat="1" ht="15">
      <c r="A111" s="532">
        <v>97</v>
      </c>
      <c r="B111" s="305" t="s">
        <v>444</v>
      </c>
      <c r="C111" s="361">
        <v>39848</v>
      </c>
      <c r="D111" s="352">
        <v>2009</v>
      </c>
      <c r="E111" s="352">
        <v>35</v>
      </c>
      <c r="F111" s="332">
        <v>0.8118055555555556</v>
      </c>
      <c r="G111" s="332">
        <v>0.042361111111111106</v>
      </c>
      <c r="H111" s="361">
        <v>39848</v>
      </c>
      <c r="I111" s="352">
        <v>2009</v>
      </c>
      <c r="J111" s="352">
        <v>35</v>
      </c>
      <c r="K111" s="332">
        <v>0.8541666666666666</v>
      </c>
      <c r="L111" s="193">
        <v>4000</v>
      </c>
      <c r="M111" s="339">
        <v>14.64</v>
      </c>
      <c r="N111" s="511" t="s">
        <v>332</v>
      </c>
      <c r="O111" s="513"/>
      <c r="P111" s="514"/>
      <c r="Q111" s="515"/>
      <c r="R111" s="71"/>
      <c r="S111" s="71"/>
    </row>
    <row r="112" spans="1:19" s="15" customFormat="1" ht="15">
      <c r="A112" s="532">
        <v>98</v>
      </c>
      <c r="B112" s="305" t="s">
        <v>445</v>
      </c>
      <c r="C112" s="361">
        <v>39849</v>
      </c>
      <c r="D112" s="352">
        <v>2009</v>
      </c>
      <c r="E112" s="352">
        <v>36</v>
      </c>
      <c r="F112" s="332">
        <v>0.03819444444444444</v>
      </c>
      <c r="G112" s="332">
        <v>0.11388888888888889</v>
      </c>
      <c r="H112" s="361">
        <v>39849</v>
      </c>
      <c r="I112" s="352">
        <v>2009</v>
      </c>
      <c r="J112" s="352">
        <v>36</v>
      </c>
      <c r="K112" s="332">
        <v>0.15208333333333332</v>
      </c>
      <c r="L112" s="193">
        <v>4000</v>
      </c>
      <c r="M112" s="339">
        <v>39.36</v>
      </c>
      <c r="N112" s="511" t="s">
        <v>332</v>
      </c>
      <c r="O112" s="513"/>
      <c r="P112" s="514"/>
      <c r="Q112" s="515"/>
      <c r="R112" s="71"/>
      <c r="S112" s="71"/>
    </row>
    <row r="113" spans="1:19" s="15" customFormat="1" ht="15">
      <c r="A113" s="532">
        <v>99</v>
      </c>
      <c r="B113" s="305" t="s">
        <v>446</v>
      </c>
      <c r="C113" s="361">
        <v>39849</v>
      </c>
      <c r="D113" s="352">
        <v>2009</v>
      </c>
      <c r="E113" s="352">
        <v>36</v>
      </c>
      <c r="F113" s="332">
        <v>0.15208333333333332</v>
      </c>
      <c r="G113" s="332">
        <v>0.027777777777777776</v>
      </c>
      <c r="H113" s="361">
        <v>39849</v>
      </c>
      <c r="I113" s="352">
        <v>2009</v>
      </c>
      <c r="J113" s="352">
        <v>36</v>
      </c>
      <c r="K113" s="332">
        <v>0.1798611111111111</v>
      </c>
      <c r="L113" s="193">
        <v>4000</v>
      </c>
      <c r="M113" s="339">
        <v>9.6</v>
      </c>
      <c r="N113" s="511" t="s">
        <v>332</v>
      </c>
      <c r="O113" s="513"/>
      <c r="P113" s="514"/>
      <c r="Q113" s="515"/>
      <c r="R113" s="71"/>
      <c r="S113" s="71"/>
    </row>
    <row r="114" spans="1:19" s="15" customFormat="1" ht="15">
      <c r="A114" s="532">
        <v>100</v>
      </c>
      <c r="B114" s="305" t="s">
        <v>447</v>
      </c>
      <c r="C114" s="361">
        <v>39849</v>
      </c>
      <c r="D114" s="352">
        <v>2009</v>
      </c>
      <c r="E114" s="352">
        <v>36</v>
      </c>
      <c r="F114" s="332">
        <v>0.22152777777777777</v>
      </c>
      <c r="G114" s="332">
        <v>0.3333333333333333</v>
      </c>
      <c r="H114" s="361">
        <v>39849</v>
      </c>
      <c r="I114" s="352">
        <v>2009</v>
      </c>
      <c r="J114" s="352">
        <v>36</v>
      </c>
      <c r="K114" s="332">
        <v>0.5548611111111111</v>
      </c>
      <c r="L114" s="193">
        <v>3000</v>
      </c>
      <c r="M114" s="339">
        <v>86.4</v>
      </c>
      <c r="N114" s="511" t="s">
        <v>332</v>
      </c>
      <c r="O114" s="513"/>
      <c r="P114" s="514"/>
      <c r="Q114" s="515"/>
      <c r="R114" s="71"/>
      <c r="S114" s="71"/>
    </row>
    <row r="115" spans="1:19" s="15" customFormat="1" ht="15">
      <c r="A115" s="532">
        <v>101</v>
      </c>
      <c r="B115" s="305" t="s">
        <v>448</v>
      </c>
      <c r="C115" s="361">
        <v>39849</v>
      </c>
      <c r="D115" s="352">
        <v>2009</v>
      </c>
      <c r="E115" s="352">
        <v>36</v>
      </c>
      <c r="F115" s="332">
        <v>0.5826388888888888</v>
      </c>
      <c r="G115" s="332">
        <v>0.020833333333333332</v>
      </c>
      <c r="H115" s="361">
        <v>39849</v>
      </c>
      <c r="I115" s="352">
        <v>2009</v>
      </c>
      <c r="J115" s="352">
        <v>36</v>
      </c>
      <c r="K115" s="332">
        <v>0.6034722222222222</v>
      </c>
      <c r="L115" s="193">
        <v>4000</v>
      </c>
      <c r="M115" s="339">
        <v>7.2</v>
      </c>
      <c r="N115" s="511" t="s">
        <v>332</v>
      </c>
      <c r="O115" s="513"/>
      <c r="P115" s="514"/>
      <c r="Q115" s="515"/>
      <c r="R115" s="71"/>
      <c r="S115" s="71"/>
    </row>
    <row r="116" spans="1:19" s="15" customFormat="1" ht="15">
      <c r="A116" s="532">
        <v>102</v>
      </c>
      <c r="B116" s="305" t="s">
        <v>449</v>
      </c>
      <c r="C116" s="361">
        <v>39849</v>
      </c>
      <c r="D116" s="352">
        <v>2009</v>
      </c>
      <c r="E116" s="352">
        <v>36</v>
      </c>
      <c r="F116" s="332">
        <v>0.6868055555555556</v>
      </c>
      <c r="G116" s="332">
        <v>0.3888888888888889</v>
      </c>
      <c r="H116" s="361">
        <v>39850</v>
      </c>
      <c r="I116" s="352">
        <v>2009</v>
      </c>
      <c r="J116" s="352">
        <v>37</v>
      </c>
      <c r="K116" s="332">
        <v>0.07569444444444444</v>
      </c>
      <c r="L116" s="193">
        <v>4000</v>
      </c>
      <c r="M116" s="339">
        <v>134.4</v>
      </c>
      <c r="N116" s="511" t="s">
        <v>332</v>
      </c>
      <c r="O116" s="513"/>
      <c r="P116" s="514"/>
      <c r="Q116" s="515"/>
      <c r="R116" s="71"/>
      <c r="S116" s="71"/>
    </row>
    <row r="117" spans="1:19" s="15" customFormat="1" ht="15">
      <c r="A117" s="532">
        <v>103</v>
      </c>
      <c r="B117" s="305" t="s">
        <v>450</v>
      </c>
      <c r="C117" s="361">
        <v>39850</v>
      </c>
      <c r="D117" s="352">
        <v>2009</v>
      </c>
      <c r="E117" s="352">
        <v>37</v>
      </c>
      <c r="F117" s="332">
        <v>0.07569444444444444</v>
      </c>
      <c r="G117" s="332">
        <v>0.052083333333333336</v>
      </c>
      <c r="H117" s="361">
        <v>39850</v>
      </c>
      <c r="I117" s="352">
        <v>2009</v>
      </c>
      <c r="J117" s="352">
        <v>37</v>
      </c>
      <c r="K117" s="332">
        <v>0.1277777777777778</v>
      </c>
      <c r="L117" s="193">
        <v>4000</v>
      </c>
      <c r="M117" s="339">
        <v>18</v>
      </c>
      <c r="N117" s="511" t="s">
        <v>332</v>
      </c>
      <c r="O117" s="513"/>
      <c r="P117" s="514"/>
      <c r="Q117" s="515"/>
      <c r="R117" s="71"/>
      <c r="S117" s="71"/>
    </row>
    <row r="118" spans="1:19" s="15" customFormat="1" ht="15">
      <c r="A118" s="532">
        <v>104</v>
      </c>
      <c r="B118" s="305" t="s">
        <v>451</v>
      </c>
      <c r="C118" s="361">
        <v>39850</v>
      </c>
      <c r="D118" s="352">
        <v>2009</v>
      </c>
      <c r="E118" s="352">
        <v>37</v>
      </c>
      <c r="F118" s="332">
        <v>0.1277777777777778</v>
      </c>
      <c r="G118" s="332">
        <v>0.051388888888888894</v>
      </c>
      <c r="H118" s="361">
        <v>39850</v>
      </c>
      <c r="I118" s="352">
        <v>2009</v>
      </c>
      <c r="J118" s="352">
        <v>37</v>
      </c>
      <c r="K118" s="332">
        <v>0.17916666666666667</v>
      </c>
      <c r="L118" s="193">
        <v>4000</v>
      </c>
      <c r="M118" s="339">
        <v>17.76</v>
      </c>
      <c r="N118" s="511" t="s">
        <v>332</v>
      </c>
      <c r="O118" s="513"/>
      <c r="P118" s="514"/>
      <c r="Q118" s="515"/>
      <c r="R118" s="71"/>
      <c r="S118" s="71"/>
    </row>
    <row r="119" spans="1:19" s="15" customFormat="1" ht="15">
      <c r="A119" s="532">
        <v>105</v>
      </c>
      <c r="B119" s="305" t="s">
        <v>452</v>
      </c>
      <c r="C119" s="361">
        <v>39850</v>
      </c>
      <c r="D119" s="352">
        <v>2009</v>
      </c>
      <c r="E119" s="352">
        <v>37</v>
      </c>
      <c r="F119" s="332">
        <v>0.22152777777777777</v>
      </c>
      <c r="G119" s="332">
        <v>0.3333333333333333</v>
      </c>
      <c r="H119" s="361">
        <v>39850</v>
      </c>
      <c r="I119" s="352">
        <v>2009</v>
      </c>
      <c r="J119" s="352">
        <v>37</v>
      </c>
      <c r="K119" s="332">
        <v>0.5548611111111111</v>
      </c>
      <c r="L119" s="193">
        <v>3000</v>
      </c>
      <c r="M119" s="339">
        <v>86.4</v>
      </c>
      <c r="N119" s="511" t="s">
        <v>332</v>
      </c>
      <c r="O119" s="513"/>
      <c r="P119" s="514"/>
      <c r="Q119" s="515"/>
      <c r="R119" s="71"/>
      <c r="S119" s="71"/>
    </row>
    <row r="120" spans="1:19" s="15" customFormat="1" ht="15">
      <c r="A120" s="325">
        <v>106</v>
      </c>
      <c r="B120" s="305" t="s">
        <v>453</v>
      </c>
      <c r="C120" s="361">
        <v>39850</v>
      </c>
      <c r="D120" s="352">
        <v>2009</v>
      </c>
      <c r="E120" s="352">
        <v>37</v>
      </c>
      <c r="F120" s="332">
        <v>0.5934143518518519</v>
      </c>
      <c r="G120" s="332">
        <v>0.23356481481481484</v>
      </c>
      <c r="H120" s="361">
        <v>39850</v>
      </c>
      <c r="I120" s="352">
        <v>2009</v>
      </c>
      <c r="J120" s="352">
        <v>37</v>
      </c>
      <c r="K120" s="332">
        <v>0.8269791666666667</v>
      </c>
      <c r="L120" s="193">
        <v>2000</v>
      </c>
      <c r="M120" s="339">
        <v>40.36</v>
      </c>
      <c r="N120" s="511" t="s">
        <v>332</v>
      </c>
      <c r="O120" s="513"/>
      <c r="P120" s="514"/>
      <c r="Q120" s="515"/>
      <c r="R120" s="71"/>
      <c r="S120" s="71"/>
    </row>
    <row r="121" spans="1:19" s="15" customFormat="1" ht="15">
      <c r="A121" s="325">
        <v>107</v>
      </c>
      <c r="B121" s="305" t="s">
        <v>454</v>
      </c>
      <c r="C121" s="361">
        <v>39850</v>
      </c>
      <c r="D121" s="352">
        <v>2009</v>
      </c>
      <c r="E121" s="352">
        <v>37</v>
      </c>
      <c r="F121" s="332">
        <v>0.8269791666666667</v>
      </c>
      <c r="G121" s="332">
        <v>0.14583333333333334</v>
      </c>
      <c r="H121" s="361">
        <v>39850</v>
      </c>
      <c r="I121" s="352">
        <v>2009</v>
      </c>
      <c r="J121" s="352">
        <v>37</v>
      </c>
      <c r="K121" s="332">
        <v>0.9728125</v>
      </c>
      <c r="L121" s="193">
        <v>4000</v>
      </c>
      <c r="M121" s="339">
        <v>50.4</v>
      </c>
      <c r="N121" s="511" t="s">
        <v>349</v>
      </c>
      <c r="O121" s="513" t="s">
        <v>455</v>
      </c>
      <c r="P121" s="514" t="s">
        <v>456</v>
      </c>
      <c r="Q121" s="515"/>
      <c r="R121" s="71"/>
      <c r="S121" s="71"/>
    </row>
    <row r="122" spans="1:19" s="15" customFormat="1" ht="15">
      <c r="A122" s="722"/>
      <c r="B122" s="520" t="s">
        <v>457</v>
      </c>
      <c r="C122" s="521">
        <v>39850</v>
      </c>
      <c r="D122" s="522">
        <v>2009</v>
      </c>
      <c r="E122" s="522">
        <v>37</v>
      </c>
      <c r="F122" s="523">
        <v>0.8269791666666667</v>
      </c>
      <c r="G122" s="523">
        <v>0.14583333333333334</v>
      </c>
      <c r="H122" s="521">
        <v>39850</v>
      </c>
      <c r="I122" s="522">
        <v>2009</v>
      </c>
      <c r="J122" s="522">
        <v>37</v>
      </c>
      <c r="K122" s="523">
        <v>0.9728125</v>
      </c>
      <c r="L122" s="524">
        <v>0</v>
      </c>
      <c r="M122" s="525">
        <v>4</v>
      </c>
      <c r="N122" s="526" t="s">
        <v>332</v>
      </c>
      <c r="O122" s="527"/>
      <c r="P122" s="528"/>
      <c r="Q122" s="529"/>
      <c r="R122" s="71"/>
      <c r="S122" s="71"/>
    </row>
    <row r="123" spans="1:19" s="15" customFormat="1" ht="15">
      <c r="A123" s="325">
        <v>108</v>
      </c>
      <c r="B123" s="305" t="s">
        <v>458</v>
      </c>
      <c r="C123" s="361">
        <v>39850</v>
      </c>
      <c r="D123" s="352">
        <v>2009</v>
      </c>
      <c r="E123" s="352">
        <v>37</v>
      </c>
      <c r="F123" s="332">
        <v>0.9728125</v>
      </c>
      <c r="G123" s="332">
        <v>0.16666666666666666</v>
      </c>
      <c r="H123" s="361">
        <v>39851</v>
      </c>
      <c r="I123" s="352">
        <v>2009</v>
      </c>
      <c r="J123" s="352">
        <v>38</v>
      </c>
      <c r="K123" s="332">
        <v>0.13947916666666668</v>
      </c>
      <c r="L123" s="193">
        <v>4000</v>
      </c>
      <c r="M123" s="339">
        <v>57.6</v>
      </c>
      <c r="N123" s="511" t="s">
        <v>349</v>
      </c>
      <c r="O123" s="513" t="s">
        <v>459</v>
      </c>
      <c r="P123" s="514" t="s">
        <v>456</v>
      </c>
      <c r="Q123" s="515"/>
      <c r="R123" s="71"/>
      <c r="S123" s="71"/>
    </row>
    <row r="124" spans="1:19" s="15" customFormat="1" ht="15">
      <c r="A124" s="722"/>
      <c r="B124" s="520" t="s">
        <v>460</v>
      </c>
      <c r="C124" s="521">
        <v>39850</v>
      </c>
      <c r="D124" s="522">
        <v>2009</v>
      </c>
      <c r="E124" s="522">
        <v>37</v>
      </c>
      <c r="F124" s="523">
        <v>0.9728125</v>
      </c>
      <c r="G124" s="523">
        <v>0.16666666666666666</v>
      </c>
      <c r="H124" s="521">
        <v>39851</v>
      </c>
      <c r="I124" s="522">
        <v>2009</v>
      </c>
      <c r="J124" s="522">
        <v>38</v>
      </c>
      <c r="K124" s="523">
        <v>0.13947916666666668</v>
      </c>
      <c r="L124" s="524">
        <v>0</v>
      </c>
      <c r="M124" s="525">
        <v>4</v>
      </c>
      <c r="N124" s="526" t="s">
        <v>332</v>
      </c>
      <c r="O124" s="527"/>
      <c r="P124" s="528"/>
      <c r="Q124" s="529"/>
      <c r="R124" s="71"/>
      <c r="S124" s="71"/>
    </row>
    <row r="125" spans="1:19" s="15" customFormat="1" ht="15">
      <c r="A125" s="325">
        <v>109</v>
      </c>
      <c r="B125" s="305" t="s">
        <v>461</v>
      </c>
      <c r="C125" s="361">
        <v>39851</v>
      </c>
      <c r="D125" s="352">
        <v>2009</v>
      </c>
      <c r="E125" s="352">
        <v>38</v>
      </c>
      <c r="F125" s="332">
        <v>0.6186458333333333</v>
      </c>
      <c r="G125" s="332">
        <v>0.125</v>
      </c>
      <c r="H125" s="361">
        <v>39851</v>
      </c>
      <c r="I125" s="352">
        <v>2009</v>
      </c>
      <c r="J125" s="352">
        <v>38</v>
      </c>
      <c r="K125" s="332">
        <v>0.7436458333333333</v>
      </c>
      <c r="L125" s="193">
        <v>2000</v>
      </c>
      <c r="M125" s="339">
        <v>21.6</v>
      </c>
      <c r="N125" s="511" t="s">
        <v>332</v>
      </c>
      <c r="O125" s="513"/>
      <c r="P125" s="514"/>
      <c r="Q125" s="515"/>
      <c r="R125" s="71"/>
      <c r="S125" s="71"/>
    </row>
    <row r="126" spans="1:19" s="15" customFormat="1" ht="15">
      <c r="A126" s="325">
        <v>110</v>
      </c>
      <c r="B126" s="305" t="s">
        <v>569</v>
      </c>
      <c r="C126" s="361">
        <v>39851</v>
      </c>
      <c r="D126" s="352">
        <v>2009</v>
      </c>
      <c r="E126" s="352">
        <v>38</v>
      </c>
      <c r="F126" s="332">
        <v>0.7436458333333333</v>
      </c>
      <c r="G126" s="332">
        <v>0.041666666666666664</v>
      </c>
      <c r="H126" s="361">
        <v>39851</v>
      </c>
      <c r="I126" s="352">
        <v>2009</v>
      </c>
      <c r="J126" s="352">
        <v>38</v>
      </c>
      <c r="K126" s="332">
        <v>0.7853125</v>
      </c>
      <c r="L126" s="193">
        <v>2000</v>
      </c>
      <c r="M126" s="339">
        <v>7.2</v>
      </c>
      <c r="N126" s="511" t="s">
        <v>332</v>
      </c>
      <c r="O126" s="513"/>
      <c r="P126" s="514"/>
      <c r="Q126" s="515"/>
      <c r="R126" s="71"/>
      <c r="S126" s="71"/>
    </row>
    <row r="127" spans="1:19" s="15" customFormat="1" ht="15">
      <c r="A127" s="325">
        <v>111</v>
      </c>
      <c r="B127" s="305" t="s">
        <v>463</v>
      </c>
      <c r="C127" s="361">
        <v>39851</v>
      </c>
      <c r="D127" s="352">
        <v>2009</v>
      </c>
      <c r="E127" s="352">
        <v>38</v>
      </c>
      <c r="F127" s="332">
        <v>0.7853125</v>
      </c>
      <c r="G127" s="332">
        <v>0.125</v>
      </c>
      <c r="H127" s="361">
        <v>39851</v>
      </c>
      <c r="I127" s="352">
        <v>2009</v>
      </c>
      <c r="J127" s="352">
        <v>38</v>
      </c>
      <c r="K127" s="332">
        <v>0.9103125</v>
      </c>
      <c r="L127" s="193">
        <v>2000</v>
      </c>
      <c r="M127" s="339">
        <v>21.6</v>
      </c>
      <c r="N127" s="511" t="s">
        <v>349</v>
      </c>
      <c r="O127" s="513" t="s">
        <v>459</v>
      </c>
      <c r="P127" s="514" t="s">
        <v>464</v>
      </c>
      <c r="Q127" s="515"/>
      <c r="R127" s="71"/>
      <c r="S127" s="71"/>
    </row>
    <row r="128" spans="1:19" s="15" customFormat="1" ht="15">
      <c r="A128" s="722"/>
      <c r="B128" s="520" t="s">
        <v>465</v>
      </c>
      <c r="C128" s="521">
        <v>39851</v>
      </c>
      <c r="D128" s="522">
        <v>2009</v>
      </c>
      <c r="E128" s="522">
        <v>38</v>
      </c>
      <c r="F128" s="523">
        <v>0.7853125</v>
      </c>
      <c r="G128" s="523">
        <v>0.125</v>
      </c>
      <c r="H128" s="521">
        <v>39851</v>
      </c>
      <c r="I128" s="522">
        <v>2009</v>
      </c>
      <c r="J128" s="522">
        <v>38</v>
      </c>
      <c r="K128" s="523">
        <v>0.9103125</v>
      </c>
      <c r="L128" s="524">
        <v>0</v>
      </c>
      <c r="M128" s="525">
        <v>4</v>
      </c>
      <c r="N128" s="526" t="s">
        <v>332</v>
      </c>
      <c r="O128" s="527"/>
      <c r="P128" s="528"/>
      <c r="Q128" s="529"/>
      <c r="R128" s="71"/>
      <c r="S128" s="71"/>
    </row>
    <row r="129" spans="1:19" s="15" customFormat="1" ht="15">
      <c r="A129" s="325">
        <v>112</v>
      </c>
      <c r="B129" s="305" t="s">
        <v>570</v>
      </c>
      <c r="C129" s="361">
        <v>39851</v>
      </c>
      <c r="D129" s="352">
        <v>2009</v>
      </c>
      <c r="E129" s="352">
        <v>38</v>
      </c>
      <c r="F129" s="332">
        <v>0.9103125</v>
      </c>
      <c r="G129" s="332">
        <v>0.009027777777777779</v>
      </c>
      <c r="H129" s="361">
        <v>39851</v>
      </c>
      <c r="I129" s="352">
        <v>2009</v>
      </c>
      <c r="J129" s="352">
        <v>38</v>
      </c>
      <c r="K129" s="332">
        <v>0.9193402777777777</v>
      </c>
      <c r="L129" s="193">
        <v>2000</v>
      </c>
      <c r="M129" s="339">
        <v>1.56</v>
      </c>
      <c r="N129" s="511" t="s">
        <v>332</v>
      </c>
      <c r="O129" s="513"/>
      <c r="P129" s="514"/>
      <c r="Q129" s="515"/>
      <c r="R129" s="71"/>
      <c r="S129" s="71"/>
    </row>
    <row r="130" spans="1:19" s="15" customFormat="1" ht="15">
      <c r="A130" s="325">
        <v>113</v>
      </c>
      <c r="B130" s="305" t="s">
        <v>467</v>
      </c>
      <c r="C130" s="361">
        <v>39851</v>
      </c>
      <c r="D130" s="352">
        <v>2009</v>
      </c>
      <c r="E130" s="352">
        <v>38</v>
      </c>
      <c r="F130" s="332">
        <v>0.9311458333333333</v>
      </c>
      <c r="G130" s="332">
        <v>0.1875</v>
      </c>
      <c r="H130" s="361">
        <v>39852</v>
      </c>
      <c r="I130" s="352">
        <v>2009</v>
      </c>
      <c r="J130" s="352">
        <v>39</v>
      </c>
      <c r="K130" s="332">
        <v>0.11864583333333334</v>
      </c>
      <c r="L130" s="193">
        <v>2000</v>
      </c>
      <c r="M130" s="339">
        <v>32.4</v>
      </c>
      <c r="N130" s="511" t="s">
        <v>349</v>
      </c>
      <c r="O130" s="513" t="s">
        <v>459</v>
      </c>
      <c r="P130" s="514" t="s">
        <v>464</v>
      </c>
      <c r="Q130" s="515"/>
      <c r="R130" s="71"/>
      <c r="S130" s="71"/>
    </row>
    <row r="131" spans="1:19" s="15" customFormat="1" ht="15">
      <c r="A131" s="722"/>
      <c r="B131" s="520" t="s">
        <v>468</v>
      </c>
      <c r="C131" s="521">
        <v>39851</v>
      </c>
      <c r="D131" s="522">
        <v>2009</v>
      </c>
      <c r="E131" s="522">
        <v>38</v>
      </c>
      <c r="F131" s="523">
        <v>0.9311458333333333</v>
      </c>
      <c r="G131" s="523">
        <v>0.1875</v>
      </c>
      <c r="H131" s="521">
        <v>39852</v>
      </c>
      <c r="I131" s="522">
        <v>2009</v>
      </c>
      <c r="J131" s="522">
        <v>39</v>
      </c>
      <c r="K131" s="523">
        <v>0.11864583333333334</v>
      </c>
      <c r="L131" s="524">
        <v>0</v>
      </c>
      <c r="M131" s="525">
        <v>6</v>
      </c>
      <c r="N131" s="526" t="s">
        <v>332</v>
      </c>
      <c r="O131" s="527"/>
      <c r="P131" s="528"/>
      <c r="Q131" s="529"/>
      <c r="R131" s="71"/>
      <c r="S131" s="71"/>
    </row>
    <row r="132" spans="1:19" s="15" customFormat="1" ht="15">
      <c r="A132" s="532">
        <v>114</v>
      </c>
      <c r="B132" s="305" t="s">
        <v>469</v>
      </c>
      <c r="C132" s="361">
        <v>39852</v>
      </c>
      <c r="D132" s="352">
        <v>2009</v>
      </c>
      <c r="E132" s="352">
        <v>39</v>
      </c>
      <c r="F132" s="332">
        <v>0.22152777777777777</v>
      </c>
      <c r="G132" s="332">
        <v>0.3333333333333333</v>
      </c>
      <c r="H132" s="361">
        <v>39852</v>
      </c>
      <c r="I132" s="352">
        <v>2009</v>
      </c>
      <c r="J132" s="352">
        <v>39</v>
      </c>
      <c r="K132" s="332">
        <v>0.5548611111111111</v>
      </c>
      <c r="L132" s="193">
        <v>3000</v>
      </c>
      <c r="M132" s="339">
        <v>86.4</v>
      </c>
      <c r="N132" s="511" t="s">
        <v>332</v>
      </c>
      <c r="O132" s="513"/>
      <c r="P132" s="514"/>
      <c r="Q132" s="515"/>
      <c r="R132" s="71"/>
      <c r="S132" s="71"/>
    </row>
    <row r="133" spans="1:19" s="15" customFormat="1" ht="15">
      <c r="A133" s="532">
        <v>115</v>
      </c>
      <c r="B133" s="305" t="s">
        <v>470</v>
      </c>
      <c r="C133" s="361">
        <v>39852</v>
      </c>
      <c r="D133" s="352">
        <v>2009</v>
      </c>
      <c r="E133" s="352">
        <v>39</v>
      </c>
      <c r="F133" s="332">
        <v>0.5965277777777778</v>
      </c>
      <c r="G133" s="332">
        <v>0.08333333333333333</v>
      </c>
      <c r="H133" s="361">
        <v>39852</v>
      </c>
      <c r="I133" s="352">
        <v>2009</v>
      </c>
      <c r="J133" s="352">
        <v>39</v>
      </c>
      <c r="K133" s="332">
        <v>0.6798611111111111</v>
      </c>
      <c r="L133" s="193">
        <v>4000</v>
      </c>
      <c r="M133" s="339">
        <v>28.8</v>
      </c>
      <c r="N133" s="511" t="s">
        <v>332</v>
      </c>
      <c r="O133" s="513"/>
      <c r="P133" s="514"/>
      <c r="Q133" s="515"/>
      <c r="R133" s="71"/>
      <c r="S133" s="71"/>
    </row>
    <row r="134" spans="1:19" s="530" customFormat="1" ht="15">
      <c r="A134" s="532">
        <v>116</v>
      </c>
      <c r="B134" s="506" t="s">
        <v>471</v>
      </c>
      <c r="C134" s="492">
        <v>39852</v>
      </c>
      <c r="D134" s="659">
        <v>2009</v>
      </c>
      <c r="E134" s="659">
        <v>39</v>
      </c>
      <c r="F134" s="658">
        <v>0.6972222222222223</v>
      </c>
      <c r="G134" s="658">
        <v>0.4444444444444444</v>
      </c>
      <c r="H134" s="492">
        <v>39853</v>
      </c>
      <c r="I134" s="659">
        <v>2009</v>
      </c>
      <c r="J134" s="659">
        <v>40</v>
      </c>
      <c r="K134" s="658">
        <v>0.14166666666666666</v>
      </c>
      <c r="L134" s="660">
        <v>4000</v>
      </c>
      <c r="M134" s="661">
        <v>153.6</v>
      </c>
      <c r="N134" s="662" t="s">
        <v>349</v>
      </c>
      <c r="O134" s="663" t="s">
        <v>375</v>
      </c>
      <c r="P134" s="664" t="s">
        <v>400</v>
      </c>
      <c r="Q134" s="665"/>
      <c r="R134" s="666"/>
      <c r="S134" s="666"/>
    </row>
    <row r="135" spans="1:19" s="15" customFormat="1" ht="15">
      <c r="A135" s="532">
        <v>117</v>
      </c>
      <c r="B135" s="305" t="s">
        <v>472</v>
      </c>
      <c r="C135" s="361">
        <v>39853</v>
      </c>
      <c r="D135" s="352">
        <v>2009</v>
      </c>
      <c r="E135" s="352">
        <v>40</v>
      </c>
      <c r="F135" s="332">
        <v>0.2111111111111111</v>
      </c>
      <c r="G135" s="332">
        <v>0.3333333333333333</v>
      </c>
      <c r="H135" s="361">
        <v>39853</v>
      </c>
      <c r="I135" s="352">
        <v>2009</v>
      </c>
      <c r="J135" s="352">
        <v>40</v>
      </c>
      <c r="K135" s="332">
        <v>0.5444444444444444</v>
      </c>
      <c r="L135" s="193">
        <v>3000</v>
      </c>
      <c r="M135" s="339">
        <v>86.4</v>
      </c>
      <c r="N135" s="511" t="s">
        <v>332</v>
      </c>
      <c r="O135" s="513"/>
      <c r="P135" s="514"/>
      <c r="Q135" s="515"/>
      <c r="R135" s="71"/>
      <c r="S135" s="71"/>
    </row>
    <row r="136" spans="1:19" s="15" customFormat="1" ht="15">
      <c r="A136" s="532">
        <v>118</v>
      </c>
      <c r="B136" s="305" t="s">
        <v>473</v>
      </c>
      <c r="C136" s="361">
        <v>39853</v>
      </c>
      <c r="D136" s="352">
        <v>2009</v>
      </c>
      <c r="E136" s="352">
        <v>40</v>
      </c>
      <c r="F136" s="332">
        <v>0.6763888888888889</v>
      </c>
      <c r="G136" s="332">
        <v>0.46527777777777773</v>
      </c>
      <c r="H136" s="361">
        <v>39854</v>
      </c>
      <c r="I136" s="352">
        <v>2009</v>
      </c>
      <c r="J136" s="352">
        <v>41</v>
      </c>
      <c r="K136" s="332">
        <v>0.14166666666666666</v>
      </c>
      <c r="L136" s="193">
        <v>364</v>
      </c>
      <c r="M136" s="339">
        <v>14.633</v>
      </c>
      <c r="N136" s="511" t="s">
        <v>332</v>
      </c>
      <c r="O136" s="513"/>
      <c r="P136" s="514"/>
      <c r="Q136" s="515"/>
      <c r="R136" s="71"/>
      <c r="S136" s="71"/>
    </row>
    <row r="137" spans="1:19" s="15" customFormat="1" ht="15">
      <c r="A137" s="532">
        <v>119</v>
      </c>
      <c r="B137" s="305" t="s">
        <v>474</v>
      </c>
      <c r="C137" s="361">
        <v>39854</v>
      </c>
      <c r="D137" s="352">
        <v>2009</v>
      </c>
      <c r="E137" s="352">
        <v>41</v>
      </c>
      <c r="F137" s="332">
        <v>0.2111111111111111</v>
      </c>
      <c r="G137" s="332">
        <v>0.3333333333333333</v>
      </c>
      <c r="H137" s="361">
        <v>39854</v>
      </c>
      <c r="I137" s="352">
        <v>2009</v>
      </c>
      <c r="J137" s="352">
        <v>41</v>
      </c>
      <c r="K137" s="332">
        <v>0.5444444444444444</v>
      </c>
      <c r="L137" s="193">
        <v>3000</v>
      </c>
      <c r="M137" s="339">
        <v>86.4</v>
      </c>
      <c r="N137" s="511" t="s">
        <v>332</v>
      </c>
      <c r="O137" s="513"/>
      <c r="P137" s="514"/>
      <c r="Q137" s="515"/>
      <c r="R137" s="71"/>
      <c r="S137" s="71"/>
    </row>
    <row r="138" spans="1:19" s="15" customFormat="1" ht="15">
      <c r="A138" s="532">
        <v>120</v>
      </c>
      <c r="B138" s="305" t="s">
        <v>475</v>
      </c>
      <c r="C138" s="361">
        <v>39854</v>
      </c>
      <c r="D138" s="352">
        <v>2009</v>
      </c>
      <c r="E138" s="352">
        <v>41</v>
      </c>
      <c r="F138" s="332">
        <v>0.611111111111111</v>
      </c>
      <c r="G138" s="332">
        <v>0.43333333333333335</v>
      </c>
      <c r="H138" s="361">
        <v>39855</v>
      </c>
      <c r="I138" s="352">
        <v>2009</v>
      </c>
      <c r="J138" s="352">
        <v>42</v>
      </c>
      <c r="K138" s="332">
        <v>0.044444444444444446</v>
      </c>
      <c r="L138" s="193">
        <v>364</v>
      </c>
      <c r="M138" s="339">
        <v>13.628</v>
      </c>
      <c r="N138" s="511" t="s">
        <v>332</v>
      </c>
      <c r="O138" s="513"/>
      <c r="P138" s="514"/>
      <c r="Q138" s="515"/>
      <c r="R138" s="71"/>
      <c r="S138" s="71"/>
    </row>
    <row r="139" spans="1:19" s="15" customFormat="1" ht="15">
      <c r="A139" s="532">
        <v>121</v>
      </c>
      <c r="B139" s="305" t="s">
        <v>476</v>
      </c>
      <c r="C139" s="361">
        <v>39855</v>
      </c>
      <c r="D139" s="352">
        <v>2009</v>
      </c>
      <c r="E139" s="352">
        <v>42</v>
      </c>
      <c r="F139" s="332">
        <v>0.2111111111111111</v>
      </c>
      <c r="G139" s="332">
        <v>0.3333333333333333</v>
      </c>
      <c r="H139" s="361">
        <v>39855</v>
      </c>
      <c r="I139" s="352">
        <v>2009</v>
      </c>
      <c r="J139" s="352">
        <v>42</v>
      </c>
      <c r="K139" s="332">
        <v>0.5444444444444444</v>
      </c>
      <c r="L139" s="193">
        <v>3000</v>
      </c>
      <c r="M139" s="339">
        <v>86.4</v>
      </c>
      <c r="N139" s="511" t="s">
        <v>332</v>
      </c>
      <c r="O139" s="513"/>
      <c r="P139" s="514"/>
      <c r="Q139" s="515"/>
      <c r="R139" s="71"/>
      <c r="S139" s="71"/>
    </row>
    <row r="140" spans="1:19" s="15" customFormat="1" ht="15">
      <c r="A140" s="532">
        <v>122</v>
      </c>
      <c r="B140" s="305" t="s">
        <v>477</v>
      </c>
      <c r="C140" s="361">
        <v>39855</v>
      </c>
      <c r="D140" s="352">
        <v>2009</v>
      </c>
      <c r="E140" s="352">
        <v>42</v>
      </c>
      <c r="F140" s="332">
        <v>0.6763888888888889</v>
      </c>
      <c r="G140" s="332">
        <v>0.4451388888888889</v>
      </c>
      <c r="H140" s="361">
        <v>39856</v>
      </c>
      <c r="I140" s="352">
        <v>2009</v>
      </c>
      <c r="J140" s="352">
        <v>43</v>
      </c>
      <c r="K140" s="332">
        <v>0.12152777777777778</v>
      </c>
      <c r="L140" s="193">
        <v>4000</v>
      </c>
      <c r="M140" s="339">
        <v>153.84</v>
      </c>
      <c r="N140" s="511" t="s">
        <v>349</v>
      </c>
      <c r="O140" s="513" t="s">
        <v>350</v>
      </c>
      <c r="P140" s="514" t="s">
        <v>351</v>
      </c>
      <c r="Q140" s="515"/>
      <c r="R140" s="71"/>
      <c r="S140" s="71"/>
    </row>
    <row r="141" spans="1:19" s="15" customFormat="1" ht="15">
      <c r="A141" s="533"/>
      <c r="B141" s="520" t="s">
        <v>478</v>
      </c>
      <c r="C141" s="521">
        <v>39855</v>
      </c>
      <c r="D141" s="522">
        <v>2009</v>
      </c>
      <c r="E141" s="522">
        <v>42</v>
      </c>
      <c r="F141" s="523">
        <v>0.6763888888888889</v>
      </c>
      <c r="G141" s="523">
        <v>0.4451388888888889</v>
      </c>
      <c r="H141" s="521">
        <v>39856</v>
      </c>
      <c r="I141" s="522">
        <v>2009</v>
      </c>
      <c r="J141" s="522">
        <v>43</v>
      </c>
      <c r="K141" s="523">
        <v>0.12152777777777778</v>
      </c>
      <c r="L141" s="524">
        <v>0</v>
      </c>
      <c r="M141" s="525">
        <v>21.5</v>
      </c>
      <c r="N141" s="526" t="s">
        <v>332</v>
      </c>
      <c r="O141" s="527"/>
      <c r="P141" s="528"/>
      <c r="Q141" s="529"/>
      <c r="R141" s="71"/>
      <c r="S141" s="71"/>
    </row>
    <row r="142" spans="1:19" s="15" customFormat="1" ht="15">
      <c r="A142" s="532">
        <v>123</v>
      </c>
      <c r="B142" s="305" t="s">
        <v>479</v>
      </c>
      <c r="C142" s="361">
        <v>39856</v>
      </c>
      <c r="D142" s="352">
        <v>2009</v>
      </c>
      <c r="E142" s="352">
        <v>43</v>
      </c>
      <c r="F142" s="332">
        <v>0.21180555555555555</v>
      </c>
      <c r="G142" s="332">
        <v>0.3333333333333333</v>
      </c>
      <c r="H142" s="361">
        <v>39856</v>
      </c>
      <c r="I142" s="352">
        <v>2009</v>
      </c>
      <c r="J142" s="352">
        <v>43</v>
      </c>
      <c r="K142" s="332">
        <v>0.545138888888889</v>
      </c>
      <c r="L142" s="193">
        <v>3000</v>
      </c>
      <c r="M142" s="339">
        <v>86.4</v>
      </c>
      <c r="N142" s="511" t="s">
        <v>332</v>
      </c>
      <c r="O142" s="513"/>
      <c r="P142" s="514"/>
      <c r="Q142" s="515"/>
      <c r="R142" s="71"/>
      <c r="S142" s="71"/>
    </row>
    <row r="143" spans="1:19" s="15" customFormat="1" ht="15">
      <c r="A143" s="532">
        <v>124</v>
      </c>
      <c r="B143" s="305" t="s">
        <v>480</v>
      </c>
      <c r="C143" s="361">
        <v>39856</v>
      </c>
      <c r="D143" s="352">
        <v>2009</v>
      </c>
      <c r="E143" s="352">
        <v>43</v>
      </c>
      <c r="F143" s="332">
        <v>0.6527777777777778</v>
      </c>
      <c r="G143" s="332">
        <v>0.4791666666666667</v>
      </c>
      <c r="H143" s="361">
        <v>39857</v>
      </c>
      <c r="I143" s="352">
        <v>2009</v>
      </c>
      <c r="J143" s="352">
        <v>44</v>
      </c>
      <c r="K143" s="332">
        <v>0.13194444444444445</v>
      </c>
      <c r="L143" s="193">
        <v>4000</v>
      </c>
      <c r="M143" s="339">
        <v>165.6</v>
      </c>
      <c r="N143" s="511" t="s">
        <v>349</v>
      </c>
      <c r="O143" s="513" t="s">
        <v>350</v>
      </c>
      <c r="P143" s="514" t="s">
        <v>351</v>
      </c>
      <c r="Q143" s="515"/>
      <c r="R143" s="71"/>
      <c r="S143" s="71"/>
    </row>
    <row r="144" spans="1:19" s="15" customFormat="1" ht="15">
      <c r="A144" s="533"/>
      <c r="B144" s="520" t="s">
        <v>481</v>
      </c>
      <c r="C144" s="521">
        <v>39856</v>
      </c>
      <c r="D144" s="522">
        <v>2009</v>
      </c>
      <c r="E144" s="522">
        <v>43</v>
      </c>
      <c r="F144" s="523">
        <v>0.6527777777777778</v>
      </c>
      <c r="G144" s="523">
        <v>0.4791666666666667</v>
      </c>
      <c r="H144" s="521">
        <v>39857</v>
      </c>
      <c r="I144" s="522">
        <v>2009</v>
      </c>
      <c r="J144" s="522">
        <v>44</v>
      </c>
      <c r="K144" s="523">
        <v>0.13194444444444445</v>
      </c>
      <c r="L144" s="524">
        <v>0</v>
      </c>
      <c r="M144" s="525">
        <v>23</v>
      </c>
      <c r="N144" s="526" t="s">
        <v>332</v>
      </c>
      <c r="O144" s="527"/>
      <c r="P144" s="528"/>
      <c r="Q144" s="529"/>
      <c r="R144" s="71"/>
      <c r="S144" s="71"/>
    </row>
    <row r="145" spans="1:19" s="15" customFormat="1" ht="15">
      <c r="A145" s="532">
        <v>125</v>
      </c>
      <c r="B145" s="305" t="s">
        <v>482</v>
      </c>
      <c r="C145" s="361">
        <v>39857</v>
      </c>
      <c r="D145" s="352">
        <v>2009</v>
      </c>
      <c r="E145" s="352">
        <v>44</v>
      </c>
      <c r="F145" s="332">
        <v>0.20138888888888887</v>
      </c>
      <c r="G145" s="332">
        <v>0.3333333333333333</v>
      </c>
      <c r="H145" s="361">
        <v>39857</v>
      </c>
      <c r="I145" s="352">
        <v>2009</v>
      </c>
      <c r="J145" s="352">
        <v>44</v>
      </c>
      <c r="K145" s="332">
        <v>0.5347222222222222</v>
      </c>
      <c r="L145" s="193">
        <v>3000</v>
      </c>
      <c r="M145" s="339">
        <v>86.4</v>
      </c>
      <c r="N145" s="511" t="s">
        <v>332</v>
      </c>
      <c r="O145" s="513"/>
      <c r="P145" s="514"/>
      <c r="Q145" s="515"/>
      <c r="R145" s="71"/>
      <c r="S145" s="71"/>
    </row>
    <row r="146" spans="1:19" s="15" customFormat="1" ht="15">
      <c r="A146" s="532">
        <v>126</v>
      </c>
      <c r="B146" s="305" t="s">
        <v>483</v>
      </c>
      <c r="C146" s="361">
        <v>39857</v>
      </c>
      <c r="D146" s="352">
        <v>2009</v>
      </c>
      <c r="E146" s="352">
        <v>44</v>
      </c>
      <c r="F146" s="332">
        <v>0.5625</v>
      </c>
      <c r="G146" s="332">
        <v>0.3333333333333333</v>
      </c>
      <c r="H146" s="361">
        <v>39857</v>
      </c>
      <c r="I146" s="352">
        <v>2009</v>
      </c>
      <c r="J146" s="352">
        <v>44</v>
      </c>
      <c r="K146" s="332">
        <v>0.8958333333333334</v>
      </c>
      <c r="L146" s="193">
        <v>4000</v>
      </c>
      <c r="M146" s="339">
        <v>115.2</v>
      </c>
      <c r="N146" s="511" t="s">
        <v>349</v>
      </c>
      <c r="O146" s="513" t="s">
        <v>459</v>
      </c>
      <c r="P146" s="514" t="s">
        <v>400</v>
      </c>
      <c r="Q146" s="515"/>
      <c r="R146" s="71"/>
      <c r="S146" s="71"/>
    </row>
    <row r="147" spans="1:19" s="15" customFormat="1" ht="15">
      <c r="A147" s="532">
        <v>127</v>
      </c>
      <c r="B147" s="305" t="s">
        <v>484</v>
      </c>
      <c r="C147" s="361">
        <v>39857</v>
      </c>
      <c r="D147" s="352">
        <v>2009</v>
      </c>
      <c r="E147" s="352">
        <v>44</v>
      </c>
      <c r="F147" s="332">
        <v>0.8958333333333334</v>
      </c>
      <c r="G147" s="332">
        <v>0.49652777777777773</v>
      </c>
      <c r="H147" s="361">
        <v>39858</v>
      </c>
      <c r="I147" s="352">
        <v>2009</v>
      </c>
      <c r="J147" s="352">
        <v>45</v>
      </c>
      <c r="K147" s="332">
        <v>0.3923611111111111</v>
      </c>
      <c r="L147" s="193">
        <v>364</v>
      </c>
      <c r="M147" s="339">
        <v>15.616</v>
      </c>
      <c r="N147" s="511" t="s">
        <v>332</v>
      </c>
      <c r="O147" s="513"/>
      <c r="P147" s="514"/>
      <c r="Q147" s="515"/>
      <c r="R147" s="71"/>
      <c r="S147" s="71"/>
    </row>
    <row r="148" spans="1:19" s="15" customFormat="1" ht="15">
      <c r="A148" s="532">
        <v>128</v>
      </c>
      <c r="B148" s="305" t="s">
        <v>485</v>
      </c>
      <c r="C148" s="361">
        <v>39858</v>
      </c>
      <c r="D148" s="352">
        <v>2009</v>
      </c>
      <c r="E148" s="352">
        <v>45</v>
      </c>
      <c r="F148" s="332">
        <v>0.3923611111111111</v>
      </c>
      <c r="G148" s="332">
        <v>0.4270833333333333</v>
      </c>
      <c r="H148" s="361">
        <v>39858</v>
      </c>
      <c r="I148" s="352">
        <v>2009</v>
      </c>
      <c r="J148" s="352">
        <v>45</v>
      </c>
      <c r="K148" s="332">
        <v>0.8194444444444445</v>
      </c>
      <c r="L148" s="193">
        <v>4000</v>
      </c>
      <c r="M148" s="339">
        <v>147.6</v>
      </c>
      <c r="N148" s="511" t="s">
        <v>349</v>
      </c>
      <c r="O148" s="513" t="s">
        <v>350</v>
      </c>
      <c r="P148" s="514" t="s">
        <v>351</v>
      </c>
      <c r="Q148" s="515"/>
      <c r="R148" s="71"/>
      <c r="S148" s="71"/>
    </row>
    <row r="149" spans="1:19" s="15" customFormat="1" ht="15">
      <c r="A149" s="533"/>
      <c r="B149" s="520" t="s">
        <v>486</v>
      </c>
      <c r="C149" s="521">
        <v>39858</v>
      </c>
      <c r="D149" s="522">
        <v>2009</v>
      </c>
      <c r="E149" s="522">
        <v>45</v>
      </c>
      <c r="F149" s="523">
        <v>0.3923611111111111</v>
      </c>
      <c r="G149" s="523">
        <v>0.4270833333333333</v>
      </c>
      <c r="H149" s="521">
        <v>39858</v>
      </c>
      <c r="I149" s="522">
        <v>2009</v>
      </c>
      <c r="J149" s="522">
        <v>45</v>
      </c>
      <c r="K149" s="523">
        <v>0.8194444444444445</v>
      </c>
      <c r="L149" s="524">
        <v>0</v>
      </c>
      <c r="M149" s="525">
        <v>20.5</v>
      </c>
      <c r="N149" s="526" t="s">
        <v>332</v>
      </c>
      <c r="O149" s="527"/>
      <c r="P149" s="528"/>
      <c r="Q149" s="529"/>
      <c r="R149" s="71"/>
      <c r="S149" s="71"/>
    </row>
    <row r="150" spans="1:19" s="15" customFormat="1" ht="15">
      <c r="A150" s="532">
        <v>129</v>
      </c>
      <c r="B150" s="305" t="s">
        <v>487</v>
      </c>
      <c r="C150" s="361">
        <v>39858</v>
      </c>
      <c r="D150" s="352">
        <v>2009</v>
      </c>
      <c r="E150" s="352">
        <v>45</v>
      </c>
      <c r="F150" s="332">
        <v>0.8888888888888888</v>
      </c>
      <c r="G150" s="332">
        <v>0.3333333333333333</v>
      </c>
      <c r="H150" s="361">
        <v>39859</v>
      </c>
      <c r="I150" s="352">
        <v>2009</v>
      </c>
      <c r="J150" s="352">
        <v>46</v>
      </c>
      <c r="K150" s="332">
        <v>0.2222222222222222</v>
      </c>
      <c r="L150" s="193">
        <v>3000</v>
      </c>
      <c r="M150" s="339">
        <v>86.4</v>
      </c>
      <c r="N150" s="511" t="s">
        <v>332</v>
      </c>
      <c r="O150" s="513"/>
      <c r="P150" s="514"/>
      <c r="Q150" s="515"/>
      <c r="R150" s="71"/>
      <c r="S150" s="71"/>
    </row>
    <row r="151" spans="1:19" s="15" customFormat="1" ht="15">
      <c r="A151" s="532">
        <v>130</v>
      </c>
      <c r="B151" s="305" t="s">
        <v>488</v>
      </c>
      <c r="C151" s="361">
        <v>39859</v>
      </c>
      <c r="D151" s="352">
        <v>2009</v>
      </c>
      <c r="E151" s="352">
        <v>46</v>
      </c>
      <c r="F151" s="332">
        <v>0.25</v>
      </c>
      <c r="G151" s="332">
        <v>0.3854166666666667</v>
      </c>
      <c r="H151" s="361">
        <v>39859</v>
      </c>
      <c r="I151" s="352">
        <v>2009</v>
      </c>
      <c r="J151" s="352">
        <v>46</v>
      </c>
      <c r="K151" s="332">
        <v>0.6354166666666666</v>
      </c>
      <c r="L151" s="193">
        <v>4000</v>
      </c>
      <c r="M151" s="339">
        <v>133.2</v>
      </c>
      <c r="N151" s="511" t="s">
        <v>332</v>
      </c>
      <c r="O151" s="513"/>
      <c r="P151" s="514"/>
      <c r="Q151" s="515"/>
      <c r="R151" s="71"/>
      <c r="S151" s="71"/>
    </row>
    <row r="152" spans="1:19" s="15" customFormat="1" ht="15">
      <c r="A152" s="532">
        <v>131</v>
      </c>
      <c r="B152" s="305" t="s">
        <v>489</v>
      </c>
      <c r="C152" s="361">
        <v>39859</v>
      </c>
      <c r="D152" s="352">
        <v>2009</v>
      </c>
      <c r="E152" s="352">
        <v>46</v>
      </c>
      <c r="F152" s="332">
        <v>0.7395833333333334</v>
      </c>
      <c r="G152" s="332">
        <v>0.3576388888888889</v>
      </c>
      <c r="H152" s="361">
        <v>39860</v>
      </c>
      <c r="I152" s="352">
        <v>2009</v>
      </c>
      <c r="J152" s="352">
        <v>47</v>
      </c>
      <c r="K152" s="332">
        <v>0.09722222222222222</v>
      </c>
      <c r="L152" s="193">
        <v>4000</v>
      </c>
      <c r="M152" s="339">
        <v>123.6</v>
      </c>
      <c r="N152" s="511" t="s">
        <v>349</v>
      </c>
      <c r="O152" s="513" t="s">
        <v>375</v>
      </c>
      <c r="P152" s="514" t="s">
        <v>400</v>
      </c>
      <c r="Q152" s="515"/>
      <c r="R152" s="71"/>
      <c r="S152" s="71"/>
    </row>
    <row r="153" spans="1:19" s="15" customFormat="1" ht="15">
      <c r="A153" s="532">
        <v>132</v>
      </c>
      <c r="B153" s="305" t="s">
        <v>490</v>
      </c>
      <c r="C153" s="361">
        <v>39860</v>
      </c>
      <c r="D153" s="352">
        <v>2009</v>
      </c>
      <c r="E153" s="352">
        <v>47</v>
      </c>
      <c r="F153" s="332">
        <v>0.1909722222222222</v>
      </c>
      <c r="G153" s="332">
        <v>0.3333333333333333</v>
      </c>
      <c r="H153" s="361">
        <v>39860</v>
      </c>
      <c r="I153" s="352">
        <v>2009</v>
      </c>
      <c r="J153" s="352">
        <v>47</v>
      </c>
      <c r="K153" s="332">
        <v>0.5243055555555556</v>
      </c>
      <c r="L153" s="193">
        <v>3000</v>
      </c>
      <c r="M153" s="339">
        <v>86.4</v>
      </c>
      <c r="N153" s="511" t="s">
        <v>332</v>
      </c>
      <c r="O153" s="513"/>
      <c r="P153" s="514"/>
      <c r="Q153" s="515"/>
      <c r="R153" s="71"/>
      <c r="S153" s="71"/>
    </row>
    <row r="154" spans="1:19" s="15" customFormat="1" ht="15">
      <c r="A154" s="532">
        <v>133</v>
      </c>
      <c r="B154" s="305" t="s">
        <v>491</v>
      </c>
      <c r="C154" s="361">
        <v>39860</v>
      </c>
      <c r="D154" s="352">
        <v>2009</v>
      </c>
      <c r="E154" s="352">
        <v>47</v>
      </c>
      <c r="F154" s="332">
        <v>0.5520833333333334</v>
      </c>
      <c r="G154" s="332">
        <v>0.17361111111111113</v>
      </c>
      <c r="H154" s="361">
        <v>39860</v>
      </c>
      <c r="I154" s="352">
        <v>2009</v>
      </c>
      <c r="J154" s="352">
        <v>47</v>
      </c>
      <c r="K154" s="332">
        <v>0.7256944444444445</v>
      </c>
      <c r="L154" s="193">
        <v>364</v>
      </c>
      <c r="M154" s="339">
        <v>5.46</v>
      </c>
      <c r="N154" s="511" t="s">
        <v>332</v>
      </c>
      <c r="O154" s="513"/>
      <c r="P154" s="514"/>
      <c r="Q154" s="515"/>
      <c r="R154" s="71"/>
      <c r="S154" s="71"/>
    </row>
    <row r="155" spans="1:19" s="15" customFormat="1" ht="15">
      <c r="A155" s="532">
        <v>134</v>
      </c>
      <c r="B155" s="305" t="s">
        <v>492</v>
      </c>
      <c r="C155" s="361">
        <v>39860</v>
      </c>
      <c r="D155" s="352">
        <v>2009</v>
      </c>
      <c r="E155" s="352">
        <v>47</v>
      </c>
      <c r="F155" s="332">
        <v>0.7256944444444445</v>
      </c>
      <c r="G155" s="332">
        <v>0.3958333333333333</v>
      </c>
      <c r="H155" s="361">
        <v>39861</v>
      </c>
      <c r="I155" s="352">
        <v>2009</v>
      </c>
      <c r="J155" s="352">
        <v>48</v>
      </c>
      <c r="K155" s="332">
        <v>0.12152777777777778</v>
      </c>
      <c r="L155" s="193">
        <v>4000</v>
      </c>
      <c r="M155" s="339">
        <v>136.8</v>
      </c>
      <c r="N155" s="511" t="s">
        <v>349</v>
      </c>
      <c r="O155" s="513" t="s">
        <v>350</v>
      </c>
      <c r="P155" s="514" t="s">
        <v>351</v>
      </c>
      <c r="Q155" s="515"/>
      <c r="R155" s="71"/>
      <c r="S155" s="71"/>
    </row>
    <row r="156" spans="1:19" s="15" customFormat="1" ht="15">
      <c r="A156" s="533"/>
      <c r="B156" s="520" t="s">
        <v>493</v>
      </c>
      <c r="C156" s="521">
        <v>39860</v>
      </c>
      <c r="D156" s="522">
        <v>2009</v>
      </c>
      <c r="E156" s="522">
        <v>47</v>
      </c>
      <c r="F156" s="523">
        <v>0.7256944444444445</v>
      </c>
      <c r="G156" s="523">
        <v>0.3958333333333333</v>
      </c>
      <c r="H156" s="521">
        <v>39861</v>
      </c>
      <c r="I156" s="522">
        <v>2009</v>
      </c>
      <c r="J156" s="522">
        <v>48</v>
      </c>
      <c r="K156" s="523">
        <v>0.12152777777777778</v>
      </c>
      <c r="L156" s="524">
        <v>0</v>
      </c>
      <c r="M156" s="525">
        <v>19</v>
      </c>
      <c r="N156" s="526" t="s">
        <v>332</v>
      </c>
      <c r="O156" s="527"/>
      <c r="P156" s="528"/>
      <c r="Q156" s="529"/>
      <c r="R156" s="71"/>
      <c r="S156" s="71"/>
    </row>
    <row r="157" spans="1:19" s="15" customFormat="1" ht="15.75" thickBot="1">
      <c r="A157" s="532">
        <v>135</v>
      </c>
      <c r="B157" s="305" t="s">
        <v>494</v>
      </c>
      <c r="C157" s="361">
        <v>39861</v>
      </c>
      <c r="D157" s="352">
        <v>2009</v>
      </c>
      <c r="E157" s="352">
        <v>48</v>
      </c>
      <c r="F157" s="332">
        <v>0.1909722222222222</v>
      </c>
      <c r="G157" s="336">
        <v>0.3333333333333333</v>
      </c>
      <c r="H157" s="362">
        <v>39861</v>
      </c>
      <c r="I157" s="360">
        <v>2009</v>
      </c>
      <c r="J157" s="360">
        <v>48</v>
      </c>
      <c r="K157" s="336">
        <v>0.5243055555555556</v>
      </c>
      <c r="L157" s="501">
        <v>3000</v>
      </c>
      <c r="M157" s="502">
        <v>86.4</v>
      </c>
      <c r="N157" s="512" t="s">
        <v>332</v>
      </c>
      <c r="O157" s="516"/>
      <c r="P157" s="517"/>
      <c r="Q157" s="518"/>
      <c r="R157" s="71"/>
      <c r="S157" s="71"/>
    </row>
    <row r="158" spans="1:16" ht="15.75" thickBot="1">
      <c r="A158" s="532"/>
      <c r="B158" s="507" t="s">
        <v>496</v>
      </c>
      <c r="C158" s="509">
        <v>39861</v>
      </c>
      <c r="D158" s="335">
        <v>2009</v>
      </c>
      <c r="E158" s="335">
        <v>48</v>
      </c>
      <c r="F158" s="336">
        <v>0.5243055555555556</v>
      </c>
      <c r="G158" s="51"/>
      <c r="H158" s="52"/>
      <c r="I158" s="52"/>
      <c r="J158" s="52"/>
      <c r="K158" s="52"/>
      <c r="L158" s="53"/>
      <c r="M158" s="54"/>
      <c r="N158" s="53"/>
      <c r="O158" s="53"/>
      <c r="P158" s="53"/>
    </row>
    <row r="159" spans="2:16" ht="15">
      <c r="B159" s="16"/>
      <c r="C159" s="498"/>
      <c r="D159" s="16"/>
      <c r="E159" s="16"/>
      <c r="F159" s="55"/>
      <c r="G159" s="51"/>
      <c r="H159" s="52"/>
      <c r="I159" s="52"/>
      <c r="J159" s="52"/>
      <c r="K159" s="52"/>
      <c r="L159" s="53"/>
      <c r="M159" s="54"/>
      <c r="N159" s="53"/>
      <c r="O159" s="53"/>
      <c r="P159" s="53"/>
    </row>
    <row r="160" ht="15">
      <c r="G160" s="26"/>
    </row>
    <row r="161" spans="1:8" ht="15">
      <c r="A161" s="25">
        <f>COUNTA(A5:A158)</f>
        <v>135</v>
      </c>
      <c r="B161" s="25" t="s">
        <v>0</v>
      </c>
      <c r="F161" s="25" t="s">
        <v>95</v>
      </c>
      <c r="G161" s="56" t="s">
        <v>94</v>
      </c>
      <c r="H161" s="499"/>
    </row>
    <row r="163" spans="1:15" ht="15.75">
      <c r="A163" s="25">
        <f>MAX(A5:A158)</f>
        <v>135</v>
      </c>
      <c r="E163" s="57" t="s">
        <v>1</v>
      </c>
      <c r="F163" s="291">
        <f>DAY(G163)+31</f>
        <v>34</v>
      </c>
      <c r="G163" s="292">
        <f>SUM(G7:G157)</f>
        <v>34.72384259259259</v>
      </c>
      <c r="H163" s="519">
        <f>G163</f>
        <v>34.72384259259259</v>
      </c>
      <c r="L163" s="15" t="s">
        <v>124</v>
      </c>
      <c r="M163" s="293">
        <f>SUM(M7:M157)</f>
        <v>8458.977</v>
      </c>
      <c r="N163" s="25" t="s">
        <v>125</v>
      </c>
      <c r="O163" s="60"/>
    </row>
    <row r="164" spans="5:15" ht="15.75">
      <c r="E164" s="15" t="s">
        <v>2</v>
      </c>
      <c r="F164" s="58"/>
      <c r="G164" s="26"/>
      <c r="H164" s="519"/>
      <c r="L164" s="15" t="s">
        <v>3</v>
      </c>
      <c r="M164" s="60"/>
      <c r="O164" s="60"/>
    </row>
    <row r="165" spans="7:13" ht="15.75">
      <c r="G165" s="26"/>
      <c r="H165" s="519"/>
      <c r="M165" s="60"/>
    </row>
    <row r="166" spans="5:15" ht="15.75">
      <c r="E166" s="57" t="s">
        <v>1</v>
      </c>
      <c r="F166" s="291">
        <f>DAY(G166)</f>
        <v>30</v>
      </c>
      <c r="G166" s="292">
        <f>G163-G24-G34-G39-G66-G84-G97-G104-G110-G122-G124-G128-G131-G141-G144-G149-G156</f>
        <v>30.248842592592588</v>
      </c>
      <c r="H166" s="500"/>
      <c r="L166" s="15" t="s">
        <v>124</v>
      </c>
      <c r="M166" s="293">
        <f>M163-M24-M34-M39-M66-M84-M97-M104-M110-M122-M124-M128-M131-M141-M144-M149-M156</f>
        <v>8257.977</v>
      </c>
      <c r="N166" s="25" t="s">
        <v>125</v>
      </c>
      <c r="O166" s="60"/>
    </row>
    <row r="167" spans="5:13" ht="15">
      <c r="E167" s="15" t="s">
        <v>4</v>
      </c>
      <c r="F167" s="15"/>
      <c r="G167" s="26"/>
      <c r="L167" s="15" t="s">
        <v>5</v>
      </c>
      <c r="M167" s="60"/>
    </row>
    <row r="168" spans="7:13" ht="15">
      <c r="G168" s="26"/>
      <c r="M168" s="60"/>
    </row>
    <row r="169" spans="1:14" ht="15">
      <c r="A169" s="25">
        <f>'Deep Space Cals'!A90</f>
        <v>39</v>
      </c>
      <c r="B169" s="15" t="s">
        <v>6</v>
      </c>
      <c r="C169" s="61"/>
      <c r="F169" s="58">
        <f>DAY(G169)</f>
        <v>11</v>
      </c>
      <c r="G169" s="26">
        <f>'Deep Space Cals'!F104</f>
        <v>11.925694444444447</v>
      </c>
      <c r="M169" s="60">
        <f>'Deep Space Cals'!E107</f>
        <v>3142.320000000002</v>
      </c>
      <c r="N169" s="25" t="s">
        <v>125</v>
      </c>
    </row>
    <row r="170" spans="2:13" ht="15">
      <c r="B170" s="15"/>
      <c r="C170" s="61"/>
      <c r="G170" s="26"/>
      <c r="M170" s="60"/>
    </row>
    <row r="171" spans="1:14" ht="15">
      <c r="A171" s="25">
        <f>Saturn!A19</f>
        <v>8</v>
      </c>
      <c r="B171" s="15" t="s">
        <v>210</v>
      </c>
      <c r="C171" s="61"/>
      <c r="F171" s="58">
        <f>DAY(G171)</f>
        <v>3</v>
      </c>
      <c r="G171" s="26">
        <f>Saturn!G19</f>
        <v>3.2180555555555554</v>
      </c>
      <c r="M171" s="60">
        <f>Saturn!M19</f>
        <v>1112.16</v>
      </c>
      <c r="N171" s="25" t="s">
        <v>125</v>
      </c>
    </row>
    <row r="172" spans="2:13" ht="15">
      <c r="B172" s="15"/>
      <c r="C172" s="61"/>
      <c r="G172" s="26"/>
      <c r="M172" s="60"/>
    </row>
    <row r="173" spans="1:14" ht="15">
      <c r="A173" s="25">
        <f>'Icy Satellites'!A24</f>
        <v>13</v>
      </c>
      <c r="B173" s="15" t="s">
        <v>211</v>
      </c>
      <c r="C173" s="61"/>
      <c r="F173" s="58">
        <f>DAY(G173)</f>
        <v>0</v>
      </c>
      <c r="G173" s="26">
        <f>'Icy Satellites'!G24</f>
        <v>0.7402777777777777</v>
      </c>
      <c r="M173" s="60">
        <f>'Icy Satellites'!M24</f>
        <v>190.93199999999996</v>
      </c>
      <c r="N173" s="25" t="s">
        <v>125</v>
      </c>
    </row>
    <row r="174" spans="2:13" ht="15">
      <c r="B174" s="15"/>
      <c r="C174" s="61"/>
      <c r="G174" s="26"/>
      <c r="M174" s="60"/>
    </row>
    <row r="175" spans="1:14" ht="15">
      <c r="A175" s="25">
        <f>Titan!A31</f>
        <v>20</v>
      </c>
      <c r="B175" s="15" t="s">
        <v>212</v>
      </c>
      <c r="C175" s="61"/>
      <c r="F175" s="58">
        <f>DAY(G175)</f>
        <v>2</v>
      </c>
      <c r="G175" s="26">
        <f>Titan!G31</f>
        <v>2.2738425925925925</v>
      </c>
      <c r="M175" s="60">
        <f>Titan!M31</f>
        <v>647.0799999999999</v>
      </c>
      <c r="N175" s="25" t="s">
        <v>125</v>
      </c>
    </row>
    <row r="176" spans="2:13" ht="15">
      <c r="B176" s="15"/>
      <c r="C176" s="61"/>
      <c r="G176" s="26"/>
      <c r="M176" s="60"/>
    </row>
    <row r="177" spans="1:14" ht="15">
      <c r="A177" s="25">
        <f>Rings!A66</f>
        <v>55</v>
      </c>
      <c r="B177" s="15" t="s">
        <v>213</v>
      </c>
      <c r="C177" s="61"/>
      <c r="F177" s="58">
        <f>DAY(G177)</f>
        <v>12</v>
      </c>
      <c r="G177" s="26">
        <f>Rings!G66</f>
        <v>12.090972222222227</v>
      </c>
      <c r="M177" s="60">
        <f>Rings!M66</f>
        <v>3165.484999999999</v>
      </c>
      <c r="N177" s="25" t="s">
        <v>125</v>
      </c>
    </row>
    <row r="178" spans="2:13" ht="15">
      <c r="B178" s="15"/>
      <c r="C178" s="61"/>
      <c r="G178" s="26"/>
      <c r="M178" s="60"/>
    </row>
    <row r="179" spans="2:13" ht="15">
      <c r="B179" s="15"/>
      <c r="C179" s="61"/>
      <c r="G179" s="26"/>
      <c r="M179" s="60"/>
    </row>
    <row r="180" spans="1:15" ht="15.75">
      <c r="A180" s="25">
        <f>+A169+A171+A173+A175+A177</f>
        <v>135</v>
      </c>
      <c r="B180" s="15" t="s">
        <v>7</v>
      </c>
      <c r="C180" s="61"/>
      <c r="E180" s="26"/>
      <c r="F180" s="291">
        <f>DAY(G180)</f>
        <v>30</v>
      </c>
      <c r="G180" s="292">
        <f>G169+G171+G173+G175+G177</f>
        <v>30.2488425925926</v>
      </c>
      <c r="H180" s="500"/>
      <c r="L180" s="60"/>
      <c r="M180" s="293">
        <f>M169+M171+M173+M175+M177</f>
        <v>8257.977</v>
      </c>
      <c r="N180" s="25" t="s">
        <v>125</v>
      </c>
      <c r="O180" s="60"/>
    </row>
    <row r="181" spans="2:13" ht="15">
      <c r="B181" s="15"/>
      <c r="C181" s="61"/>
      <c r="G181" s="26"/>
      <c r="M181" s="60"/>
    </row>
    <row r="182" spans="2:13" ht="15">
      <c r="B182" s="15"/>
      <c r="C182" s="61"/>
      <c r="G182" s="26"/>
      <c r="K182" s="61"/>
      <c r="L182" s="15" t="s">
        <v>8</v>
      </c>
      <c r="M182" s="60">
        <f>M169/M166</f>
        <v>0.38051934511321617</v>
      </c>
    </row>
    <row r="183" spans="2:13" ht="15">
      <c r="B183" s="15"/>
      <c r="C183" s="61"/>
      <c r="G183" s="26"/>
      <c r="K183" s="61"/>
      <c r="L183" s="15"/>
      <c r="M183" s="60"/>
    </row>
    <row r="184" spans="2:13" ht="15">
      <c r="B184" s="15"/>
      <c r="C184" s="61"/>
      <c r="G184" s="26"/>
      <c r="K184" s="61"/>
      <c r="L184" s="15"/>
      <c r="M184" s="60">
        <v>1</v>
      </c>
    </row>
    <row r="185" spans="2:13" ht="15">
      <c r="B185" s="15"/>
      <c r="C185" s="61"/>
      <c r="G185" s="26"/>
      <c r="M185" s="60"/>
    </row>
    <row r="186" spans="1:14" ht="15.75">
      <c r="A186" s="25">
        <f>Saturn!A46+'Icy Satellites'!A56+Titan!A74+Rings!A148</f>
        <v>16</v>
      </c>
      <c r="B186" s="15" t="s">
        <v>9</v>
      </c>
      <c r="C186" s="61"/>
      <c r="F186" s="58">
        <f>DAY(G186)</f>
        <v>4</v>
      </c>
      <c r="G186" s="26">
        <f>Saturn!G46+'Icy Satellites'!G56+Titan!G74+Rings!G148</f>
        <v>4.475</v>
      </c>
      <c r="I186" s="414"/>
      <c r="J186" s="292"/>
      <c r="M186" s="60">
        <f>Saturn!L46+'Icy Satellites'!L56+Titan!L74+Rings!L148</f>
        <v>201</v>
      </c>
      <c r="N186" s="25" t="s">
        <v>125</v>
      </c>
    </row>
    <row r="187" spans="2:13" ht="15">
      <c r="B187" s="15"/>
      <c r="C187" s="61"/>
      <c r="G187" s="26"/>
      <c r="I187" s="414"/>
      <c r="M187" s="60"/>
    </row>
    <row r="188" spans="1:15" ht="15.75">
      <c r="A188" s="25">
        <f>A180+A186</f>
        <v>151</v>
      </c>
      <c r="B188" s="15" t="s">
        <v>10</v>
      </c>
      <c r="C188" s="61"/>
      <c r="F188" s="291">
        <f>DAY(G188)</f>
        <v>3</v>
      </c>
      <c r="G188" s="292">
        <f>G180+G186</f>
        <v>34.7238425925926</v>
      </c>
      <c r="H188" s="500"/>
      <c r="I188" s="414"/>
      <c r="M188" s="293">
        <f>M180+M186</f>
        <v>8458.977</v>
      </c>
      <c r="N188" s="25" t="s">
        <v>125</v>
      </c>
      <c r="O188" s="60"/>
    </row>
    <row r="189" spans="7:13" ht="15">
      <c r="G189" s="26"/>
      <c r="I189" s="414"/>
      <c r="M189" s="60"/>
    </row>
    <row r="190" spans="1:13" ht="15">
      <c r="A190" s="25">
        <f>COUNTA(B7:B157)</f>
        <v>151</v>
      </c>
      <c r="F190" s="25">
        <v>1</v>
      </c>
      <c r="G190" s="59">
        <v>1</v>
      </c>
      <c r="I190" s="414"/>
      <c r="J190" s="60"/>
      <c r="L190" s="60"/>
      <c r="M190" s="60"/>
    </row>
    <row r="191" spans="9:10" ht="15">
      <c r="I191" s="414"/>
      <c r="J191" s="60"/>
    </row>
    <row r="192" spans="1:14" ht="15">
      <c r="A192" s="25">
        <f>A190-A188</f>
        <v>0</v>
      </c>
      <c r="E192" s="26"/>
      <c r="F192" s="25">
        <f>DAY(G192)</f>
        <v>0</v>
      </c>
      <c r="G192" s="26">
        <f>G188-G163</f>
        <v>0</v>
      </c>
      <c r="I192" s="414"/>
      <c r="J192" s="60"/>
      <c r="M192" s="60">
        <f>M163-M188</f>
        <v>0</v>
      </c>
      <c r="N192" s="8" t="s">
        <v>11</v>
      </c>
    </row>
    <row r="193" spans="7:14" ht="15">
      <c r="G193" s="59"/>
      <c r="I193" s="414"/>
      <c r="J193" s="60"/>
      <c r="N193" s="8"/>
    </row>
    <row r="194" spans="1:14" ht="15">
      <c r="A194" s="25">
        <f>A180-A161</f>
        <v>0</v>
      </c>
      <c r="E194" s="26"/>
      <c r="F194" s="25">
        <f>DAY(G194)</f>
        <v>0</v>
      </c>
      <c r="G194" s="26">
        <f>G180-G166</f>
        <v>0</v>
      </c>
      <c r="I194" s="414"/>
      <c r="J194" s="60"/>
      <c r="M194" s="60">
        <f>M180-M166</f>
        <v>0</v>
      </c>
      <c r="N194" s="8" t="s">
        <v>12</v>
      </c>
    </row>
    <row r="195" spans="7:9" ht="15">
      <c r="G195" s="26"/>
      <c r="I195" s="414"/>
    </row>
    <row r="196" spans="6:7" ht="15">
      <c r="F196" s="62"/>
      <c r="G196" s="26"/>
    </row>
    <row r="197" spans="6:7" ht="15">
      <c r="F197" s="58"/>
      <c r="G197" s="26"/>
    </row>
  </sheetData>
  <sheetProtection/>
  <mergeCells count="7">
    <mergeCell ref="O2:Q2"/>
    <mergeCell ref="M2:M3"/>
    <mergeCell ref="N2:N3"/>
    <mergeCell ref="B2:B3"/>
    <mergeCell ref="L2:L3"/>
    <mergeCell ref="C2:F2"/>
    <mergeCell ref="H2:K2"/>
  </mergeCells>
  <printOptions gridLines="1"/>
  <pageMargins left="0.75" right="0.75" top="1" bottom="1" header="0.511811023" footer="0.511811023"/>
  <pageSetup fitToHeight="10" fitToWidth="1" horizontalDpi="600" verticalDpi="600" orientation="landscape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5" bestFit="1" customWidth="1"/>
    <col min="2" max="2" width="42.8515625" style="25" customWidth="1"/>
    <col min="3" max="3" width="17.140625" style="25" customWidth="1"/>
    <col min="4" max="4" width="13.421875" style="25" bestFit="1" customWidth="1"/>
    <col min="5" max="16384" width="11.421875" style="25" customWidth="1"/>
  </cols>
  <sheetData>
    <row r="1" spans="1:5" ht="15">
      <c r="A1" s="531"/>
      <c r="B1" s="531"/>
      <c r="C1" s="531"/>
      <c r="D1" s="531"/>
      <c r="E1" s="531"/>
    </row>
    <row r="2" spans="1:5" ht="15">
      <c r="A2" s="531"/>
      <c r="B2" s="531"/>
      <c r="C2" s="531"/>
      <c r="D2" s="531"/>
      <c r="E2" s="531"/>
    </row>
    <row r="3" ht="15">
      <c r="B3" s="531" t="s">
        <v>505</v>
      </c>
    </row>
    <row r="4" spans="1:4" ht="15.75" thickBot="1">
      <c r="A4" s="70"/>
      <c r="B4" s="70"/>
      <c r="C4" s="70"/>
      <c r="D4" s="70"/>
    </row>
    <row r="5" spans="1:4" ht="15" customHeight="1">
      <c r="A5" s="70"/>
      <c r="B5" s="861" t="s">
        <v>81</v>
      </c>
      <c r="C5" s="861" t="s">
        <v>90</v>
      </c>
      <c r="D5" s="70"/>
    </row>
    <row r="6" spans="1:4" ht="32.25" customHeight="1" thickBot="1">
      <c r="A6" s="70"/>
      <c r="B6" s="916"/>
      <c r="C6" s="916"/>
      <c r="D6" s="70"/>
    </row>
    <row r="7" spans="1:4" ht="15">
      <c r="A7" s="15"/>
      <c r="B7" s="164"/>
      <c r="C7" s="315"/>
      <c r="D7" s="70"/>
    </row>
    <row r="8" spans="1:4" ht="15">
      <c r="A8" s="546">
        <v>76</v>
      </c>
      <c r="B8" s="547" t="s">
        <v>419</v>
      </c>
      <c r="C8" s="635" t="s">
        <v>600</v>
      </c>
      <c r="D8" s="278" t="s">
        <v>594</v>
      </c>
    </row>
    <row r="9" spans="1:4" ht="15">
      <c r="A9" s="546">
        <v>77</v>
      </c>
      <c r="B9" s="547" t="s">
        <v>420</v>
      </c>
      <c r="C9" s="635">
        <v>826</v>
      </c>
      <c r="D9" s="643" t="s">
        <v>506</v>
      </c>
    </row>
    <row r="10" spans="1:4" ht="15">
      <c r="A10" s="546">
        <v>78</v>
      </c>
      <c r="B10" s="547" t="s">
        <v>421</v>
      </c>
      <c r="C10" s="635">
        <v>827</v>
      </c>
      <c r="D10" s="643" t="s">
        <v>506</v>
      </c>
    </row>
    <row r="11" spans="1:4" ht="15">
      <c r="A11" s="546">
        <v>79</v>
      </c>
      <c r="B11" s="547" t="s">
        <v>422</v>
      </c>
      <c r="C11" s="635">
        <v>828</v>
      </c>
      <c r="D11" s="643" t="s">
        <v>506</v>
      </c>
    </row>
    <row r="12" spans="1:4" ht="15">
      <c r="A12" s="546">
        <v>80</v>
      </c>
      <c r="B12" s="547" t="s">
        <v>423</v>
      </c>
      <c r="C12" s="635">
        <v>829</v>
      </c>
      <c r="D12" s="643" t="s">
        <v>506</v>
      </c>
    </row>
    <row r="13" spans="1:4" ht="15">
      <c r="A13" s="546">
        <v>81</v>
      </c>
      <c r="B13" s="547" t="s">
        <v>425</v>
      </c>
      <c r="C13" s="635">
        <v>830</v>
      </c>
      <c r="D13" s="643" t="s">
        <v>506</v>
      </c>
    </row>
    <row r="14" spans="1:4" ht="15">
      <c r="A14" s="546">
        <v>82</v>
      </c>
      <c r="B14" s="547" t="s">
        <v>426</v>
      </c>
      <c r="C14" s="635">
        <v>831</v>
      </c>
      <c r="D14" s="643" t="s">
        <v>506</v>
      </c>
    </row>
    <row r="15" spans="1:4" ht="15">
      <c r="A15" s="546">
        <v>83</v>
      </c>
      <c r="B15" s="547" t="s">
        <v>427</v>
      </c>
      <c r="C15" s="635">
        <v>832</v>
      </c>
      <c r="D15" s="278" t="s">
        <v>595</v>
      </c>
    </row>
    <row r="16" spans="1:4" ht="15">
      <c r="A16" s="532"/>
      <c r="B16" s="305"/>
      <c r="C16" s="411"/>
      <c r="D16" s="278"/>
    </row>
    <row r="17" spans="1:4" ht="15">
      <c r="A17" s="578">
        <v>85</v>
      </c>
      <c r="B17" s="580" t="s">
        <v>429</v>
      </c>
      <c r="C17" s="636">
        <v>834</v>
      </c>
      <c r="D17" s="278" t="s">
        <v>596</v>
      </c>
    </row>
    <row r="18" spans="1:4" ht="15">
      <c r="A18" s="578">
        <v>86</v>
      </c>
      <c r="B18" s="580" t="s">
        <v>431</v>
      </c>
      <c r="C18" s="636" t="s">
        <v>601</v>
      </c>
      <c r="D18" s="278" t="s">
        <v>597</v>
      </c>
    </row>
    <row r="19" spans="1:4" ht="15.75" thickBot="1">
      <c r="A19" s="389"/>
      <c r="B19" s="324"/>
      <c r="C19" s="160"/>
      <c r="D19" s="278"/>
    </row>
  </sheetData>
  <sheetProtection/>
  <mergeCells count="2">
    <mergeCell ref="B5:B6"/>
    <mergeCell ref="C5:C6"/>
  </mergeCells>
  <printOptions gridLines="1"/>
  <pageMargins left="0.75" right="0.75" top="1" bottom="1" header="0.511811023" footer="0.51181102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28125" style="25" bestFit="1" customWidth="1"/>
    <col min="2" max="2" width="42.8515625" style="25" customWidth="1"/>
    <col min="3" max="3" width="15.421875" style="25" customWidth="1"/>
    <col min="4" max="4" width="11.421875" style="25" customWidth="1"/>
    <col min="5" max="5" width="10.28125" style="25" customWidth="1"/>
    <col min="6" max="6" width="12.7109375" style="25" customWidth="1"/>
    <col min="7" max="7" width="13.57421875" style="25" customWidth="1"/>
    <col min="8" max="8" width="15.421875" style="25" customWidth="1"/>
    <col min="9" max="9" width="10.57421875" style="25" customWidth="1"/>
    <col min="10" max="10" width="10.140625" style="25" customWidth="1"/>
    <col min="11" max="11" width="12.7109375" style="25" customWidth="1"/>
    <col min="12" max="12" width="11.140625" style="25" customWidth="1"/>
    <col min="13" max="13" width="11.421875" style="25" customWidth="1"/>
    <col min="14" max="14" width="17.00390625" style="25" bestFit="1" customWidth="1"/>
    <col min="15" max="15" width="25.421875" style="25" customWidth="1"/>
    <col min="16" max="16" width="27.57421875" style="25" customWidth="1"/>
    <col min="17" max="17" width="60.00390625" style="25" customWidth="1"/>
    <col min="18" max="18" width="17.140625" style="25" customWidth="1"/>
    <col min="19" max="16384" width="11.421875" style="25" customWidth="1"/>
  </cols>
  <sheetData>
    <row r="1" spans="1:18" ht="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Q2" s="72" t="s">
        <v>84</v>
      </c>
      <c r="R2" s="70">
        <v>750</v>
      </c>
    </row>
    <row r="3" spans="1:18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.7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5" customHeight="1">
      <c r="A5" s="70"/>
      <c r="B5" s="861" t="s">
        <v>81</v>
      </c>
      <c r="C5" s="883" t="s">
        <v>85</v>
      </c>
      <c r="D5" s="880"/>
      <c r="E5" s="880"/>
      <c r="F5" s="875"/>
      <c r="G5" s="182" t="s">
        <v>86</v>
      </c>
      <c r="H5" s="883" t="s">
        <v>87</v>
      </c>
      <c r="I5" s="880"/>
      <c r="J5" s="880"/>
      <c r="K5" s="875"/>
      <c r="L5" s="863" t="s">
        <v>88</v>
      </c>
      <c r="M5" s="863" t="s">
        <v>89</v>
      </c>
      <c r="N5" s="861" t="s">
        <v>118</v>
      </c>
      <c r="O5" s="925" t="s">
        <v>119</v>
      </c>
      <c r="P5" s="926"/>
      <c r="Q5" s="955"/>
      <c r="R5" s="861" t="s">
        <v>90</v>
      </c>
    </row>
    <row r="6" spans="1:18" ht="32.25" customHeight="1" thickBot="1">
      <c r="A6" s="70"/>
      <c r="B6" s="862"/>
      <c r="C6" s="173" t="s">
        <v>91</v>
      </c>
      <c r="D6" s="171" t="s">
        <v>92</v>
      </c>
      <c r="E6" s="171" t="s">
        <v>93</v>
      </c>
      <c r="F6" s="172" t="s">
        <v>94</v>
      </c>
      <c r="G6" s="172" t="s">
        <v>94</v>
      </c>
      <c r="H6" s="173" t="s">
        <v>91</v>
      </c>
      <c r="I6" s="170" t="s">
        <v>92</v>
      </c>
      <c r="J6" s="171" t="s">
        <v>93</v>
      </c>
      <c r="K6" s="172" t="s">
        <v>94</v>
      </c>
      <c r="L6" s="864"/>
      <c r="M6" s="864"/>
      <c r="N6" s="862"/>
      <c r="O6" s="108" t="s">
        <v>120</v>
      </c>
      <c r="P6" s="149" t="s">
        <v>121</v>
      </c>
      <c r="Q6" s="218" t="s">
        <v>79</v>
      </c>
      <c r="R6" s="862"/>
    </row>
    <row r="7" spans="1:18" ht="15">
      <c r="A7" s="70"/>
      <c r="B7" s="233"/>
      <c r="C7" s="229"/>
      <c r="D7" s="230"/>
      <c r="E7" s="230"/>
      <c r="F7" s="231"/>
      <c r="G7" s="228"/>
      <c r="H7" s="222"/>
      <c r="I7" s="223"/>
      <c r="J7" s="223"/>
      <c r="K7" s="221"/>
      <c r="L7" s="245"/>
      <c r="M7" s="245"/>
      <c r="N7" s="246"/>
      <c r="O7" s="226"/>
      <c r="P7" s="223"/>
      <c r="Q7" s="269"/>
      <c r="R7" s="639"/>
    </row>
    <row r="8" spans="1:18" ht="15">
      <c r="A8" s="70"/>
      <c r="B8" s="305" t="s">
        <v>495</v>
      </c>
      <c r="C8" s="361">
        <v>39822</v>
      </c>
      <c r="D8" s="352">
        <v>2009</v>
      </c>
      <c r="E8" s="352">
        <v>9</v>
      </c>
      <c r="F8" s="332">
        <v>0.6361111111111112</v>
      </c>
      <c r="G8" s="275"/>
      <c r="H8" s="272"/>
      <c r="I8" s="273"/>
      <c r="J8" s="273"/>
      <c r="K8" s="274"/>
      <c r="L8" s="276"/>
      <c r="M8" s="276"/>
      <c r="N8" s="271"/>
      <c r="O8" s="277"/>
      <c r="P8" s="273"/>
      <c r="Q8" s="270"/>
      <c r="R8" s="640"/>
    </row>
    <row r="9" spans="1:18" ht="15">
      <c r="A9" s="325">
        <v>1</v>
      </c>
      <c r="B9" s="305" t="s">
        <v>331</v>
      </c>
      <c r="C9" s="361">
        <v>39822</v>
      </c>
      <c r="D9" s="352">
        <v>2009</v>
      </c>
      <c r="E9" s="352">
        <v>9</v>
      </c>
      <c r="F9" s="332">
        <v>0.6631944444444444</v>
      </c>
      <c r="G9" s="332">
        <v>0.052083333333333336</v>
      </c>
      <c r="H9" s="361">
        <v>39822</v>
      </c>
      <c r="I9" s="352">
        <v>2009</v>
      </c>
      <c r="J9" s="352">
        <v>9</v>
      </c>
      <c r="K9" s="332">
        <v>0.7152777777777778</v>
      </c>
      <c r="L9" s="193">
        <v>4000</v>
      </c>
      <c r="M9" s="339">
        <v>18</v>
      </c>
      <c r="N9" s="511" t="s">
        <v>332</v>
      </c>
      <c r="O9" s="399"/>
      <c r="P9" s="296"/>
      <c r="Q9" s="400"/>
      <c r="R9" s="640">
        <f aca="true" t="shared" si="0" ref="R9:R28">A9-1+$R$2</f>
        <v>750</v>
      </c>
    </row>
    <row r="10" spans="1:18" ht="15">
      <c r="A10" s="325">
        <v>23</v>
      </c>
      <c r="B10" s="305" t="s">
        <v>358</v>
      </c>
      <c r="C10" s="361">
        <v>39829</v>
      </c>
      <c r="D10" s="352">
        <v>2009</v>
      </c>
      <c r="E10" s="352">
        <v>16</v>
      </c>
      <c r="F10" s="332">
        <v>0.3263888888888889</v>
      </c>
      <c r="G10" s="332">
        <v>0.052083333333333336</v>
      </c>
      <c r="H10" s="361">
        <v>39829</v>
      </c>
      <c r="I10" s="352">
        <v>2009</v>
      </c>
      <c r="J10" s="352">
        <v>16</v>
      </c>
      <c r="K10" s="332">
        <v>0.37847222222222227</v>
      </c>
      <c r="L10" s="193">
        <v>4000</v>
      </c>
      <c r="M10" s="339">
        <v>18</v>
      </c>
      <c r="N10" s="511" t="s">
        <v>332</v>
      </c>
      <c r="O10" s="399"/>
      <c r="P10" s="296"/>
      <c r="Q10" s="400"/>
      <c r="R10" s="640">
        <f t="shared" si="0"/>
        <v>772</v>
      </c>
    </row>
    <row r="11" spans="1:18" ht="15">
      <c r="A11" s="325">
        <v>32</v>
      </c>
      <c r="B11" s="305" t="s">
        <v>369</v>
      </c>
      <c r="C11" s="361">
        <v>39831</v>
      </c>
      <c r="D11" s="352">
        <v>2009</v>
      </c>
      <c r="E11" s="352">
        <v>18</v>
      </c>
      <c r="F11" s="332">
        <v>0.6333333333333333</v>
      </c>
      <c r="G11" s="332">
        <v>0.052083333333333336</v>
      </c>
      <c r="H11" s="361">
        <v>39831</v>
      </c>
      <c r="I11" s="352">
        <v>2009</v>
      </c>
      <c r="J11" s="352">
        <v>18</v>
      </c>
      <c r="K11" s="332">
        <v>0.6854166666666667</v>
      </c>
      <c r="L11" s="193">
        <v>4000</v>
      </c>
      <c r="M11" s="339">
        <v>18</v>
      </c>
      <c r="N11" s="511" t="s">
        <v>332</v>
      </c>
      <c r="O11" s="399"/>
      <c r="P11" s="296"/>
      <c r="Q11" s="253"/>
      <c r="R11" s="640">
        <f t="shared" si="0"/>
        <v>781</v>
      </c>
    </row>
    <row r="12" spans="1:18" ht="15">
      <c r="A12" s="325">
        <v>49</v>
      </c>
      <c r="B12" s="305" t="s">
        <v>388</v>
      </c>
      <c r="C12" s="361">
        <v>39838</v>
      </c>
      <c r="D12" s="352">
        <v>2009</v>
      </c>
      <c r="E12" s="352">
        <v>25</v>
      </c>
      <c r="F12" s="332">
        <v>0.3111111111111111</v>
      </c>
      <c r="G12" s="332">
        <v>0.052083333333333336</v>
      </c>
      <c r="H12" s="361">
        <v>39838</v>
      </c>
      <c r="I12" s="352">
        <v>2009</v>
      </c>
      <c r="J12" s="352">
        <v>25</v>
      </c>
      <c r="K12" s="332">
        <v>0.36319444444444443</v>
      </c>
      <c r="L12" s="193">
        <v>4000</v>
      </c>
      <c r="M12" s="339">
        <v>18</v>
      </c>
      <c r="N12" s="511" t="s">
        <v>332</v>
      </c>
      <c r="O12" s="399"/>
      <c r="P12" s="296"/>
      <c r="Q12" s="253"/>
      <c r="R12" s="640">
        <f t="shared" si="0"/>
        <v>798</v>
      </c>
    </row>
    <row r="13" spans="1:18" ht="15">
      <c r="A13" s="325">
        <v>55</v>
      </c>
      <c r="B13" s="305" t="s">
        <v>395</v>
      </c>
      <c r="C13" s="361">
        <v>39841</v>
      </c>
      <c r="D13" s="352">
        <v>2009</v>
      </c>
      <c r="E13" s="352">
        <v>28</v>
      </c>
      <c r="F13" s="332">
        <v>0.7083333333333334</v>
      </c>
      <c r="G13" s="332">
        <v>0.052083333333333336</v>
      </c>
      <c r="H13" s="361">
        <v>39841</v>
      </c>
      <c r="I13" s="352">
        <v>2009</v>
      </c>
      <c r="J13" s="352">
        <v>28</v>
      </c>
      <c r="K13" s="332">
        <v>0.7604166666666666</v>
      </c>
      <c r="L13" s="193">
        <v>4000</v>
      </c>
      <c r="M13" s="339">
        <v>18</v>
      </c>
      <c r="N13" s="511" t="s">
        <v>332</v>
      </c>
      <c r="O13" s="399"/>
      <c r="P13" s="296"/>
      <c r="Q13" s="253"/>
      <c r="R13" s="640">
        <f t="shared" si="0"/>
        <v>804</v>
      </c>
    </row>
    <row r="14" spans="1:18" ht="15">
      <c r="A14" s="325">
        <v>61</v>
      </c>
      <c r="B14" s="305" t="s">
        <v>403</v>
      </c>
      <c r="C14" s="361">
        <v>39843</v>
      </c>
      <c r="D14" s="352">
        <v>2009</v>
      </c>
      <c r="E14" s="352">
        <v>30</v>
      </c>
      <c r="F14" s="332">
        <v>0.2902777777777778</v>
      </c>
      <c r="G14" s="332">
        <v>0.052083333333333336</v>
      </c>
      <c r="H14" s="361">
        <v>39843</v>
      </c>
      <c r="I14" s="352">
        <v>2009</v>
      </c>
      <c r="J14" s="352">
        <v>30</v>
      </c>
      <c r="K14" s="332">
        <v>0.3423611111111111</v>
      </c>
      <c r="L14" s="193">
        <v>4000</v>
      </c>
      <c r="M14" s="339">
        <v>18</v>
      </c>
      <c r="N14" s="511" t="s">
        <v>332</v>
      </c>
      <c r="O14" s="399"/>
      <c r="P14" s="296"/>
      <c r="Q14" s="494"/>
      <c r="R14" s="640">
        <f t="shared" si="0"/>
        <v>810</v>
      </c>
    </row>
    <row r="15" spans="1:18" ht="15">
      <c r="A15" s="325">
        <v>67</v>
      </c>
      <c r="B15" s="305" t="s">
        <v>409</v>
      </c>
      <c r="C15" s="361">
        <v>39844</v>
      </c>
      <c r="D15" s="352">
        <v>2009</v>
      </c>
      <c r="E15" s="352">
        <v>31</v>
      </c>
      <c r="F15" s="332">
        <v>0.43263888888888885</v>
      </c>
      <c r="G15" s="332">
        <v>0.052083333333333336</v>
      </c>
      <c r="H15" s="361">
        <v>39844</v>
      </c>
      <c r="I15" s="352">
        <v>2009</v>
      </c>
      <c r="J15" s="352">
        <v>31</v>
      </c>
      <c r="K15" s="332">
        <v>0.4847222222222222</v>
      </c>
      <c r="L15" s="193">
        <v>4000</v>
      </c>
      <c r="M15" s="339">
        <v>18</v>
      </c>
      <c r="N15" s="511" t="s">
        <v>332</v>
      </c>
      <c r="O15" s="399"/>
      <c r="P15" s="296"/>
      <c r="Q15" s="422"/>
      <c r="R15" s="640">
        <f t="shared" si="0"/>
        <v>816</v>
      </c>
    </row>
    <row r="16" spans="1:18" ht="15">
      <c r="A16" s="325">
        <v>84</v>
      </c>
      <c r="B16" s="305" t="s">
        <v>428</v>
      </c>
      <c r="C16" s="361">
        <v>39846</v>
      </c>
      <c r="D16" s="352">
        <v>2009</v>
      </c>
      <c r="E16" s="352">
        <v>33</v>
      </c>
      <c r="F16" s="332">
        <v>0.5416666666666666</v>
      </c>
      <c r="G16" s="332">
        <v>0.052083333333333336</v>
      </c>
      <c r="H16" s="361">
        <v>39846</v>
      </c>
      <c r="I16" s="352">
        <v>2009</v>
      </c>
      <c r="J16" s="352">
        <v>33</v>
      </c>
      <c r="K16" s="332">
        <v>0.59375</v>
      </c>
      <c r="L16" s="193">
        <v>880</v>
      </c>
      <c r="M16" s="339">
        <v>3.96</v>
      </c>
      <c r="N16" s="511" t="s">
        <v>332</v>
      </c>
      <c r="O16" s="399"/>
      <c r="P16" s="296"/>
      <c r="Q16" s="422"/>
      <c r="R16" s="640">
        <f t="shared" si="0"/>
        <v>833</v>
      </c>
    </row>
    <row r="17" spans="1:18" ht="15">
      <c r="A17" s="325">
        <v>95</v>
      </c>
      <c r="B17" s="305" t="s">
        <v>441</v>
      </c>
      <c r="C17" s="361">
        <v>39848</v>
      </c>
      <c r="D17" s="352">
        <v>2009</v>
      </c>
      <c r="E17" s="352">
        <v>35</v>
      </c>
      <c r="F17" s="332">
        <v>0.5930555555555556</v>
      </c>
      <c r="G17" s="332">
        <v>0.052083333333333336</v>
      </c>
      <c r="H17" s="361">
        <v>39848</v>
      </c>
      <c r="I17" s="352">
        <v>2009</v>
      </c>
      <c r="J17" s="352">
        <v>35</v>
      </c>
      <c r="K17" s="332">
        <v>0.6451388888888888</v>
      </c>
      <c r="L17" s="193">
        <v>4000</v>
      </c>
      <c r="M17" s="339">
        <v>18</v>
      </c>
      <c r="N17" s="511" t="s">
        <v>332</v>
      </c>
      <c r="O17" s="399"/>
      <c r="P17" s="296"/>
      <c r="Q17" s="253"/>
      <c r="R17" s="640">
        <f t="shared" si="0"/>
        <v>844</v>
      </c>
    </row>
    <row r="18" spans="1:18" ht="15">
      <c r="A18" s="325">
        <v>103</v>
      </c>
      <c r="B18" s="305" t="s">
        <v>450</v>
      </c>
      <c r="C18" s="361">
        <v>39850</v>
      </c>
      <c r="D18" s="352">
        <v>2009</v>
      </c>
      <c r="E18" s="352">
        <v>37</v>
      </c>
      <c r="F18" s="332">
        <v>0.07569444444444444</v>
      </c>
      <c r="G18" s="332">
        <v>0.052083333333333336</v>
      </c>
      <c r="H18" s="361">
        <v>39850</v>
      </c>
      <c r="I18" s="352">
        <v>2009</v>
      </c>
      <c r="J18" s="352">
        <v>37</v>
      </c>
      <c r="K18" s="332">
        <v>0.1277777777777778</v>
      </c>
      <c r="L18" s="193">
        <v>4000</v>
      </c>
      <c r="M18" s="339">
        <v>18</v>
      </c>
      <c r="N18" s="511" t="s">
        <v>332</v>
      </c>
      <c r="O18" s="399"/>
      <c r="P18" s="296"/>
      <c r="Q18" s="253"/>
      <c r="R18" s="640">
        <f t="shared" si="0"/>
        <v>852</v>
      </c>
    </row>
    <row r="19" spans="1:18" ht="15">
      <c r="A19" s="545">
        <v>106</v>
      </c>
      <c r="B19" s="547" t="s">
        <v>453</v>
      </c>
      <c r="C19" s="548">
        <v>39850</v>
      </c>
      <c r="D19" s="549">
        <v>2009</v>
      </c>
      <c r="E19" s="549">
        <v>37</v>
      </c>
      <c r="F19" s="550">
        <v>0.5934143518518519</v>
      </c>
      <c r="G19" s="550">
        <v>0.23356481481481484</v>
      </c>
      <c r="H19" s="548">
        <v>39850</v>
      </c>
      <c r="I19" s="549">
        <v>2009</v>
      </c>
      <c r="J19" s="549">
        <v>37</v>
      </c>
      <c r="K19" s="550">
        <v>0.8269791666666667</v>
      </c>
      <c r="L19" s="551">
        <v>2000</v>
      </c>
      <c r="M19" s="596">
        <v>40.36</v>
      </c>
      <c r="N19" s="597" t="s">
        <v>332</v>
      </c>
      <c r="O19" s="598"/>
      <c r="P19" s="599"/>
      <c r="Q19" s="601"/>
      <c r="R19" s="641">
        <f t="shared" si="0"/>
        <v>855</v>
      </c>
    </row>
    <row r="20" spans="1:18" ht="15">
      <c r="A20" s="545">
        <v>107</v>
      </c>
      <c r="B20" s="547" t="s">
        <v>454</v>
      </c>
      <c r="C20" s="548">
        <v>39850</v>
      </c>
      <c r="D20" s="549">
        <v>2009</v>
      </c>
      <c r="E20" s="549">
        <v>37</v>
      </c>
      <c r="F20" s="550">
        <v>0.8269791666666667</v>
      </c>
      <c r="G20" s="550">
        <v>0.14583333333333334</v>
      </c>
      <c r="H20" s="548">
        <v>39850</v>
      </c>
      <c r="I20" s="549">
        <v>2009</v>
      </c>
      <c r="J20" s="549">
        <v>37</v>
      </c>
      <c r="K20" s="550">
        <v>0.9728125</v>
      </c>
      <c r="L20" s="551">
        <v>4000</v>
      </c>
      <c r="M20" s="596">
        <v>50.4</v>
      </c>
      <c r="N20" s="597" t="s">
        <v>349</v>
      </c>
      <c r="O20" s="598" t="s">
        <v>455</v>
      </c>
      <c r="P20" s="599" t="s">
        <v>456</v>
      </c>
      <c r="Q20" s="601"/>
      <c r="R20" s="641">
        <f t="shared" si="0"/>
        <v>856</v>
      </c>
    </row>
    <row r="21" spans="1:18" ht="15">
      <c r="A21" s="545">
        <v>108</v>
      </c>
      <c r="B21" s="547" t="s">
        <v>458</v>
      </c>
      <c r="C21" s="548">
        <v>39850</v>
      </c>
      <c r="D21" s="549">
        <v>2009</v>
      </c>
      <c r="E21" s="549">
        <v>37</v>
      </c>
      <c r="F21" s="550">
        <v>0.9728125</v>
      </c>
      <c r="G21" s="550">
        <v>0.16666666666666666</v>
      </c>
      <c r="H21" s="548">
        <v>39851</v>
      </c>
      <c r="I21" s="549">
        <v>2009</v>
      </c>
      <c r="J21" s="549">
        <v>38</v>
      </c>
      <c r="K21" s="550">
        <v>0.13947916666666668</v>
      </c>
      <c r="L21" s="551">
        <v>4000</v>
      </c>
      <c r="M21" s="596">
        <v>57.6</v>
      </c>
      <c r="N21" s="597" t="s">
        <v>349</v>
      </c>
      <c r="O21" s="598" t="s">
        <v>459</v>
      </c>
      <c r="P21" s="599" t="s">
        <v>456</v>
      </c>
      <c r="Q21" s="601"/>
      <c r="R21" s="641">
        <f t="shared" si="0"/>
        <v>857</v>
      </c>
    </row>
    <row r="22" spans="1:18" ht="15">
      <c r="A22" s="592">
        <v>109</v>
      </c>
      <c r="B22" s="580" t="s">
        <v>461</v>
      </c>
      <c r="C22" s="581">
        <v>39851</v>
      </c>
      <c r="D22" s="582">
        <v>2009</v>
      </c>
      <c r="E22" s="582">
        <v>38</v>
      </c>
      <c r="F22" s="587">
        <v>0.6186458333333333</v>
      </c>
      <c r="G22" s="587">
        <v>0.125</v>
      </c>
      <c r="H22" s="581">
        <v>39851</v>
      </c>
      <c r="I22" s="582">
        <v>2009</v>
      </c>
      <c r="J22" s="582">
        <v>38</v>
      </c>
      <c r="K22" s="587">
        <v>0.7436458333333333</v>
      </c>
      <c r="L22" s="588">
        <v>2000</v>
      </c>
      <c r="M22" s="615">
        <v>21.6</v>
      </c>
      <c r="N22" s="616" t="s">
        <v>332</v>
      </c>
      <c r="O22" s="617"/>
      <c r="P22" s="618"/>
      <c r="Q22" s="619"/>
      <c r="R22" s="642">
        <f t="shared" si="0"/>
        <v>858</v>
      </c>
    </row>
    <row r="23" spans="1:18" ht="15">
      <c r="A23" s="592">
        <v>110</v>
      </c>
      <c r="B23" s="580" t="s">
        <v>569</v>
      </c>
      <c r="C23" s="581">
        <v>39851</v>
      </c>
      <c r="D23" s="582">
        <v>2009</v>
      </c>
      <c r="E23" s="582">
        <v>38</v>
      </c>
      <c r="F23" s="587">
        <v>0.7436458333333333</v>
      </c>
      <c r="G23" s="587">
        <v>0.041666666666666664</v>
      </c>
      <c r="H23" s="581">
        <v>39851</v>
      </c>
      <c r="I23" s="582">
        <v>2009</v>
      </c>
      <c r="J23" s="582">
        <v>38</v>
      </c>
      <c r="K23" s="587">
        <v>0.7853125</v>
      </c>
      <c r="L23" s="588">
        <v>2000</v>
      </c>
      <c r="M23" s="615">
        <v>7.2</v>
      </c>
      <c r="N23" s="616" t="s">
        <v>332</v>
      </c>
      <c r="O23" s="617"/>
      <c r="P23" s="618"/>
      <c r="Q23" s="619"/>
      <c r="R23" s="642">
        <f t="shared" si="0"/>
        <v>859</v>
      </c>
    </row>
    <row r="24" spans="1:18" ht="15">
      <c r="A24" s="592">
        <v>111</v>
      </c>
      <c r="B24" s="580" t="s">
        <v>463</v>
      </c>
      <c r="C24" s="581">
        <v>39851</v>
      </c>
      <c r="D24" s="582">
        <v>2009</v>
      </c>
      <c r="E24" s="582">
        <v>38</v>
      </c>
      <c r="F24" s="587">
        <v>0.7853125</v>
      </c>
      <c r="G24" s="587">
        <v>0.125</v>
      </c>
      <c r="H24" s="581">
        <v>39851</v>
      </c>
      <c r="I24" s="582">
        <v>2009</v>
      </c>
      <c r="J24" s="582">
        <v>38</v>
      </c>
      <c r="K24" s="587">
        <v>0.9103125</v>
      </c>
      <c r="L24" s="588">
        <v>2000</v>
      </c>
      <c r="M24" s="615">
        <v>21.6</v>
      </c>
      <c r="N24" s="616" t="s">
        <v>349</v>
      </c>
      <c r="O24" s="617" t="s">
        <v>459</v>
      </c>
      <c r="P24" s="618" t="s">
        <v>464</v>
      </c>
      <c r="Q24" s="619"/>
      <c r="R24" s="642">
        <f t="shared" si="0"/>
        <v>860</v>
      </c>
    </row>
    <row r="25" spans="1:18" ht="15">
      <c r="A25" s="592">
        <v>112</v>
      </c>
      <c r="B25" s="580" t="s">
        <v>570</v>
      </c>
      <c r="C25" s="581">
        <v>39851</v>
      </c>
      <c r="D25" s="582">
        <v>2009</v>
      </c>
      <c r="E25" s="582">
        <v>38</v>
      </c>
      <c r="F25" s="587">
        <v>0.9103125</v>
      </c>
      <c r="G25" s="587">
        <v>0.009027777777777779</v>
      </c>
      <c r="H25" s="581">
        <v>39851</v>
      </c>
      <c r="I25" s="582">
        <v>2009</v>
      </c>
      <c r="J25" s="582">
        <v>38</v>
      </c>
      <c r="K25" s="587">
        <v>0.9193402777777777</v>
      </c>
      <c r="L25" s="588">
        <v>2000</v>
      </c>
      <c r="M25" s="615">
        <v>1.56</v>
      </c>
      <c r="N25" s="616" t="s">
        <v>332</v>
      </c>
      <c r="O25" s="617"/>
      <c r="P25" s="618"/>
      <c r="Q25" s="619"/>
      <c r="R25" s="642">
        <f t="shared" si="0"/>
        <v>861</v>
      </c>
    </row>
    <row r="26" spans="1:18" ht="15">
      <c r="A26" s="325">
        <v>113</v>
      </c>
      <c r="B26" s="305" t="s">
        <v>467</v>
      </c>
      <c r="C26" s="361">
        <v>39851</v>
      </c>
      <c r="D26" s="352">
        <v>2009</v>
      </c>
      <c r="E26" s="352">
        <v>38</v>
      </c>
      <c r="F26" s="332">
        <v>0.9311458333333333</v>
      </c>
      <c r="G26" s="332">
        <v>0.1875</v>
      </c>
      <c r="H26" s="361">
        <v>39852</v>
      </c>
      <c r="I26" s="352">
        <v>2009</v>
      </c>
      <c r="J26" s="352">
        <v>39</v>
      </c>
      <c r="K26" s="332">
        <v>0.11864583333333334</v>
      </c>
      <c r="L26" s="193">
        <v>2000</v>
      </c>
      <c r="M26" s="339">
        <v>32.4</v>
      </c>
      <c r="N26" s="511" t="s">
        <v>349</v>
      </c>
      <c r="O26" s="513" t="s">
        <v>459</v>
      </c>
      <c r="P26" s="514" t="s">
        <v>464</v>
      </c>
      <c r="Q26" s="253"/>
      <c r="R26" s="640">
        <f t="shared" si="0"/>
        <v>862</v>
      </c>
    </row>
    <row r="27" spans="1:19" s="53" customFormat="1" ht="15">
      <c r="A27" s="325">
        <v>126</v>
      </c>
      <c r="B27" s="305" t="s">
        <v>483</v>
      </c>
      <c r="C27" s="361">
        <v>39857</v>
      </c>
      <c r="D27" s="352">
        <v>2009</v>
      </c>
      <c r="E27" s="352">
        <v>44</v>
      </c>
      <c r="F27" s="332">
        <v>0.5625</v>
      </c>
      <c r="G27" s="332">
        <v>0.3333333333333333</v>
      </c>
      <c r="H27" s="361">
        <v>39857</v>
      </c>
      <c r="I27" s="352">
        <v>2009</v>
      </c>
      <c r="J27" s="352">
        <v>44</v>
      </c>
      <c r="K27" s="332">
        <v>0.8958333333333334</v>
      </c>
      <c r="L27" s="193">
        <v>4000</v>
      </c>
      <c r="M27" s="339">
        <v>115.2</v>
      </c>
      <c r="N27" s="511" t="s">
        <v>349</v>
      </c>
      <c r="O27" s="513" t="s">
        <v>459</v>
      </c>
      <c r="P27" s="514" t="s">
        <v>400</v>
      </c>
      <c r="Q27" s="325"/>
      <c r="R27" s="640">
        <f t="shared" si="0"/>
        <v>875</v>
      </c>
      <c r="S27" s="613"/>
    </row>
    <row r="28" spans="1:18" ht="15.75" thickBot="1">
      <c r="A28" s="532">
        <v>130</v>
      </c>
      <c r="B28" s="305" t="s">
        <v>488</v>
      </c>
      <c r="C28" s="361">
        <v>39859</v>
      </c>
      <c r="D28" s="352">
        <v>2009</v>
      </c>
      <c r="E28" s="352">
        <v>46</v>
      </c>
      <c r="F28" s="332">
        <v>0.25</v>
      </c>
      <c r="G28" s="332">
        <v>0.3854166666666667</v>
      </c>
      <c r="H28" s="361">
        <v>39859</v>
      </c>
      <c r="I28" s="352">
        <v>2009</v>
      </c>
      <c r="J28" s="352">
        <v>46</v>
      </c>
      <c r="K28" s="332">
        <v>0.6354166666666666</v>
      </c>
      <c r="L28" s="193">
        <v>4000</v>
      </c>
      <c r="M28" s="339">
        <v>133.2</v>
      </c>
      <c r="N28" s="511" t="s">
        <v>332</v>
      </c>
      <c r="O28" s="399"/>
      <c r="P28" s="296"/>
      <c r="Q28" s="253"/>
      <c r="R28" s="640">
        <f t="shared" si="0"/>
        <v>879</v>
      </c>
    </row>
    <row r="29" spans="1:18" ht="15.75" thickBot="1">
      <c r="A29" s="70"/>
      <c r="B29" s="507" t="s">
        <v>496</v>
      </c>
      <c r="C29" s="509">
        <v>39861</v>
      </c>
      <c r="D29" s="335">
        <v>2009</v>
      </c>
      <c r="E29" s="335">
        <v>48</v>
      </c>
      <c r="F29" s="336">
        <v>0.5243055555555556</v>
      </c>
      <c r="G29" s="97"/>
      <c r="H29" s="97"/>
      <c r="I29" s="76"/>
      <c r="J29" s="76"/>
      <c r="K29" s="97"/>
      <c r="L29" s="76"/>
      <c r="M29" s="76"/>
      <c r="N29" s="76"/>
      <c r="O29" s="150"/>
      <c r="P29" s="150"/>
      <c r="Q29" s="150"/>
      <c r="R29" s="76"/>
    </row>
    <row r="30" spans="1:18" ht="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ht="15">
      <c r="A31" s="70">
        <f>COUNTA(A8:A29)</f>
        <v>20</v>
      </c>
      <c r="B31" s="70" t="s">
        <v>144</v>
      </c>
      <c r="C31" s="70"/>
      <c r="D31" s="70"/>
      <c r="E31" s="72" t="s">
        <v>123</v>
      </c>
      <c r="F31" s="70">
        <f>DAY(G31)</f>
        <v>2</v>
      </c>
      <c r="G31" s="77">
        <f>SUM(G9:G28)</f>
        <v>2.2738425925925925</v>
      </c>
      <c r="H31" s="77"/>
      <c r="I31" s="70"/>
      <c r="J31" s="70"/>
      <c r="K31" s="70"/>
      <c r="L31" s="72" t="s">
        <v>99</v>
      </c>
      <c r="M31" s="78">
        <f>SUM(M9:M28)</f>
        <v>647.0799999999999</v>
      </c>
      <c r="N31" s="70" t="s">
        <v>125</v>
      </c>
      <c r="O31" s="70"/>
      <c r="P31" s="78"/>
      <c r="Q31" s="78"/>
      <c r="R31" s="78"/>
    </row>
    <row r="32" spans="1:18" ht="15">
      <c r="A32" s="70"/>
      <c r="B32" s="70"/>
      <c r="C32" s="70"/>
      <c r="D32" s="70"/>
      <c r="E32" s="70"/>
      <c r="F32" s="72"/>
      <c r="G32" s="77"/>
      <c r="H32" s="77"/>
      <c r="I32" s="70"/>
      <c r="J32" s="70"/>
      <c r="K32" s="70"/>
      <c r="L32" s="72"/>
      <c r="M32" s="78"/>
      <c r="N32" s="70"/>
      <c r="O32" s="70"/>
      <c r="P32" s="70"/>
      <c r="Q32" s="70"/>
      <c r="R32" s="78"/>
    </row>
    <row r="33" spans="1:18" ht="15">
      <c r="A33" s="70"/>
      <c r="B33" s="70"/>
      <c r="C33" s="70"/>
      <c r="D33" s="70"/>
      <c r="E33" s="72" t="s">
        <v>145</v>
      </c>
      <c r="F33" s="70">
        <f>DAY(G33)</f>
        <v>2</v>
      </c>
      <c r="G33" s="77">
        <f>G31</f>
        <v>2.2738425925925925</v>
      </c>
      <c r="H33" s="151"/>
      <c r="I33" s="70"/>
      <c r="J33" s="70"/>
      <c r="K33" s="70"/>
      <c r="L33" s="70"/>
      <c r="M33" s="70"/>
      <c r="N33" s="78"/>
      <c r="O33" s="70"/>
      <c r="P33" s="70"/>
      <c r="Q33" s="70"/>
      <c r="R33" s="78"/>
    </row>
    <row r="34" spans="1:18" ht="15.75" thickBo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8"/>
    </row>
    <row r="35" spans="1:18" ht="15">
      <c r="A35" s="70"/>
      <c r="B35" s="861" t="s">
        <v>81</v>
      </c>
      <c r="C35" s="861" t="s">
        <v>127</v>
      </c>
      <c r="D35" s="874" t="s">
        <v>128</v>
      </c>
      <c r="E35" s="880"/>
      <c r="F35" s="875"/>
      <c r="G35" s="863" t="s">
        <v>129</v>
      </c>
      <c r="H35" s="874" t="s">
        <v>130</v>
      </c>
      <c r="I35" s="875"/>
      <c r="J35" s="861" t="s">
        <v>86</v>
      </c>
      <c r="K35" s="861" t="s">
        <v>131</v>
      </c>
      <c r="L35" s="874" t="s">
        <v>316</v>
      </c>
      <c r="M35" s="880"/>
      <c r="N35" s="875"/>
      <c r="O35" s="874" t="s">
        <v>146</v>
      </c>
      <c r="P35" s="875"/>
      <c r="Q35" s="65"/>
      <c r="R35" s="152"/>
    </row>
    <row r="36" spans="1:19" ht="35.25" customHeight="1" thickBot="1">
      <c r="A36" s="70"/>
      <c r="B36" s="862"/>
      <c r="C36" s="862"/>
      <c r="D36" s="169" t="s">
        <v>133</v>
      </c>
      <c r="E36" s="171" t="s">
        <v>134</v>
      </c>
      <c r="F36" s="172" t="s">
        <v>135</v>
      </c>
      <c r="G36" s="864"/>
      <c r="H36" s="169" t="s">
        <v>134</v>
      </c>
      <c r="I36" s="172" t="s">
        <v>135</v>
      </c>
      <c r="J36" s="862"/>
      <c r="K36" s="862"/>
      <c r="L36" s="876"/>
      <c r="M36" s="917"/>
      <c r="N36" s="877"/>
      <c r="O36" s="876"/>
      <c r="P36" s="877"/>
      <c r="Q36" s="152" t="s">
        <v>309</v>
      </c>
      <c r="R36" s="614" t="s">
        <v>498</v>
      </c>
      <c r="S36" s="614" t="s">
        <v>132</v>
      </c>
    </row>
    <row r="37" spans="1:18" ht="15">
      <c r="A37" s="295"/>
      <c r="B37" s="87"/>
      <c r="C37" s="87"/>
      <c r="D37" s="109"/>
      <c r="E37" s="154"/>
      <c r="F37" s="111"/>
      <c r="G37" s="87"/>
      <c r="H37" s="109"/>
      <c r="I37" s="111"/>
      <c r="J37" s="87"/>
      <c r="K37" s="87"/>
      <c r="L37" s="948"/>
      <c r="M37" s="949"/>
      <c r="N37" s="950"/>
      <c r="O37" s="948"/>
      <c r="P37" s="950"/>
      <c r="Q37" s="215"/>
      <c r="R37" s="70"/>
    </row>
    <row r="38" spans="1:18" ht="15">
      <c r="A38" s="295">
        <f aca="true" t="shared" si="1" ref="A38:B57">A9</f>
        <v>1</v>
      </c>
      <c r="B38" s="631" t="str">
        <f t="shared" si="1"/>
        <v>CIRS_100TI_MR2CLD009_ISS</v>
      </c>
      <c r="C38" s="387" t="str">
        <f>IF(L9=2000,"Co-add",IF(L9=4000,"No Co-add",L9))</f>
        <v>No Co-add</v>
      </c>
      <c r="D38" s="747" t="s">
        <v>234</v>
      </c>
      <c r="E38" s="748" t="s">
        <v>234</v>
      </c>
      <c r="F38" s="393" t="s">
        <v>234</v>
      </c>
      <c r="G38" s="308">
        <v>0.5</v>
      </c>
      <c r="H38" s="313" t="s">
        <v>233</v>
      </c>
      <c r="I38" s="314" t="s">
        <v>233</v>
      </c>
      <c r="J38" s="155">
        <f>G9</f>
        <v>0.052083333333333336</v>
      </c>
      <c r="K38" s="411">
        <f aca="true" t="shared" si="2" ref="K38:K57">R9</f>
        <v>750</v>
      </c>
      <c r="L38" s="934"/>
      <c r="M38" s="935"/>
      <c r="N38" s="936"/>
      <c r="O38" s="956" t="s">
        <v>560</v>
      </c>
      <c r="P38" s="957"/>
      <c r="Q38" s="216"/>
      <c r="R38" s="295"/>
    </row>
    <row r="39" spans="1:19" ht="15.75">
      <c r="A39" s="701">
        <f t="shared" si="1"/>
        <v>23</v>
      </c>
      <c r="B39" s="702" t="str">
        <f t="shared" si="1"/>
        <v>CIRS_100TI_MR2CLD016_ISS</v>
      </c>
      <c r="C39" s="703" t="str">
        <f aca="true" t="shared" si="3" ref="C39:C57">IF(L10=2000,"Co-add",IF(L10=4000,"No Co-add",L10))</f>
        <v>No Co-add</v>
      </c>
      <c r="D39" s="757" t="s">
        <v>234</v>
      </c>
      <c r="E39" s="758" t="s">
        <v>234</v>
      </c>
      <c r="F39" s="759" t="s">
        <v>234</v>
      </c>
      <c r="G39" s="695">
        <v>0.5</v>
      </c>
      <c r="H39" s="704" t="s">
        <v>233</v>
      </c>
      <c r="I39" s="705" t="s">
        <v>233</v>
      </c>
      <c r="J39" s="706">
        <f aca="true" t="shared" si="4" ref="J39:J57">G10</f>
        <v>0.052083333333333336</v>
      </c>
      <c r="K39" s="707">
        <f t="shared" si="2"/>
        <v>772</v>
      </c>
      <c r="L39" s="945" t="s">
        <v>559</v>
      </c>
      <c r="M39" s="946"/>
      <c r="N39" s="947"/>
      <c r="O39" s="954" t="s">
        <v>560</v>
      </c>
      <c r="P39" s="954"/>
      <c r="Q39" s="216"/>
      <c r="R39" s="295">
        <v>1</v>
      </c>
      <c r="S39" s="531" t="s">
        <v>499</v>
      </c>
    </row>
    <row r="40" spans="1:19" ht="15" customHeight="1">
      <c r="A40" s="701">
        <f t="shared" si="1"/>
        <v>32</v>
      </c>
      <c r="B40" s="702" t="str">
        <f t="shared" si="1"/>
        <v>CIRS_100TI_M30R2CLDF018_ISS</v>
      </c>
      <c r="C40" s="703" t="str">
        <f t="shared" si="3"/>
        <v>No Co-add</v>
      </c>
      <c r="D40" s="757" t="s">
        <v>234</v>
      </c>
      <c r="E40" s="758" t="s">
        <v>234</v>
      </c>
      <c r="F40" s="759" t="s">
        <v>234</v>
      </c>
      <c r="G40" s="695">
        <v>0.5</v>
      </c>
      <c r="H40" s="704" t="s">
        <v>233</v>
      </c>
      <c r="I40" s="705" t="s">
        <v>233</v>
      </c>
      <c r="J40" s="706">
        <f t="shared" si="4"/>
        <v>0.052083333333333336</v>
      </c>
      <c r="K40" s="707">
        <f t="shared" si="2"/>
        <v>781</v>
      </c>
      <c r="L40" s="945" t="s">
        <v>559</v>
      </c>
      <c r="M40" s="946"/>
      <c r="N40" s="947"/>
      <c r="O40" s="954" t="s">
        <v>560</v>
      </c>
      <c r="P40" s="954"/>
      <c r="Q40" s="216"/>
      <c r="R40" s="295">
        <v>1</v>
      </c>
      <c r="S40" s="531" t="s">
        <v>499</v>
      </c>
    </row>
    <row r="41" spans="1:19" ht="15" customHeight="1">
      <c r="A41" s="701">
        <f t="shared" si="1"/>
        <v>49</v>
      </c>
      <c r="B41" s="702" t="str">
        <f t="shared" si="1"/>
        <v>CIRS_101TI_M150R2HZ025_ISS</v>
      </c>
      <c r="C41" s="703" t="str">
        <f t="shared" si="3"/>
        <v>No Co-add</v>
      </c>
      <c r="D41" s="757" t="s">
        <v>234</v>
      </c>
      <c r="E41" s="758" t="s">
        <v>234</v>
      </c>
      <c r="F41" s="759" t="s">
        <v>234</v>
      </c>
      <c r="G41" s="695">
        <v>0.5</v>
      </c>
      <c r="H41" s="704" t="s">
        <v>233</v>
      </c>
      <c r="I41" s="705" t="s">
        <v>233</v>
      </c>
      <c r="J41" s="706">
        <f t="shared" si="4"/>
        <v>0.052083333333333336</v>
      </c>
      <c r="K41" s="707">
        <f t="shared" si="2"/>
        <v>798</v>
      </c>
      <c r="L41" s="945" t="s">
        <v>559</v>
      </c>
      <c r="M41" s="946"/>
      <c r="N41" s="947"/>
      <c r="O41" s="954" t="s">
        <v>560</v>
      </c>
      <c r="P41" s="954"/>
      <c r="Q41" s="216"/>
      <c r="R41" s="295">
        <v>1</v>
      </c>
      <c r="S41" s="531" t="s">
        <v>499</v>
      </c>
    </row>
    <row r="42" spans="1:19" ht="15" customHeight="1">
      <c r="A42" s="701">
        <f t="shared" si="1"/>
        <v>55</v>
      </c>
      <c r="B42" s="702" t="str">
        <f t="shared" si="1"/>
        <v>CIRS_101TI_M60R3CLD028_ISS</v>
      </c>
      <c r="C42" s="703" t="str">
        <f t="shared" si="3"/>
        <v>No Co-add</v>
      </c>
      <c r="D42" s="757" t="s">
        <v>234</v>
      </c>
      <c r="E42" s="758" t="s">
        <v>234</v>
      </c>
      <c r="F42" s="759" t="s">
        <v>234</v>
      </c>
      <c r="G42" s="695">
        <v>0.5</v>
      </c>
      <c r="H42" s="704" t="s">
        <v>233</v>
      </c>
      <c r="I42" s="705" t="s">
        <v>233</v>
      </c>
      <c r="J42" s="706">
        <f t="shared" si="4"/>
        <v>0.052083333333333336</v>
      </c>
      <c r="K42" s="707">
        <f t="shared" si="2"/>
        <v>804</v>
      </c>
      <c r="L42" s="945" t="s">
        <v>559</v>
      </c>
      <c r="M42" s="946"/>
      <c r="N42" s="947"/>
      <c r="O42" s="954" t="s">
        <v>560</v>
      </c>
      <c r="P42" s="954"/>
      <c r="Q42" s="216"/>
      <c r="R42" s="295">
        <v>1</v>
      </c>
      <c r="S42" s="531" t="s">
        <v>499</v>
      </c>
    </row>
    <row r="43" spans="1:19" ht="15" customHeight="1">
      <c r="A43" s="701">
        <f t="shared" si="1"/>
        <v>61</v>
      </c>
      <c r="B43" s="702" t="str">
        <f t="shared" si="1"/>
        <v>CIRS_102TI_M30R3CLD030_ISS</v>
      </c>
      <c r="C43" s="703" t="str">
        <f t="shared" si="3"/>
        <v>No Co-add</v>
      </c>
      <c r="D43" s="757" t="s">
        <v>234</v>
      </c>
      <c r="E43" s="758" t="s">
        <v>234</v>
      </c>
      <c r="F43" s="759" t="s">
        <v>234</v>
      </c>
      <c r="G43" s="695">
        <v>0.5</v>
      </c>
      <c r="H43" s="704" t="s">
        <v>233</v>
      </c>
      <c r="I43" s="705" t="s">
        <v>233</v>
      </c>
      <c r="J43" s="706">
        <f t="shared" si="4"/>
        <v>0.052083333333333336</v>
      </c>
      <c r="K43" s="707">
        <f t="shared" si="2"/>
        <v>810</v>
      </c>
      <c r="L43" s="945" t="s">
        <v>559</v>
      </c>
      <c r="M43" s="946"/>
      <c r="N43" s="947"/>
      <c r="O43" s="954" t="s">
        <v>560</v>
      </c>
      <c r="P43" s="954"/>
      <c r="Q43" s="216"/>
      <c r="R43" s="295">
        <v>1</v>
      </c>
      <c r="S43" s="531" t="s">
        <v>499</v>
      </c>
    </row>
    <row r="44" spans="1:19" ht="15" customHeight="1">
      <c r="A44" s="701">
        <f t="shared" si="1"/>
        <v>67</v>
      </c>
      <c r="B44" s="702" t="str">
        <f t="shared" si="1"/>
        <v>CIRS_102TI_M30R3CLD031_ISS</v>
      </c>
      <c r="C44" s="703" t="str">
        <f t="shared" si="3"/>
        <v>No Co-add</v>
      </c>
      <c r="D44" s="757" t="s">
        <v>234</v>
      </c>
      <c r="E44" s="758" t="s">
        <v>234</v>
      </c>
      <c r="F44" s="759" t="s">
        <v>234</v>
      </c>
      <c r="G44" s="695">
        <v>0.5</v>
      </c>
      <c r="H44" s="704" t="s">
        <v>233</v>
      </c>
      <c r="I44" s="705" t="s">
        <v>233</v>
      </c>
      <c r="J44" s="706">
        <f t="shared" si="4"/>
        <v>0.052083333333333336</v>
      </c>
      <c r="K44" s="707">
        <f t="shared" si="2"/>
        <v>816</v>
      </c>
      <c r="L44" s="945" t="s">
        <v>559</v>
      </c>
      <c r="M44" s="946"/>
      <c r="N44" s="947"/>
      <c r="O44" s="954" t="s">
        <v>560</v>
      </c>
      <c r="P44" s="954"/>
      <c r="Q44" s="216"/>
      <c r="R44" s="295">
        <v>1</v>
      </c>
      <c r="S44" s="531" t="s">
        <v>499</v>
      </c>
    </row>
    <row r="45" spans="1:19" ht="15" customHeight="1">
      <c r="A45" s="295">
        <f t="shared" si="1"/>
        <v>84</v>
      </c>
      <c r="B45" s="631" t="str">
        <f t="shared" si="1"/>
        <v>CIRS_102TI_M90R1CLD033_ISS</v>
      </c>
      <c r="C45" s="387">
        <f t="shared" si="3"/>
        <v>880</v>
      </c>
      <c r="D45" s="747" t="s">
        <v>234</v>
      </c>
      <c r="E45" s="748" t="s">
        <v>602</v>
      </c>
      <c r="F45" s="393" t="s">
        <v>602</v>
      </c>
      <c r="G45" s="308">
        <v>0.5</v>
      </c>
      <c r="H45" s="714" t="s">
        <v>565</v>
      </c>
      <c r="I45" s="715" t="s">
        <v>565</v>
      </c>
      <c r="J45" s="155">
        <f t="shared" si="4"/>
        <v>0.052083333333333336</v>
      </c>
      <c r="K45" s="411">
        <f t="shared" si="2"/>
        <v>833</v>
      </c>
      <c r="L45" s="934"/>
      <c r="M45" s="935"/>
      <c r="N45" s="936"/>
      <c r="O45" s="956" t="s">
        <v>567</v>
      </c>
      <c r="P45" s="957"/>
      <c r="Q45" s="216"/>
      <c r="R45" s="295">
        <v>1</v>
      </c>
      <c r="S45" s="25" t="s">
        <v>568</v>
      </c>
    </row>
    <row r="46" spans="1:19" ht="15" customHeight="1">
      <c r="A46" s="701">
        <f t="shared" si="1"/>
        <v>95</v>
      </c>
      <c r="B46" s="702" t="str">
        <f t="shared" si="1"/>
        <v>CIRS_102TI_M90R1CLDF035_ISS</v>
      </c>
      <c r="C46" s="703" t="str">
        <f t="shared" si="3"/>
        <v>No Co-add</v>
      </c>
      <c r="D46" s="757" t="s">
        <v>234</v>
      </c>
      <c r="E46" s="758" t="s">
        <v>234</v>
      </c>
      <c r="F46" s="759" t="s">
        <v>234</v>
      </c>
      <c r="G46" s="695">
        <v>0.5</v>
      </c>
      <c r="H46" s="704" t="s">
        <v>233</v>
      </c>
      <c r="I46" s="705" t="s">
        <v>233</v>
      </c>
      <c r="J46" s="706">
        <f t="shared" si="4"/>
        <v>0.052083333333333336</v>
      </c>
      <c r="K46" s="707">
        <f t="shared" si="2"/>
        <v>844</v>
      </c>
      <c r="L46" s="945" t="s">
        <v>559</v>
      </c>
      <c r="M46" s="946"/>
      <c r="N46" s="947"/>
      <c r="O46" s="954" t="s">
        <v>560</v>
      </c>
      <c r="P46" s="954"/>
      <c r="Q46" s="216"/>
      <c r="R46" s="295">
        <v>1</v>
      </c>
      <c r="S46" s="531" t="s">
        <v>499</v>
      </c>
    </row>
    <row r="47" spans="1:19" ht="15" customHeight="1">
      <c r="A47" s="701">
        <f t="shared" si="1"/>
        <v>103</v>
      </c>
      <c r="B47" s="702" t="str">
        <f t="shared" si="1"/>
        <v>CIRS_102TI_M90R1CLDF036_ISS</v>
      </c>
      <c r="C47" s="703" t="str">
        <f t="shared" si="3"/>
        <v>No Co-add</v>
      </c>
      <c r="D47" s="757" t="s">
        <v>234</v>
      </c>
      <c r="E47" s="758" t="s">
        <v>234</v>
      </c>
      <c r="F47" s="759" t="s">
        <v>234</v>
      </c>
      <c r="G47" s="695">
        <v>0.5</v>
      </c>
      <c r="H47" s="704" t="s">
        <v>233</v>
      </c>
      <c r="I47" s="705" t="s">
        <v>233</v>
      </c>
      <c r="J47" s="706">
        <f t="shared" si="4"/>
        <v>0.052083333333333336</v>
      </c>
      <c r="K47" s="707">
        <f t="shared" si="2"/>
        <v>852</v>
      </c>
      <c r="L47" s="945" t="s">
        <v>559</v>
      </c>
      <c r="M47" s="946"/>
      <c r="N47" s="947"/>
      <c r="O47" s="954" t="s">
        <v>560</v>
      </c>
      <c r="P47" s="954"/>
      <c r="Q47" s="216"/>
      <c r="R47" s="295">
        <v>1</v>
      </c>
      <c r="S47" s="531" t="s">
        <v>499</v>
      </c>
    </row>
    <row r="48" spans="1:19" ht="15">
      <c r="A48" s="629">
        <f t="shared" si="1"/>
        <v>106</v>
      </c>
      <c r="B48" s="632" t="str">
        <f t="shared" si="1"/>
        <v>CIRS_102TI_CLOUD001_VIMS</v>
      </c>
      <c r="C48" s="604" t="str">
        <f t="shared" si="3"/>
        <v>Co-add</v>
      </c>
      <c r="D48" s="749" t="s">
        <v>234</v>
      </c>
      <c r="E48" s="750" t="s">
        <v>234</v>
      </c>
      <c r="F48" s="607" t="s">
        <v>234</v>
      </c>
      <c r="G48" s="690">
        <v>0.5</v>
      </c>
      <c r="H48" s="624" t="s">
        <v>233</v>
      </c>
      <c r="I48" s="625" t="s">
        <v>233</v>
      </c>
      <c r="J48" s="608">
        <f t="shared" si="4"/>
        <v>0.23356481481481484</v>
      </c>
      <c r="K48" s="635">
        <f t="shared" si="2"/>
        <v>855</v>
      </c>
      <c r="L48" s="951"/>
      <c r="M48" s="952"/>
      <c r="N48" s="953"/>
      <c r="O48" s="963" t="s">
        <v>561</v>
      </c>
      <c r="P48" s="962"/>
      <c r="Q48" s="216"/>
      <c r="R48" s="295"/>
      <c r="S48" s="531"/>
    </row>
    <row r="49" spans="1:19" ht="15">
      <c r="A49" s="629">
        <f t="shared" si="1"/>
        <v>107</v>
      </c>
      <c r="B49" s="632" t="str">
        <f t="shared" si="1"/>
        <v>CIRS_102TI_FIRNADCMP001_PRIME</v>
      </c>
      <c r="C49" s="604" t="str">
        <f t="shared" si="3"/>
        <v>No Co-add</v>
      </c>
      <c r="D49" s="749" t="s">
        <v>234</v>
      </c>
      <c r="E49" s="750" t="s">
        <v>234</v>
      </c>
      <c r="F49" s="607" t="s">
        <v>234</v>
      </c>
      <c r="G49" s="690">
        <v>0.5</v>
      </c>
      <c r="H49" s="624" t="s">
        <v>233</v>
      </c>
      <c r="I49" s="625" t="s">
        <v>233</v>
      </c>
      <c r="J49" s="608">
        <f t="shared" si="4"/>
        <v>0.14583333333333334</v>
      </c>
      <c r="K49" s="635">
        <f t="shared" si="2"/>
        <v>856</v>
      </c>
      <c r="L49" s="951" t="s">
        <v>551</v>
      </c>
      <c r="M49" s="952"/>
      <c r="N49" s="953"/>
      <c r="O49" s="961" t="s">
        <v>560</v>
      </c>
      <c r="P49" s="962"/>
      <c r="Q49" s="216"/>
      <c r="R49" s="295">
        <v>1</v>
      </c>
      <c r="S49" s="531" t="s">
        <v>503</v>
      </c>
    </row>
    <row r="50" spans="1:19" ht="15">
      <c r="A50" s="629">
        <f t="shared" si="1"/>
        <v>108</v>
      </c>
      <c r="B50" s="632" t="str">
        <f t="shared" si="1"/>
        <v>CIRS_102TI_MIRLMBINT001_PRIME</v>
      </c>
      <c r="C50" s="604" t="str">
        <f t="shared" si="3"/>
        <v>No Co-add</v>
      </c>
      <c r="D50" s="749" t="s">
        <v>234</v>
      </c>
      <c r="E50" s="750" t="s">
        <v>234</v>
      </c>
      <c r="F50" s="607" t="s">
        <v>234</v>
      </c>
      <c r="G50" s="690">
        <v>0.5</v>
      </c>
      <c r="H50" s="624" t="s">
        <v>233</v>
      </c>
      <c r="I50" s="625" t="s">
        <v>233</v>
      </c>
      <c r="J50" s="608">
        <f t="shared" si="4"/>
        <v>0.16666666666666666</v>
      </c>
      <c r="K50" s="635">
        <f t="shared" si="2"/>
        <v>857</v>
      </c>
      <c r="L50" s="951" t="s">
        <v>552</v>
      </c>
      <c r="M50" s="952"/>
      <c r="N50" s="953"/>
      <c r="O50" s="961" t="s">
        <v>560</v>
      </c>
      <c r="P50" s="962"/>
      <c r="Q50" s="216"/>
      <c r="R50" s="295">
        <v>1</v>
      </c>
      <c r="S50" s="531" t="s">
        <v>503</v>
      </c>
    </row>
    <row r="51" spans="1:19" ht="15">
      <c r="A51" s="630">
        <f t="shared" si="1"/>
        <v>109</v>
      </c>
      <c r="B51" s="633" t="str">
        <f t="shared" si="1"/>
        <v>CIRS_102TI_EUVFUV001_UVIS</v>
      </c>
      <c r="C51" s="634" t="str">
        <f t="shared" si="3"/>
        <v>Co-add</v>
      </c>
      <c r="D51" s="751" t="s">
        <v>234</v>
      </c>
      <c r="E51" s="752" t="s">
        <v>234</v>
      </c>
      <c r="F51" s="753" t="s">
        <v>234</v>
      </c>
      <c r="G51" s="691">
        <v>15.5</v>
      </c>
      <c r="H51" s="621" t="s">
        <v>233</v>
      </c>
      <c r="I51" s="622" t="s">
        <v>233</v>
      </c>
      <c r="J51" s="623">
        <f t="shared" si="4"/>
        <v>0.125</v>
      </c>
      <c r="K51" s="636">
        <f t="shared" si="2"/>
        <v>858</v>
      </c>
      <c r="L51" s="939"/>
      <c r="M51" s="940"/>
      <c r="N51" s="941"/>
      <c r="O51" s="942" t="s">
        <v>562</v>
      </c>
      <c r="P51" s="943"/>
      <c r="Q51" s="216"/>
      <c r="R51" s="295"/>
      <c r="S51" s="531"/>
    </row>
    <row r="52" spans="1:19" ht="15" customHeight="1">
      <c r="A52" s="630">
        <f t="shared" si="1"/>
        <v>110</v>
      </c>
      <c r="B52" s="633" t="str">
        <f t="shared" si="1"/>
        <v>CIRS_102TI_PHOTOMWAC001_ISS </v>
      </c>
      <c r="C52" s="634" t="str">
        <f t="shared" si="3"/>
        <v>Co-add</v>
      </c>
      <c r="D52" s="751" t="s">
        <v>234</v>
      </c>
      <c r="E52" s="752" t="s">
        <v>234</v>
      </c>
      <c r="F52" s="753" t="s">
        <v>234</v>
      </c>
      <c r="G52" s="691">
        <v>3</v>
      </c>
      <c r="H52" s="621" t="s">
        <v>233</v>
      </c>
      <c r="I52" s="622" t="s">
        <v>233</v>
      </c>
      <c r="J52" s="623">
        <f t="shared" si="4"/>
        <v>0.041666666666666664</v>
      </c>
      <c r="K52" s="636">
        <f t="shared" si="2"/>
        <v>859</v>
      </c>
      <c r="L52" s="939"/>
      <c r="M52" s="940"/>
      <c r="N52" s="941"/>
      <c r="O52" s="944" t="s">
        <v>563</v>
      </c>
      <c r="P52" s="943"/>
      <c r="Q52" s="216"/>
      <c r="R52" s="295">
        <v>1</v>
      </c>
      <c r="S52" s="531" t="s">
        <v>504</v>
      </c>
    </row>
    <row r="53" spans="1:19" ht="15">
      <c r="A53" s="630">
        <f t="shared" si="1"/>
        <v>111</v>
      </c>
      <c r="B53" s="633" t="str">
        <f t="shared" si="1"/>
        <v>CIRS_102TI_MIDIRTMAP002_PRIME</v>
      </c>
      <c r="C53" s="634" t="s">
        <v>497</v>
      </c>
      <c r="D53" s="751" t="s">
        <v>234</v>
      </c>
      <c r="E53" s="752" t="s">
        <v>234</v>
      </c>
      <c r="F53" s="753" t="s">
        <v>234</v>
      </c>
      <c r="G53" s="691">
        <v>3</v>
      </c>
      <c r="H53" s="621" t="s">
        <v>233</v>
      </c>
      <c r="I53" s="622" t="s">
        <v>233</v>
      </c>
      <c r="J53" s="623">
        <f t="shared" si="4"/>
        <v>0.125</v>
      </c>
      <c r="K53" s="636">
        <f t="shared" si="2"/>
        <v>860</v>
      </c>
      <c r="L53" s="939" t="s">
        <v>553</v>
      </c>
      <c r="M53" s="940"/>
      <c r="N53" s="941"/>
      <c r="O53" s="944" t="s">
        <v>563</v>
      </c>
      <c r="P53" s="943"/>
      <c r="Q53" s="216"/>
      <c r="R53" s="295">
        <v>1</v>
      </c>
      <c r="S53" s="531" t="s">
        <v>504</v>
      </c>
    </row>
    <row r="54" spans="1:19" ht="15">
      <c r="A54" s="630">
        <f t="shared" si="1"/>
        <v>112</v>
      </c>
      <c r="B54" s="633" t="str">
        <f t="shared" si="1"/>
        <v>CIRS_102TI_NIGHTNAC001_ISS </v>
      </c>
      <c r="C54" s="634" t="s">
        <v>497</v>
      </c>
      <c r="D54" s="751" t="s">
        <v>234</v>
      </c>
      <c r="E54" s="752" t="s">
        <v>234</v>
      </c>
      <c r="F54" s="753" t="s">
        <v>234</v>
      </c>
      <c r="G54" s="691">
        <v>0.5</v>
      </c>
      <c r="H54" s="621" t="s">
        <v>233</v>
      </c>
      <c r="I54" s="622" t="s">
        <v>233</v>
      </c>
      <c r="J54" s="623">
        <f t="shared" si="4"/>
        <v>0.009027777777777779</v>
      </c>
      <c r="K54" s="636">
        <f t="shared" si="2"/>
        <v>861</v>
      </c>
      <c r="L54" s="939"/>
      <c r="M54" s="940"/>
      <c r="N54" s="941"/>
      <c r="O54" s="944" t="s">
        <v>564</v>
      </c>
      <c r="P54" s="943"/>
      <c r="Q54" s="216"/>
      <c r="R54" s="295">
        <v>1</v>
      </c>
      <c r="S54" s="531" t="s">
        <v>504</v>
      </c>
    </row>
    <row r="55" spans="1:19" ht="15">
      <c r="A55" s="295">
        <f t="shared" si="1"/>
        <v>113</v>
      </c>
      <c r="B55" s="631" t="str">
        <f t="shared" si="1"/>
        <v>CIRS_102TI_MIDIRTMAP003_PRIME</v>
      </c>
      <c r="C55" s="387" t="s">
        <v>497</v>
      </c>
      <c r="D55" s="747" t="s">
        <v>234</v>
      </c>
      <c r="E55" s="748" t="s">
        <v>234</v>
      </c>
      <c r="F55" s="393" t="s">
        <v>234</v>
      </c>
      <c r="G55" s="308">
        <v>3</v>
      </c>
      <c r="H55" s="313" t="s">
        <v>233</v>
      </c>
      <c r="I55" s="314" t="s">
        <v>233</v>
      </c>
      <c r="J55" s="155">
        <f t="shared" si="4"/>
        <v>0.1875</v>
      </c>
      <c r="K55" s="411">
        <f t="shared" si="2"/>
        <v>862</v>
      </c>
      <c r="L55" s="934" t="s">
        <v>554</v>
      </c>
      <c r="M55" s="935"/>
      <c r="N55" s="936"/>
      <c r="O55" s="956" t="s">
        <v>563</v>
      </c>
      <c r="P55" s="957"/>
      <c r="Q55" s="216"/>
      <c r="R55" s="295"/>
      <c r="S55" s="531"/>
    </row>
    <row r="56" spans="1:18" ht="15">
      <c r="A56" s="295">
        <f t="shared" si="1"/>
        <v>126</v>
      </c>
      <c r="B56" s="631" t="str">
        <f t="shared" si="1"/>
        <v>CIRS_103TI_COMPMAP001_PRIME</v>
      </c>
      <c r="C56" s="387" t="str">
        <f t="shared" si="3"/>
        <v>No Co-add</v>
      </c>
      <c r="D56" s="747" t="s">
        <v>234</v>
      </c>
      <c r="E56" s="748" t="s">
        <v>234</v>
      </c>
      <c r="F56" s="393" t="s">
        <v>234</v>
      </c>
      <c r="G56" s="308">
        <v>0.5</v>
      </c>
      <c r="H56" s="313" t="s">
        <v>233</v>
      </c>
      <c r="I56" s="314" t="s">
        <v>233</v>
      </c>
      <c r="J56" s="155">
        <f t="shared" si="4"/>
        <v>0.3333333333333333</v>
      </c>
      <c r="K56" s="411">
        <f t="shared" si="2"/>
        <v>875</v>
      </c>
      <c r="L56" s="934" t="s">
        <v>555</v>
      </c>
      <c r="M56" s="935"/>
      <c r="N56" s="936"/>
      <c r="O56" s="956" t="s">
        <v>566</v>
      </c>
      <c r="P56" s="957"/>
      <c r="Q56" s="216"/>
      <c r="R56" s="295"/>
    </row>
    <row r="57" spans="1:18" ht="15">
      <c r="A57" s="295">
        <f t="shared" si="1"/>
        <v>130</v>
      </c>
      <c r="B57" s="631" t="str">
        <f t="shared" si="1"/>
        <v>CIRS_103TI_CLOUD001_ISS</v>
      </c>
      <c r="C57" s="387" t="str">
        <f t="shared" si="3"/>
        <v>No Co-add</v>
      </c>
      <c r="D57" s="747" t="s">
        <v>234</v>
      </c>
      <c r="E57" s="748" t="s">
        <v>234</v>
      </c>
      <c r="F57" s="393" t="s">
        <v>234</v>
      </c>
      <c r="G57" s="692">
        <v>0.5</v>
      </c>
      <c r="H57" s="611" t="s">
        <v>233</v>
      </c>
      <c r="I57" s="612" t="s">
        <v>233</v>
      </c>
      <c r="J57" s="155">
        <f t="shared" si="4"/>
        <v>0.3854166666666667</v>
      </c>
      <c r="K57" s="411">
        <f t="shared" si="2"/>
        <v>879</v>
      </c>
      <c r="L57" s="934"/>
      <c r="M57" s="935"/>
      <c r="N57" s="936"/>
      <c r="O57" s="956" t="s">
        <v>566</v>
      </c>
      <c r="P57" s="957"/>
      <c r="Q57" s="216"/>
      <c r="R57" s="295"/>
    </row>
    <row r="58" spans="1:18" ht="15.75" thickBot="1">
      <c r="A58" s="295"/>
      <c r="B58" s="75"/>
      <c r="C58" s="92"/>
      <c r="D58" s="91"/>
      <c r="E58" s="156"/>
      <c r="F58" s="157"/>
      <c r="G58" s="90"/>
      <c r="H58" s="158"/>
      <c r="I58" s="153"/>
      <c r="J58" s="159"/>
      <c r="K58" s="160"/>
      <c r="L58" s="958"/>
      <c r="M58" s="960"/>
      <c r="N58" s="959"/>
      <c r="O58" s="958"/>
      <c r="P58" s="959"/>
      <c r="Q58" s="217"/>
      <c r="R58" s="295"/>
    </row>
    <row r="59" spans="1:18" ht="15">
      <c r="A59" s="70"/>
      <c r="B59" s="76"/>
      <c r="C59" s="115"/>
      <c r="D59" s="238"/>
      <c r="E59" s="238"/>
      <c r="F59" s="238"/>
      <c r="G59" s="239"/>
      <c r="H59" s="240"/>
      <c r="I59" s="241"/>
      <c r="J59" s="242"/>
      <c r="K59" s="243"/>
      <c r="L59" s="150"/>
      <c r="M59" s="150"/>
      <c r="N59" s="150"/>
      <c r="O59" s="150"/>
      <c r="P59" s="150"/>
      <c r="Q59" s="217"/>
      <c r="R59" s="163"/>
    </row>
    <row r="60" spans="1:18" ht="15">
      <c r="A60" s="70">
        <f>COUNTA(A38:A58)</f>
        <v>20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219"/>
      <c r="M60" s="219"/>
      <c r="N60" s="219"/>
      <c r="O60" s="219"/>
      <c r="P60" s="219"/>
      <c r="Q60" s="415">
        <f>SUM(Q37:Q58)</f>
        <v>0</v>
      </c>
      <c r="R60" s="415">
        <f>SUM(R37:R58)</f>
        <v>14</v>
      </c>
    </row>
    <row r="61" spans="1:17" ht="15.75" thickBo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161"/>
      <c r="M61" s="161"/>
      <c r="N61" s="161"/>
      <c r="O61" s="467"/>
      <c r="P61" s="161"/>
      <c r="Q61" s="295"/>
    </row>
    <row r="62" spans="1:18" ht="15">
      <c r="A62" s="70"/>
      <c r="B62" s="861" t="s">
        <v>136</v>
      </c>
      <c r="C62" s="883" t="s">
        <v>85</v>
      </c>
      <c r="D62" s="880"/>
      <c r="E62" s="880"/>
      <c r="F62" s="875"/>
      <c r="G62" s="182" t="s">
        <v>86</v>
      </c>
      <c r="H62" s="883" t="s">
        <v>87</v>
      </c>
      <c r="I62" s="880"/>
      <c r="J62" s="880"/>
      <c r="K62" s="875"/>
      <c r="L62" s="863" t="s">
        <v>89</v>
      </c>
      <c r="M62" s="70"/>
      <c r="N62" s="70"/>
      <c r="O62" s="468"/>
      <c r="P62" s="468"/>
      <c r="Q62" s="214"/>
      <c r="R62" s="70"/>
    </row>
    <row r="63" spans="1:18" ht="42.75" customHeight="1" thickBot="1">
      <c r="A63" s="70"/>
      <c r="B63" s="937"/>
      <c r="C63" s="173" t="s">
        <v>91</v>
      </c>
      <c r="D63" s="171" t="s">
        <v>92</v>
      </c>
      <c r="E63" s="171" t="s">
        <v>93</v>
      </c>
      <c r="F63" s="172" t="s">
        <v>94</v>
      </c>
      <c r="G63" s="172" t="s">
        <v>94</v>
      </c>
      <c r="H63" s="173" t="s">
        <v>91</v>
      </c>
      <c r="I63" s="170" t="s">
        <v>92</v>
      </c>
      <c r="J63" s="171" t="s">
        <v>93</v>
      </c>
      <c r="K63" s="172" t="s">
        <v>94</v>
      </c>
      <c r="L63" s="938"/>
      <c r="M63" s="70"/>
      <c r="N63" s="70"/>
      <c r="O63" s="468"/>
      <c r="P63" s="468"/>
      <c r="Q63" s="214"/>
      <c r="R63" s="70"/>
    </row>
    <row r="64" spans="1:18" ht="15">
      <c r="A64" s="70"/>
      <c r="B64" s="87"/>
      <c r="C64" s="109"/>
      <c r="D64" s="154"/>
      <c r="E64" s="154"/>
      <c r="F64" s="111"/>
      <c r="G64" s="87"/>
      <c r="H64" s="453"/>
      <c r="I64" s="154"/>
      <c r="J64" s="154"/>
      <c r="K64" s="111"/>
      <c r="L64" s="87"/>
      <c r="M64" s="70"/>
      <c r="N64" s="70"/>
      <c r="O64" s="214"/>
      <c r="P64" s="468"/>
      <c r="Q64" s="214"/>
      <c r="R64" s="70"/>
    </row>
    <row r="65" spans="1:18" ht="15">
      <c r="A65" s="15"/>
      <c r="B65" s="520" t="s">
        <v>457</v>
      </c>
      <c r="C65" s="521">
        <v>39850</v>
      </c>
      <c r="D65" s="522">
        <v>2009</v>
      </c>
      <c r="E65" s="522">
        <v>37</v>
      </c>
      <c r="F65" s="523">
        <v>0.8269907407407407</v>
      </c>
      <c r="G65" s="523">
        <v>0.14583333333333334</v>
      </c>
      <c r="H65" s="521">
        <v>39850</v>
      </c>
      <c r="I65" s="522">
        <v>2009</v>
      </c>
      <c r="J65" s="522">
        <v>37</v>
      </c>
      <c r="K65" s="523">
        <v>0.9728240740740741</v>
      </c>
      <c r="L65" s="525">
        <v>4</v>
      </c>
      <c r="M65" s="70"/>
      <c r="N65" s="70"/>
      <c r="O65" s="214"/>
      <c r="P65" s="468"/>
      <c r="Q65" s="214"/>
      <c r="R65" s="70"/>
    </row>
    <row r="66" spans="1:18" ht="15">
      <c r="A66" s="15"/>
      <c r="B66" s="520" t="s">
        <v>460</v>
      </c>
      <c r="C66" s="521">
        <v>39850</v>
      </c>
      <c r="D66" s="522">
        <v>2009</v>
      </c>
      <c r="E66" s="522">
        <v>37</v>
      </c>
      <c r="F66" s="523">
        <v>0.9728240740740741</v>
      </c>
      <c r="G66" s="523">
        <v>0.16666666666666666</v>
      </c>
      <c r="H66" s="521">
        <v>39851</v>
      </c>
      <c r="I66" s="522">
        <v>2009</v>
      </c>
      <c r="J66" s="522">
        <v>38</v>
      </c>
      <c r="K66" s="523">
        <v>0.13949074074074075</v>
      </c>
      <c r="L66" s="525">
        <v>4</v>
      </c>
      <c r="M66" s="70"/>
      <c r="N66" s="70"/>
      <c r="O66" s="214"/>
      <c r="P66" s="468"/>
      <c r="Q66" s="214"/>
      <c r="R66" s="70"/>
    </row>
    <row r="67" spans="1:18" ht="15">
      <c r="A67" s="15"/>
      <c r="B67" s="520" t="s">
        <v>465</v>
      </c>
      <c r="C67" s="521">
        <v>39851</v>
      </c>
      <c r="D67" s="522">
        <v>2009</v>
      </c>
      <c r="E67" s="522">
        <v>38</v>
      </c>
      <c r="F67" s="523">
        <v>0.7853240740740741</v>
      </c>
      <c r="G67" s="523">
        <v>0.125</v>
      </c>
      <c r="H67" s="521">
        <v>39851</v>
      </c>
      <c r="I67" s="522">
        <v>2009</v>
      </c>
      <c r="J67" s="522">
        <v>38</v>
      </c>
      <c r="K67" s="523">
        <v>0.9103240740740741</v>
      </c>
      <c r="L67" s="525">
        <v>4</v>
      </c>
      <c r="M67" s="70"/>
      <c r="N67" s="70"/>
      <c r="O67" s="214"/>
      <c r="P67" s="468"/>
      <c r="Q67" s="214"/>
      <c r="R67" s="70"/>
    </row>
    <row r="68" spans="1:18" ht="15">
      <c r="A68" s="15"/>
      <c r="B68" s="520" t="s">
        <v>468</v>
      </c>
      <c r="C68" s="521">
        <v>39851</v>
      </c>
      <c r="D68" s="522">
        <v>2009</v>
      </c>
      <c r="E68" s="522">
        <v>38</v>
      </c>
      <c r="F68" s="523">
        <v>0.9311574074074075</v>
      </c>
      <c r="G68" s="523">
        <v>0.1875</v>
      </c>
      <c r="H68" s="521">
        <v>39852</v>
      </c>
      <c r="I68" s="522">
        <v>2009</v>
      </c>
      <c r="J68" s="522">
        <v>39</v>
      </c>
      <c r="K68" s="523">
        <v>0.11865740740740742</v>
      </c>
      <c r="L68" s="525">
        <v>6</v>
      </c>
      <c r="M68" s="70"/>
      <c r="N68" s="70"/>
      <c r="O68" s="214"/>
      <c r="P68" s="468"/>
      <c r="Q68" s="214"/>
      <c r="R68" s="70"/>
    </row>
    <row r="69" spans="1:18" ht="15">
      <c r="A69" s="15"/>
      <c r="B69" s="305"/>
      <c r="C69" s="427"/>
      <c r="D69" s="352"/>
      <c r="E69" s="352"/>
      <c r="F69" s="332"/>
      <c r="G69" s="452"/>
      <c r="H69" s="427"/>
      <c r="I69" s="352"/>
      <c r="J69" s="352"/>
      <c r="K69" s="332"/>
      <c r="L69" s="339"/>
      <c r="M69" s="70"/>
      <c r="N69" s="70"/>
      <c r="O69" s="214"/>
      <c r="P69" s="468"/>
      <c r="Q69" s="214"/>
      <c r="R69" s="70"/>
    </row>
    <row r="70" spans="1:18" ht="15">
      <c r="A70" s="15"/>
      <c r="B70" s="305"/>
      <c r="C70" s="427"/>
      <c r="D70" s="352"/>
      <c r="E70" s="352"/>
      <c r="F70" s="332"/>
      <c r="G70" s="452"/>
      <c r="H70" s="427"/>
      <c r="I70" s="352"/>
      <c r="J70" s="352"/>
      <c r="K70" s="332"/>
      <c r="L70" s="339"/>
      <c r="M70" s="70"/>
      <c r="N70" s="70"/>
      <c r="O70" s="70"/>
      <c r="P70" s="70"/>
      <c r="Q70" s="469"/>
      <c r="R70" s="70"/>
    </row>
    <row r="71" spans="1:18" ht="15">
      <c r="A71" s="15"/>
      <c r="B71" s="305"/>
      <c r="C71" s="427"/>
      <c r="D71" s="352"/>
      <c r="E71" s="352"/>
      <c r="F71" s="332"/>
      <c r="G71" s="452"/>
      <c r="H71" s="427"/>
      <c r="I71" s="352"/>
      <c r="J71" s="352"/>
      <c r="K71" s="332"/>
      <c r="L71" s="339"/>
      <c r="M71" s="70"/>
      <c r="N71" s="70"/>
      <c r="O71" s="70"/>
      <c r="P71" s="70"/>
      <c r="Q71" s="469"/>
      <c r="R71" s="70"/>
    </row>
    <row r="72" spans="1:18" ht="15" customHeight="1" thickBot="1">
      <c r="A72" s="70"/>
      <c r="B72" s="75"/>
      <c r="C72" s="93"/>
      <c r="D72" s="94"/>
      <c r="E72" s="94"/>
      <c r="F72" s="89"/>
      <c r="G72" s="236"/>
      <c r="H72" s="454"/>
      <c r="I72" s="94"/>
      <c r="J72" s="94"/>
      <c r="K72" s="89"/>
      <c r="L72" s="265"/>
      <c r="M72" s="70"/>
      <c r="N72" s="70"/>
      <c r="O72" s="70"/>
      <c r="P72" s="70"/>
      <c r="Q72" s="70"/>
      <c r="R72" s="70"/>
    </row>
    <row r="73" spans="1:18" ht="15">
      <c r="A73" s="70"/>
      <c r="B73" s="70"/>
      <c r="C73" s="95"/>
      <c r="D73" s="72"/>
      <c r="E73" s="72"/>
      <c r="F73" s="117"/>
      <c r="G73" s="117"/>
      <c r="H73" s="162"/>
      <c r="I73" s="72"/>
      <c r="J73" s="72"/>
      <c r="K73" s="117"/>
      <c r="L73" s="118"/>
      <c r="M73" s="70"/>
      <c r="N73" s="70"/>
      <c r="O73" s="70"/>
      <c r="P73" s="70"/>
      <c r="Q73" s="70"/>
      <c r="R73" s="70"/>
    </row>
    <row r="74" spans="1:18" ht="15">
      <c r="A74" s="70">
        <f>COUNTA(B64:B72)</f>
        <v>4</v>
      </c>
      <c r="B74" s="70" t="s">
        <v>147</v>
      </c>
      <c r="C74" s="70"/>
      <c r="D74" s="70"/>
      <c r="E74" s="72" t="s">
        <v>123</v>
      </c>
      <c r="F74" s="70">
        <f>DAY(G74)</f>
        <v>0</v>
      </c>
      <c r="G74" s="77">
        <f>SUM(G64:G72)</f>
        <v>0.625</v>
      </c>
      <c r="H74" s="70"/>
      <c r="I74" s="70"/>
      <c r="J74" s="70"/>
      <c r="K74" s="72" t="s">
        <v>99</v>
      </c>
      <c r="L74" s="78">
        <f>SUM(L64:L72)</f>
        <v>18</v>
      </c>
      <c r="M74" s="70"/>
      <c r="N74" s="70"/>
      <c r="O74" s="70"/>
      <c r="P74" s="70"/>
      <c r="Q74" s="70"/>
      <c r="R74" s="70"/>
    </row>
    <row r="77" ht="15">
      <c r="B77" s="25" t="s">
        <v>319</v>
      </c>
    </row>
    <row r="78" ht="15.75" thickBot="1"/>
    <row r="79" spans="1:11" ht="24" customHeight="1">
      <c r="A79" s="70"/>
      <c r="B79" s="861" t="s">
        <v>81</v>
      </c>
      <c r="C79" s="883" t="s">
        <v>85</v>
      </c>
      <c r="D79" s="880"/>
      <c r="E79" s="880"/>
      <c r="F79" s="875"/>
      <c r="G79" s="182" t="s">
        <v>86</v>
      </c>
      <c r="H79" s="883" t="s">
        <v>87</v>
      </c>
      <c r="I79" s="880"/>
      <c r="J79" s="880"/>
      <c r="K79" s="875"/>
    </row>
    <row r="80" spans="1:11" ht="27.75" customHeight="1" thickBot="1">
      <c r="A80" s="70"/>
      <c r="B80" s="862"/>
      <c r="C80" s="173" t="s">
        <v>91</v>
      </c>
      <c r="D80" s="171" t="s">
        <v>92</v>
      </c>
      <c r="E80" s="171" t="s">
        <v>93</v>
      </c>
      <c r="F80" s="172" t="s">
        <v>94</v>
      </c>
      <c r="G80" s="172" t="s">
        <v>94</v>
      </c>
      <c r="H80" s="173" t="s">
        <v>91</v>
      </c>
      <c r="I80" s="170" t="s">
        <v>92</v>
      </c>
      <c r="J80" s="171" t="s">
        <v>93</v>
      </c>
      <c r="K80" s="172" t="s">
        <v>94</v>
      </c>
    </row>
    <row r="81" spans="1:11" ht="15">
      <c r="A81" s="70"/>
      <c r="B81" s="233"/>
      <c r="C81" s="229"/>
      <c r="D81" s="230"/>
      <c r="E81" s="230"/>
      <c r="F81" s="231"/>
      <c r="G81" s="228"/>
      <c r="H81" s="222"/>
      <c r="I81" s="223"/>
      <c r="J81" s="223"/>
      <c r="K81" s="221"/>
    </row>
    <row r="82" spans="1:11" ht="15">
      <c r="A82" s="325"/>
      <c r="B82" s="305"/>
      <c r="C82" s="427"/>
      <c r="D82" s="352"/>
      <c r="E82" s="352"/>
      <c r="F82" s="332"/>
      <c r="G82" s="452"/>
      <c r="H82" s="438"/>
      <c r="I82" s="352"/>
      <c r="J82" s="352"/>
      <c r="K82" s="332"/>
    </row>
    <row r="83" spans="1:11" ht="15">
      <c r="A83" s="546">
        <v>106</v>
      </c>
      <c r="B83" s="547" t="s">
        <v>453</v>
      </c>
      <c r="C83" s="548">
        <v>39850</v>
      </c>
      <c r="D83" s="549">
        <v>2009</v>
      </c>
      <c r="E83" s="549">
        <v>37</v>
      </c>
      <c r="F83" s="550">
        <v>0.5934259259259259</v>
      </c>
      <c r="G83" s="550">
        <v>0.23356481481481484</v>
      </c>
      <c r="H83" s="548">
        <v>39850</v>
      </c>
      <c r="I83" s="549">
        <v>2009</v>
      </c>
      <c r="J83" s="549">
        <v>37</v>
      </c>
      <c r="K83" s="550">
        <v>0.8269907407407407</v>
      </c>
    </row>
    <row r="84" spans="1:11" ht="15">
      <c r="A84" s="546">
        <v>107</v>
      </c>
      <c r="B84" s="547" t="s">
        <v>454</v>
      </c>
      <c r="C84" s="548">
        <v>39850</v>
      </c>
      <c r="D84" s="549">
        <v>2009</v>
      </c>
      <c r="E84" s="549">
        <v>37</v>
      </c>
      <c r="F84" s="550">
        <v>0.8269907407407407</v>
      </c>
      <c r="G84" s="550">
        <v>0.14583333333333334</v>
      </c>
      <c r="H84" s="548">
        <v>39850</v>
      </c>
      <c r="I84" s="549">
        <v>2009</v>
      </c>
      <c r="J84" s="549">
        <v>37</v>
      </c>
      <c r="K84" s="550">
        <v>0.9728240740740741</v>
      </c>
    </row>
    <row r="85" spans="1:14" ht="15">
      <c r="A85" s="546">
        <v>108</v>
      </c>
      <c r="B85" s="547" t="s">
        <v>458</v>
      </c>
      <c r="C85" s="548">
        <v>39850</v>
      </c>
      <c r="D85" s="549">
        <v>2009</v>
      </c>
      <c r="E85" s="549">
        <v>37</v>
      </c>
      <c r="F85" s="550">
        <v>0.9728240740740741</v>
      </c>
      <c r="G85" s="550">
        <v>0.16666666666666666</v>
      </c>
      <c r="H85" s="548">
        <v>39851</v>
      </c>
      <c r="I85" s="549">
        <v>2009</v>
      </c>
      <c r="J85" s="549">
        <v>38</v>
      </c>
      <c r="K85" s="550">
        <v>0.13949074074074075</v>
      </c>
      <c r="L85" s="26"/>
      <c r="N85" s="14"/>
    </row>
    <row r="86" spans="1:14" ht="15">
      <c r="A86" s="532"/>
      <c r="B86" s="305"/>
      <c r="C86" s="361"/>
      <c r="D86" s="352"/>
      <c r="E86" s="352"/>
      <c r="F86" s="332"/>
      <c r="G86" s="332"/>
      <c r="H86" s="361"/>
      <c r="I86" s="352"/>
      <c r="J86" s="352"/>
      <c r="K86" s="332"/>
      <c r="L86" s="26"/>
      <c r="N86" s="14"/>
    </row>
    <row r="87" spans="1:14" ht="15">
      <c r="A87" s="532"/>
      <c r="B87" s="305"/>
      <c r="C87" s="361"/>
      <c r="D87" s="352"/>
      <c r="E87" s="352"/>
      <c r="F87" s="332"/>
      <c r="G87" s="332">
        <f>SUM(G83:G85)</f>
        <v>0.5460648148148148</v>
      </c>
      <c r="H87" s="361"/>
      <c r="I87" s="352"/>
      <c r="J87" s="352"/>
      <c r="K87" s="332">
        <f>K85+G97-F83</f>
        <v>0.5460648148148147</v>
      </c>
      <c r="L87" s="26"/>
      <c r="N87" s="14"/>
    </row>
    <row r="88" spans="1:14" ht="15">
      <c r="A88" s="532"/>
      <c r="B88" s="305"/>
      <c r="C88" s="361"/>
      <c r="D88" s="352"/>
      <c r="E88" s="352"/>
      <c r="F88" s="332"/>
      <c r="G88" s="332"/>
      <c r="H88" s="361"/>
      <c r="I88" s="352"/>
      <c r="J88" s="352"/>
      <c r="K88" s="332"/>
      <c r="L88" s="26"/>
      <c r="N88" s="14"/>
    </row>
    <row r="89" spans="1:11" ht="15">
      <c r="A89" s="578">
        <v>109</v>
      </c>
      <c r="B89" s="580" t="s">
        <v>461</v>
      </c>
      <c r="C89" s="581">
        <v>39851</v>
      </c>
      <c r="D89" s="582">
        <v>2009</v>
      </c>
      <c r="E89" s="582">
        <v>38</v>
      </c>
      <c r="F89" s="587">
        <v>0.6186574074074074</v>
      </c>
      <c r="G89" s="587">
        <v>0.125</v>
      </c>
      <c r="H89" s="581">
        <v>39851</v>
      </c>
      <c r="I89" s="582">
        <v>2009</v>
      </c>
      <c r="J89" s="582">
        <v>38</v>
      </c>
      <c r="K89" s="587">
        <v>0.7436574074074075</v>
      </c>
    </row>
    <row r="90" spans="1:11" ht="15">
      <c r="A90" s="578">
        <v>110</v>
      </c>
      <c r="B90" s="580" t="s">
        <v>462</v>
      </c>
      <c r="C90" s="581">
        <v>39851</v>
      </c>
      <c r="D90" s="582">
        <v>2009</v>
      </c>
      <c r="E90" s="582">
        <v>38</v>
      </c>
      <c r="F90" s="587">
        <v>0.7436574074074075</v>
      </c>
      <c r="G90" s="587">
        <v>0.041666666666666664</v>
      </c>
      <c r="H90" s="581">
        <v>39851</v>
      </c>
      <c r="I90" s="582">
        <v>2009</v>
      </c>
      <c r="J90" s="582">
        <v>38</v>
      </c>
      <c r="K90" s="587">
        <v>0.7853240740740741</v>
      </c>
    </row>
    <row r="91" spans="1:11" ht="15">
      <c r="A91" s="578">
        <v>111</v>
      </c>
      <c r="B91" s="580" t="s">
        <v>463</v>
      </c>
      <c r="C91" s="581">
        <v>39851</v>
      </c>
      <c r="D91" s="582">
        <v>2009</v>
      </c>
      <c r="E91" s="582">
        <v>38</v>
      </c>
      <c r="F91" s="587">
        <v>0.7853240740740741</v>
      </c>
      <c r="G91" s="587">
        <v>0.125</v>
      </c>
      <c r="H91" s="581">
        <v>39851</v>
      </c>
      <c r="I91" s="582">
        <v>2009</v>
      </c>
      <c r="J91" s="582">
        <v>38</v>
      </c>
      <c r="K91" s="587">
        <v>0.9103240740740741</v>
      </c>
    </row>
    <row r="92" spans="1:11" ht="15">
      <c r="A92" s="578">
        <v>112</v>
      </c>
      <c r="B92" s="580" t="s">
        <v>466</v>
      </c>
      <c r="C92" s="581">
        <v>39851</v>
      </c>
      <c r="D92" s="582">
        <v>2009</v>
      </c>
      <c r="E92" s="582">
        <v>38</v>
      </c>
      <c r="F92" s="587">
        <v>0.9103240740740741</v>
      </c>
      <c r="G92" s="587">
        <v>0.009027777777777779</v>
      </c>
      <c r="H92" s="581">
        <v>39851</v>
      </c>
      <c r="I92" s="582">
        <v>2009</v>
      </c>
      <c r="J92" s="582">
        <v>38</v>
      </c>
      <c r="K92" s="587">
        <v>0.9193518518518519</v>
      </c>
    </row>
    <row r="93" spans="1:11" ht="15">
      <c r="A93" s="325"/>
      <c r="B93" s="305"/>
      <c r="C93" s="427"/>
      <c r="D93" s="352"/>
      <c r="E93" s="352"/>
      <c r="F93" s="332"/>
      <c r="G93" s="452"/>
      <c r="H93" s="438"/>
      <c r="I93" s="352"/>
      <c r="J93" s="352"/>
      <c r="K93" s="332"/>
    </row>
    <row r="94" spans="1:11" ht="15">
      <c r="A94" s="325"/>
      <c r="B94" s="305"/>
      <c r="C94" s="341"/>
      <c r="D94" s="331"/>
      <c r="E94" s="331"/>
      <c r="F94" s="332"/>
      <c r="G94" s="332">
        <f>SUM(G89:G92)</f>
        <v>0.30069444444444443</v>
      </c>
      <c r="H94" s="341"/>
      <c r="I94" s="331"/>
      <c r="J94" s="331"/>
      <c r="K94" s="332">
        <f>K92-F89</f>
        <v>0.3006944444444445</v>
      </c>
    </row>
    <row r="95" spans="2:11" ht="15.75" thickBot="1">
      <c r="B95" s="416"/>
      <c r="C95" s="417"/>
      <c r="D95" s="418"/>
      <c r="E95" s="418"/>
      <c r="F95" s="419"/>
      <c r="G95" s="420"/>
      <c r="H95" s="417"/>
      <c r="I95" s="418"/>
      <c r="J95" s="418"/>
      <c r="K95" s="419"/>
    </row>
    <row r="97" ht="15">
      <c r="G97" s="14">
        <v>1</v>
      </c>
    </row>
    <row r="102" ht="15">
      <c r="G102" s="17"/>
    </row>
    <row r="103" spans="6:7" ht="15">
      <c r="F103" s="17"/>
      <c r="G103" s="17"/>
    </row>
    <row r="104" spans="6:7" ht="15">
      <c r="F104" s="17"/>
      <c r="G104" s="17"/>
    </row>
    <row r="105" spans="6:7" ht="15">
      <c r="F105" s="17"/>
      <c r="G105" s="17"/>
    </row>
    <row r="106" spans="6:7" ht="15">
      <c r="F106" s="17"/>
      <c r="G106" s="17"/>
    </row>
    <row r="107" spans="6:7" ht="15">
      <c r="F107" s="17"/>
      <c r="G107" s="17"/>
    </row>
    <row r="108" spans="6:8" ht="15">
      <c r="F108" s="17"/>
      <c r="G108" s="17"/>
      <c r="H108" s="17"/>
    </row>
    <row r="109" spans="6:8" ht="15">
      <c r="F109" s="17"/>
      <c r="G109" s="17"/>
      <c r="H109" s="17"/>
    </row>
  </sheetData>
  <sheetProtection/>
  <mergeCells count="68">
    <mergeCell ref="O57:P57"/>
    <mergeCell ref="O44:P44"/>
    <mergeCell ref="O45:P45"/>
    <mergeCell ref="O41:P41"/>
    <mergeCell ref="O47:P47"/>
    <mergeCell ref="O48:P48"/>
    <mergeCell ref="L49:N49"/>
    <mergeCell ref="O58:P58"/>
    <mergeCell ref="L58:N58"/>
    <mergeCell ref="L50:N50"/>
    <mergeCell ref="O49:P49"/>
    <mergeCell ref="O50:P50"/>
    <mergeCell ref="O55:P55"/>
    <mergeCell ref="O56:P56"/>
    <mergeCell ref="L51:N51"/>
    <mergeCell ref="L52:N52"/>
    <mergeCell ref="L47:N47"/>
    <mergeCell ref="L48:N48"/>
    <mergeCell ref="O40:P40"/>
    <mergeCell ref="O46:P46"/>
    <mergeCell ref="O42:P42"/>
    <mergeCell ref="O43:P43"/>
    <mergeCell ref="L42:N42"/>
    <mergeCell ref="L43:N43"/>
    <mergeCell ref="L41:N41"/>
    <mergeCell ref="L45:N45"/>
    <mergeCell ref="R5:R6"/>
    <mergeCell ref="L37:N37"/>
    <mergeCell ref="L38:N38"/>
    <mergeCell ref="L39:N39"/>
    <mergeCell ref="L35:N36"/>
    <mergeCell ref="O35:P36"/>
    <mergeCell ref="O5:Q5"/>
    <mergeCell ref="O37:P37"/>
    <mergeCell ref="O38:P38"/>
    <mergeCell ref="O39:P39"/>
    <mergeCell ref="J35:J36"/>
    <mergeCell ref="C5:F5"/>
    <mergeCell ref="N5:N6"/>
    <mergeCell ref="L40:N40"/>
    <mergeCell ref="L5:L6"/>
    <mergeCell ref="M5:M6"/>
    <mergeCell ref="L46:N46"/>
    <mergeCell ref="B5:B6"/>
    <mergeCell ref="B35:B36"/>
    <mergeCell ref="C35:C36"/>
    <mergeCell ref="K35:K36"/>
    <mergeCell ref="H5:K5"/>
    <mergeCell ref="D35:F35"/>
    <mergeCell ref="G35:G36"/>
    <mergeCell ref="H35:I35"/>
    <mergeCell ref="L44:N44"/>
    <mergeCell ref="L53:N53"/>
    <mergeCell ref="L54:N54"/>
    <mergeCell ref="O51:P51"/>
    <mergeCell ref="O52:P52"/>
    <mergeCell ref="O53:P53"/>
    <mergeCell ref="O54:P54"/>
    <mergeCell ref="B79:B80"/>
    <mergeCell ref="C79:F79"/>
    <mergeCell ref="H79:K79"/>
    <mergeCell ref="L55:N55"/>
    <mergeCell ref="L56:N56"/>
    <mergeCell ref="B62:B63"/>
    <mergeCell ref="C62:F62"/>
    <mergeCell ref="H62:K62"/>
    <mergeCell ref="L62:L63"/>
    <mergeCell ref="L57:N57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41.28125" style="25" bestFit="1" customWidth="1"/>
    <col min="3" max="3" width="13.421875" style="25" customWidth="1"/>
    <col min="4" max="4" width="14.421875" style="25" customWidth="1"/>
    <col min="5" max="5" width="12.57421875" style="25" customWidth="1"/>
    <col min="6" max="6" width="12.421875" style="25" customWidth="1"/>
    <col min="7" max="7" width="17.28125" style="25" customWidth="1"/>
    <col min="8" max="8" width="11.8515625" style="25" customWidth="1"/>
    <col min="9" max="9" width="13.57421875" style="25" customWidth="1"/>
    <col min="10" max="10" width="15.00390625" style="25" customWidth="1"/>
    <col min="11" max="11" width="16.57421875" style="25" customWidth="1"/>
    <col min="12" max="12" width="7.421875" style="25" customWidth="1"/>
    <col min="13" max="16384" width="9.140625" style="25" customWidth="1"/>
  </cols>
  <sheetData>
    <row r="1" ht="15.75" thickBot="1"/>
    <row r="2" spans="1:12" ht="15">
      <c r="A2" s="70"/>
      <c r="B2" s="861" t="s">
        <v>81</v>
      </c>
      <c r="C2" s="861" t="s">
        <v>127</v>
      </c>
      <c r="D2" s="863" t="s">
        <v>129</v>
      </c>
      <c r="E2" s="182" t="s">
        <v>86</v>
      </c>
      <c r="F2" s="863" t="s">
        <v>240</v>
      </c>
      <c r="G2" s="863" t="s">
        <v>235</v>
      </c>
      <c r="H2" s="182" t="s">
        <v>86</v>
      </c>
      <c r="I2" s="863" t="s">
        <v>236</v>
      </c>
      <c r="J2" s="863" t="s">
        <v>237</v>
      </c>
      <c r="K2" s="863" t="s">
        <v>238</v>
      </c>
      <c r="L2" s="486"/>
    </row>
    <row r="3" spans="1:12" ht="27.75" customHeight="1" thickBot="1">
      <c r="A3" s="70"/>
      <c r="B3" s="862"/>
      <c r="C3" s="862"/>
      <c r="D3" s="864"/>
      <c r="E3" s="172" t="s">
        <v>94</v>
      </c>
      <c r="F3" s="864"/>
      <c r="G3" s="864"/>
      <c r="H3" s="172" t="s">
        <v>239</v>
      </c>
      <c r="I3" s="864"/>
      <c r="J3" s="864"/>
      <c r="K3" s="864"/>
      <c r="L3" s="484"/>
    </row>
    <row r="4" spans="1:12" ht="15.75" thickBot="1">
      <c r="A4" s="70"/>
      <c r="B4" s="298"/>
      <c r="C4" s="299"/>
      <c r="D4" s="299"/>
      <c r="E4" s="299"/>
      <c r="F4" s="299"/>
      <c r="G4" s="300"/>
      <c r="H4" s="301"/>
      <c r="I4" s="301"/>
      <c r="J4" s="301"/>
      <c r="K4" s="301"/>
      <c r="L4" s="53"/>
    </row>
    <row r="5" spans="1:12" ht="15">
      <c r="A5" s="15"/>
      <c r="B5" s="164"/>
      <c r="C5" s="309"/>
      <c r="D5" s="297"/>
      <c r="E5" s="24"/>
      <c r="F5" s="165"/>
      <c r="G5" s="279"/>
      <c r="H5" s="290"/>
      <c r="I5" s="165"/>
      <c r="J5" s="279"/>
      <c r="K5" s="303"/>
      <c r="L5" s="410"/>
    </row>
    <row r="6" spans="1:12" ht="15">
      <c r="A6" s="532">
        <v>106</v>
      </c>
      <c r="B6" s="305" t="s">
        <v>453</v>
      </c>
      <c r="C6" s="305" t="s">
        <v>556</v>
      </c>
      <c r="D6" s="308">
        <v>0.5</v>
      </c>
      <c r="E6" s="332">
        <v>0.23356481481481484</v>
      </c>
      <c r="F6" s="193">
        <v>2000</v>
      </c>
      <c r="G6" s="339">
        <v>40.36</v>
      </c>
      <c r="H6" s="423">
        <f>HOUR(E6)*60*60+MINUTE(E6)*60+SECOND(E6)</f>
        <v>20180</v>
      </c>
      <c r="I6" s="193">
        <v>2000</v>
      </c>
      <c r="J6" s="339">
        <f>IF(I6=4000,0.85,0.9)</f>
        <v>0.9</v>
      </c>
      <c r="K6" s="409">
        <f>H6*I6*J6/1000000</f>
        <v>36.324</v>
      </c>
      <c r="L6" s="465"/>
    </row>
    <row r="7" spans="1:12" ht="15">
      <c r="A7" s="532">
        <v>107</v>
      </c>
      <c r="B7" s="305" t="s">
        <v>454</v>
      </c>
      <c r="C7" s="305" t="s">
        <v>497</v>
      </c>
      <c r="D7" s="308">
        <v>0.5</v>
      </c>
      <c r="E7" s="332">
        <v>0.14583333333333334</v>
      </c>
      <c r="F7" s="193">
        <v>4000</v>
      </c>
      <c r="G7" s="339">
        <v>50.4</v>
      </c>
      <c r="H7" s="423">
        <f aca="true" t="shared" si="0" ref="H7:H13">HOUR(E7)*60*60+MINUTE(E7)*60+SECOND(E7)</f>
        <v>12600</v>
      </c>
      <c r="I7" s="193">
        <v>4000</v>
      </c>
      <c r="J7" s="339">
        <v>0.78</v>
      </c>
      <c r="K7" s="409">
        <f aca="true" t="shared" si="1" ref="K7:K13">H7*I7*J7/1000000</f>
        <v>39.312</v>
      </c>
      <c r="L7" s="465"/>
    </row>
    <row r="8" spans="1:12" ht="15">
      <c r="A8" s="532">
        <v>108</v>
      </c>
      <c r="B8" s="305" t="s">
        <v>458</v>
      </c>
      <c r="C8" s="305" t="s">
        <v>497</v>
      </c>
      <c r="D8" s="308">
        <v>0.5</v>
      </c>
      <c r="E8" s="332">
        <v>0.16666666666666666</v>
      </c>
      <c r="F8" s="193">
        <v>4000</v>
      </c>
      <c r="G8" s="339">
        <v>57.6</v>
      </c>
      <c r="H8" s="423">
        <f t="shared" si="0"/>
        <v>14400</v>
      </c>
      <c r="I8" s="193">
        <v>4000</v>
      </c>
      <c r="J8" s="339">
        <v>0.78</v>
      </c>
      <c r="K8" s="409">
        <f t="shared" si="1"/>
        <v>44.928</v>
      </c>
      <c r="L8" s="465"/>
    </row>
    <row r="9" spans="1:12" ht="15">
      <c r="A9" s="532">
        <v>109</v>
      </c>
      <c r="B9" s="305" t="s">
        <v>461</v>
      </c>
      <c r="C9" s="305" t="s">
        <v>556</v>
      </c>
      <c r="D9" s="308">
        <v>15.5</v>
      </c>
      <c r="E9" s="332">
        <v>0.125</v>
      </c>
      <c r="F9" s="193">
        <v>2000</v>
      </c>
      <c r="G9" s="339">
        <v>21.6</v>
      </c>
      <c r="H9" s="423">
        <f t="shared" si="0"/>
        <v>10800</v>
      </c>
      <c r="I9" s="193">
        <v>2000</v>
      </c>
      <c r="J9" s="339">
        <v>0.75</v>
      </c>
      <c r="K9" s="409">
        <f t="shared" si="1"/>
        <v>16.2</v>
      </c>
      <c r="L9" s="465"/>
    </row>
    <row r="10" spans="1:12" ht="15">
      <c r="A10" s="325">
        <v>110</v>
      </c>
      <c r="B10" s="305" t="s">
        <v>569</v>
      </c>
      <c r="C10" s="305" t="s">
        <v>556</v>
      </c>
      <c r="D10" s="308">
        <v>3</v>
      </c>
      <c r="E10" s="332">
        <v>0.041666666666666664</v>
      </c>
      <c r="F10" s="193">
        <v>2000</v>
      </c>
      <c r="G10" s="339">
        <v>7.2</v>
      </c>
      <c r="H10" s="423">
        <f t="shared" si="0"/>
        <v>3600</v>
      </c>
      <c r="I10" s="193">
        <v>2000</v>
      </c>
      <c r="J10" s="339">
        <v>0.84</v>
      </c>
      <c r="K10" s="409">
        <f t="shared" si="1"/>
        <v>6.048</v>
      </c>
      <c r="L10" s="465"/>
    </row>
    <row r="11" spans="1:12" ht="15.75">
      <c r="A11" s="693">
        <v>111</v>
      </c>
      <c r="B11" s="694" t="s">
        <v>463</v>
      </c>
      <c r="C11" s="694" t="s">
        <v>556</v>
      </c>
      <c r="D11" s="695">
        <v>3</v>
      </c>
      <c r="E11" s="696">
        <v>0.125</v>
      </c>
      <c r="F11" s="697">
        <v>2000</v>
      </c>
      <c r="G11" s="698">
        <v>21.6</v>
      </c>
      <c r="H11" s="699">
        <f t="shared" si="0"/>
        <v>10800</v>
      </c>
      <c r="I11" s="697">
        <v>4000</v>
      </c>
      <c r="J11" s="698">
        <v>0.7</v>
      </c>
      <c r="K11" s="700">
        <f t="shared" si="1"/>
        <v>30.239999999999995</v>
      </c>
      <c r="L11" s="465"/>
    </row>
    <row r="12" spans="1:12" ht="15.75">
      <c r="A12" s="693">
        <v>112</v>
      </c>
      <c r="B12" s="694" t="s">
        <v>570</v>
      </c>
      <c r="C12" s="694" t="s">
        <v>556</v>
      </c>
      <c r="D12" s="695">
        <v>0.5</v>
      </c>
      <c r="E12" s="696">
        <v>0.009027777777777779</v>
      </c>
      <c r="F12" s="697">
        <v>2000</v>
      </c>
      <c r="G12" s="698">
        <v>1.56</v>
      </c>
      <c r="H12" s="699">
        <f t="shared" si="0"/>
        <v>780</v>
      </c>
      <c r="I12" s="697">
        <v>4000</v>
      </c>
      <c r="J12" s="698">
        <f>IF(I12=4000,0.85,0.9)</f>
        <v>0.85</v>
      </c>
      <c r="K12" s="700">
        <f t="shared" si="1"/>
        <v>2.652</v>
      </c>
      <c r="L12" s="465"/>
    </row>
    <row r="13" spans="1:12" ht="15.75">
      <c r="A13" s="693">
        <v>113</v>
      </c>
      <c r="B13" s="694" t="s">
        <v>467</v>
      </c>
      <c r="C13" s="694" t="s">
        <v>556</v>
      </c>
      <c r="D13" s="695">
        <v>3</v>
      </c>
      <c r="E13" s="696">
        <v>0.1875</v>
      </c>
      <c r="F13" s="697">
        <v>2000</v>
      </c>
      <c r="G13" s="698">
        <v>32.4</v>
      </c>
      <c r="H13" s="699">
        <f t="shared" si="0"/>
        <v>16200</v>
      </c>
      <c r="I13" s="697">
        <v>4000</v>
      </c>
      <c r="J13" s="698">
        <v>0.7</v>
      </c>
      <c r="K13" s="700">
        <f t="shared" si="1"/>
        <v>45.36</v>
      </c>
      <c r="L13" s="465"/>
    </row>
    <row r="14" spans="1:12" ht="15">
      <c r="A14" s="325"/>
      <c r="B14" s="305"/>
      <c r="C14" s="309"/>
      <c r="D14" s="297"/>
      <c r="E14" s="452"/>
      <c r="F14" s="337"/>
      <c r="G14" s="339"/>
      <c r="H14" s="423"/>
      <c r="I14" s="337"/>
      <c r="J14" s="339"/>
      <c r="K14" s="409"/>
      <c r="L14" s="465"/>
    </row>
    <row r="15" spans="1:12" ht="15">
      <c r="A15" s="15"/>
      <c r="B15" s="164"/>
      <c r="C15" s="309"/>
      <c r="D15" s="297"/>
      <c r="E15" s="332"/>
      <c r="F15" s="337" t="s">
        <v>10</v>
      </c>
      <c r="G15" s="339">
        <f>SUM(G6:G14)</f>
        <v>232.71999999999997</v>
      </c>
      <c r="H15" s="290"/>
      <c r="I15" s="279">
        <f>G15-K15</f>
        <v>11.656000000000006</v>
      </c>
      <c r="J15" s="337" t="s">
        <v>10</v>
      </c>
      <c r="K15" s="339">
        <f>SUM(K6:K14)</f>
        <v>221.06399999999996</v>
      </c>
      <c r="L15" s="465"/>
    </row>
    <row r="16" spans="1:12" ht="15.75" thickBot="1">
      <c r="A16" s="15"/>
      <c r="B16" s="390"/>
      <c r="C16" s="316"/>
      <c r="D16" s="317"/>
      <c r="E16" s="318"/>
      <c r="F16" s="319"/>
      <c r="G16" s="320"/>
      <c r="H16" s="321"/>
      <c r="I16" s="322"/>
      <c r="J16" s="321"/>
      <c r="K16" s="321"/>
      <c r="L16" s="485"/>
    </row>
    <row r="17" ht="15">
      <c r="A17" s="15"/>
    </row>
    <row r="18" spans="1:12" ht="15">
      <c r="A18" s="15">
        <f>COUNTA(B6:B14)</f>
        <v>8</v>
      </c>
      <c r="E18" s="59"/>
      <c r="G18" s="60"/>
      <c r="K18" s="60"/>
      <c r="L18" s="60"/>
    </row>
    <row r="19" spans="7:8" ht="15">
      <c r="G19" s="60"/>
      <c r="H19" s="60"/>
    </row>
    <row r="20" spans="8:9" ht="15">
      <c r="H20" s="60"/>
      <c r="I20" s="323"/>
    </row>
    <row r="26" ht="15">
      <c r="H26" s="17"/>
    </row>
    <row r="27" ht="15">
      <c r="H27" s="17"/>
    </row>
  </sheetData>
  <sheetProtection/>
  <mergeCells count="8">
    <mergeCell ref="J2:J3"/>
    <mergeCell ref="K2:K3"/>
    <mergeCell ref="B2:B3"/>
    <mergeCell ref="C2:C3"/>
    <mergeCell ref="D2:D3"/>
    <mergeCell ref="F2:F3"/>
    <mergeCell ref="G2:G3"/>
    <mergeCell ref="I2:I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5" bestFit="1" customWidth="1"/>
    <col min="2" max="2" width="42.8515625" style="25" customWidth="1"/>
    <col min="3" max="3" width="17.140625" style="25" customWidth="1"/>
    <col min="4" max="4" width="13.421875" style="25" bestFit="1" customWidth="1"/>
    <col min="5" max="16384" width="11.421875" style="25" customWidth="1"/>
  </cols>
  <sheetData>
    <row r="1" spans="1:5" ht="15">
      <c r="A1" s="531"/>
      <c r="B1" s="531"/>
      <c r="C1" s="531"/>
      <c r="D1" s="531"/>
      <c r="E1" s="531"/>
    </row>
    <row r="2" spans="1:5" ht="15">
      <c r="A2" s="531"/>
      <c r="B2" s="531"/>
      <c r="C2" s="531"/>
      <c r="D2" s="531"/>
      <c r="E2" s="531"/>
    </row>
    <row r="3" spans="1:5" ht="15">
      <c r="A3" s="534"/>
      <c r="B3" s="534" t="s">
        <v>500</v>
      </c>
      <c r="C3" s="534"/>
      <c r="D3" s="534"/>
      <c r="E3" s="531"/>
    </row>
    <row r="4" spans="1:5" ht="15.75" thickBot="1">
      <c r="A4" s="534"/>
      <c r="B4" s="534"/>
      <c r="C4" s="534"/>
      <c r="D4" s="534"/>
      <c r="E4" s="531"/>
    </row>
    <row r="5" spans="1:5" ht="15">
      <c r="A5" s="534"/>
      <c r="B5" s="964" t="s">
        <v>81</v>
      </c>
      <c r="C5" s="964" t="s">
        <v>501</v>
      </c>
      <c r="D5" s="964" t="s">
        <v>502</v>
      </c>
      <c r="E5" s="531"/>
    </row>
    <row r="6" spans="1:5" ht="15.75" thickBot="1">
      <c r="A6" s="534"/>
      <c r="B6" s="916"/>
      <c r="C6" s="916"/>
      <c r="D6" s="916"/>
      <c r="E6" s="531"/>
    </row>
    <row r="7" spans="1:5" ht="15">
      <c r="A7" s="530"/>
      <c r="B7" s="626"/>
      <c r="C7" s="627"/>
      <c r="D7" s="627"/>
      <c r="E7" s="531"/>
    </row>
    <row r="8" spans="1:6" ht="15">
      <c r="A8" s="532">
        <v>23</v>
      </c>
      <c r="B8" s="305" t="s">
        <v>358</v>
      </c>
      <c r="C8" s="628">
        <v>772</v>
      </c>
      <c r="D8" s="628">
        <v>750</v>
      </c>
      <c r="E8" s="531"/>
      <c r="F8" s="531"/>
    </row>
    <row r="9" spans="1:6" ht="15">
      <c r="A9" s="532">
        <v>32</v>
      </c>
      <c r="B9" s="305" t="s">
        <v>369</v>
      </c>
      <c r="C9" s="628">
        <v>781</v>
      </c>
      <c r="D9" s="628">
        <v>750</v>
      </c>
      <c r="E9" s="531"/>
      <c r="F9" s="531"/>
    </row>
    <row r="10" spans="1:6" ht="15">
      <c r="A10" s="532">
        <v>49</v>
      </c>
      <c r="B10" s="305" t="s">
        <v>388</v>
      </c>
      <c r="C10" s="628">
        <v>798</v>
      </c>
      <c r="D10" s="628">
        <v>750</v>
      </c>
      <c r="E10" s="531"/>
      <c r="F10" s="531"/>
    </row>
    <row r="11" spans="1:6" ht="15">
      <c r="A11" s="532">
        <v>55</v>
      </c>
      <c r="B11" s="305" t="s">
        <v>395</v>
      </c>
      <c r="C11" s="628">
        <v>804</v>
      </c>
      <c r="D11" s="628">
        <v>750</v>
      </c>
      <c r="E11" s="531"/>
      <c r="F11" s="531"/>
    </row>
    <row r="12" spans="1:6" ht="15">
      <c r="A12" s="532">
        <v>61</v>
      </c>
      <c r="B12" s="305" t="s">
        <v>403</v>
      </c>
      <c r="C12" s="628">
        <v>810</v>
      </c>
      <c r="D12" s="628">
        <v>750</v>
      </c>
      <c r="F12" s="531"/>
    </row>
    <row r="13" spans="1:6" ht="15">
      <c r="A13" s="532">
        <v>67</v>
      </c>
      <c r="B13" s="305" t="s">
        <v>409</v>
      </c>
      <c r="C13" s="628">
        <v>816</v>
      </c>
      <c r="D13" s="628">
        <v>750</v>
      </c>
      <c r="F13" s="531"/>
    </row>
    <row r="14" spans="1:6" ht="15">
      <c r="A14" s="532">
        <v>84</v>
      </c>
      <c r="B14" s="305" t="s">
        <v>428</v>
      </c>
      <c r="C14" s="628">
        <v>833</v>
      </c>
      <c r="D14" s="628">
        <v>110</v>
      </c>
      <c r="F14" s="531"/>
    </row>
    <row r="15" spans="1:6" ht="15">
      <c r="A15" s="532">
        <v>95</v>
      </c>
      <c r="B15" s="305" t="s">
        <v>441</v>
      </c>
      <c r="C15" s="628">
        <v>844</v>
      </c>
      <c r="D15" s="628">
        <v>750</v>
      </c>
      <c r="F15" s="531"/>
    </row>
    <row r="16" spans="1:6" ht="15">
      <c r="A16" s="532">
        <v>103</v>
      </c>
      <c r="B16" s="305" t="s">
        <v>450</v>
      </c>
      <c r="C16" s="637">
        <v>852</v>
      </c>
      <c r="D16" s="637">
        <v>750</v>
      </c>
      <c r="F16" s="531"/>
    </row>
    <row r="17" spans="1:6" ht="15.75" thickBot="1">
      <c r="A17" s="532"/>
      <c r="B17" s="398"/>
      <c r="C17" s="638"/>
      <c r="D17" s="638"/>
      <c r="F17" s="531"/>
    </row>
    <row r="19" ht="15">
      <c r="A19" s="25">
        <f>COUNTA(A8:A16)</f>
        <v>9</v>
      </c>
    </row>
    <row r="20" ht="15">
      <c r="B20" s="531" t="s">
        <v>505</v>
      </c>
    </row>
    <row r="21" spans="1:4" ht="15.75" thickBot="1">
      <c r="A21" s="70"/>
      <c r="B21" s="70"/>
      <c r="C21" s="70"/>
      <c r="D21" s="70"/>
    </row>
    <row r="22" spans="1:4" ht="15" customHeight="1">
      <c r="A22" s="70"/>
      <c r="B22" s="861" t="s">
        <v>81</v>
      </c>
      <c r="C22" s="861" t="s">
        <v>90</v>
      </c>
      <c r="D22" s="70"/>
    </row>
    <row r="23" spans="1:4" ht="32.25" customHeight="1" thickBot="1">
      <c r="A23" s="70"/>
      <c r="B23" s="916"/>
      <c r="C23" s="916"/>
      <c r="D23" s="70"/>
    </row>
    <row r="24" spans="1:4" ht="15">
      <c r="A24" s="15"/>
      <c r="B24" s="164"/>
      <c r="C24" s="315"/>
      <c r="D24" s="70"/>
    </row>
    <row r="25" spans="1:4" ht="15">
      <c r="A25" s="546">
        <v>106</v>
      </c>
      <c r="B25" s="547" t="s">
        <v>453</v>
      </c>
      <c r="C25" s="635">
        <v>855</v>
      </c>
      <c r="D25" s="643" t="s">
        <v>507</v>
      </c>
    </row>
    <row r="26" spans="1:5" ht="15">
      <c r="A26" s="546">
        <v>107</v>
      </c>
      <c r="B26" s="547" t="s">
        <v>454</v>
      </c>
      <c r="C26" s="635">
        <v>856</v>
      </c>
      <c r="D26" s="643" t="s">
        <v>506</v>
      </c>
      <c r="E26" s="643"/>
    </row>
    <row r="27" spans="1:4" ht="15">
      <c r="A27" s="546">
        <v>108</v>
      </c>
      <c r="B27" s="547" t="s">
        <v>458</v>
      </c>
      <c r="C27" s="635">
        <v>857</v>
      </c>
      <c r="D27" s="643" t="s">
        <v>508</v>
      </c>
    </row>
    <row r="28" spans="1:4" ht="15">
      <c r="A28" s="532"/>
      <c r="B28" s="305"/>
      <c r="C28" s="411"/>
      <c r="D28" s="278"/>
    </row>
    <row r="29" spans="1:4" ht="15">
      <c r="A29" s="578">
        <v>109</v>
      </c>
      <c r="B29" s="580" t="s">
        <v>461</v>
      </c>
      <c r="C29" s="636">
        <v>858</v>
      </c>
      <c r="D29" s="643" t="s">
        <v>509</v>
      </c>
    </row>
    <row r="30" spans="1:4" ht="15">
      <c r="A30" s="578">
        <v>110</v>
      </c>
      <c r="B30" s="580" t="s">
        <v>569</v>
      </c>
      <c r="C30" s="636">
        <v>859</v>
      </c>
      <c r="D30" s="643" t="s">
        <v>506</v>
      </c>
    </row>
    <row r="31" spans="1:4" ht="15">
      <c r="A31" s="578">
        <v>111</v>
      </c>
      <c r="B31" s="580" t="s">
        <v>463</v>
      </c>
      <c r="C31" s="636">
        <v>860</v>
      </c>
      <c r="D31" s="643" t="s">
        <v>506</v>
      </c>
    </row>
    <row r="32" spans="1:4" ht="15">
      <c r="A32" s="578">
        <v>112</v>
      </c>
      <c r="B32" s="580" t="s">
        <v>570</v>
      </c>
      <c r="C32" s="636">
        <v>861</v>
      </c>
      <c r="D32" s="643" t="s">
        <v>510</v>
      </c>
    </row>
    <row r="33" spans="1:4" ht="15.75" thickBot="1">
      <c r="A33" s="389"/>
      <c r="B33" s="324"/>
      <c r="C33" s="160"/>
      <c r="D33" s="278"/>
    </row>
  </sheetData>
  <sheetProtection/>
  <mergeCells count="5">
    <mergeCell ref="D5:D6"/>
    <mergeCell ref="B22:B23"/>
    <mergeCell ref="C22:C23"/>
    <mergeCell ref="B5:B6"/>
    <mergeCell ref="C5:C6"/>
  </mergeCells>
  <printOptions gridLines="1"/>
  <pageMargins left="0.75" right="0.75" top="1" bottom="1" header="0.511811023" footer="0.51181102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57421875" style="71" bestFit="1" customWidth="1"/>
    <col min="2" max="2" width="44.7109375" style="71" customWidth="1"/>
    <col min="3" max="3" width="15.28125" style="71" customWidth="1"/>
    <col min="4" max="4" width="9.28125" style="71" customWidth="1"/>
    <col min="5" max="6" width="12.00390625" style="71" customWidth="1"/>
    <col min="7" max="7" width="13.28125" style="71" customWidth="1"/>
    <col min="8" max="8" width="15.421875" style="71" customWidth="1"/>
    <col min="9" max="9" width="12.8515625" style="71" customWidth="1"/>
    <col min="10" max="11" width="11.8515625" style="71" customWidth="1"/>
    <col min="12" max="12" width="11.00390625" style="71" customWidth="1"/>
    <col min="13" max="13" width="13.7109375" style="71" customWidth="1"/>
    <col min="14" max="14" width="16.28125" style="71" customWidth="1"/>
    <col min="15" max="15" width="36.7109375" style="71" customWidth="1"/>
    <col min="16" max="16" width="33.140625" style="71" customWidth="1"/>
    <col min="17" max="17" width="10.57421875" style="71" bestFit="1" customWidth="1"/>
    <col min="18" max="16384" width="11.421875" style="71" customWidth="1"/>
  </cols>
  <sheetData>
    <row r="1" spans="1:17" ht="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2" t="s">
        <v>148</v>
      </c>
      <c r="Q2" s="70">
        <v>750</v>
      </c>
    </row>
    <row r="3" spans="1:17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.7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/>
      <c r="B5" s="861" t="s">
        <v>149</v>
      </c>
      <c r="C5" s="883" t="s">
        <v>150</v>
      </c>
      <c r="D5" s="966"/>
      <c r="E5" s="966"/>
      <c r="F5" s="967"/>
      <c r="G5" s="182" t="s">
        <v>151</v>
      </c>
      <c r="H5" s="883" t="s">
        <v>152</v>
      </c>
      <c r="I5" s="966"/>
      <c r="J5" s="966"/>
      <c r="K5" s="967"/>
      <c r="L5" s="863" t="s">
        <v>153</v>
      </c>
      <c r="M5" s="863" t="s">
        <v>154</v>
      </c>
      <c r="N5" s="861" t="s">
        <v>155</v>
      </c>
      <c r="O5" s="925" t="s">
        <v>156</v>
      </c>
      <c r="P5" s="955"/>
      <c r="Q5" s="861" t="s">
        <v>157</v>
      </c>
    </row>
    <row r="6" spans="1:17" ht="32.25" customHeight="1" thickBot="1">
      <c r="A6" s="70"/>
      <c r="B6" s="916"/>
      <c r="C6" s="173" t="s">
        <v>158</v>
      </c>
      <c r="D6" s="171" t="s">
        <v>159</v>
      </c>
      <c r="E6" s="171" t="s">
        <v>160</v>
      </c>
      <c r="F6" s="172" t="s">
        <v>161</v>
      </c>
      <c r="G6" s="172" t="s">
        <v>162</v>
      </c>
      <c r="H6" s="173" t="s">
        <v>163</v>
      </c>
      <c r="I6" s="170" t="s">
        <v>164</v>
      </c>
      <c r="J6" s="171" t="s">
        <v>165</v>
      </c>
      <c r="K6" s="172" t="s">
        <v>166</v>
      </c>
      <c r="L6" s="965"/>
      <c r="M6" s="965"/>
      <c r="N6" s="916"/>
      <c r="O6" s="73" t="s">
        <v>167</v>
      </c>
      <c r="P6" s="98" t="s">
        <v>168</v>
      </c>
      <c r="Q6" s="937"/>
    </row>
    <row r="7" spans="1:17" ht="15">
      <c r="A7" s="70"/>
      <c r="B7" s="220"/>
      <c r="C7" s="222"/>
      <c r="D7" s="223"/>
      <c r="E7" s="223"/>
      <c r="F7" s="227"/>
      <c r="G7" s="228"/>
      <c r="H7" s="495"/>
      <c r="I7" s="223"/>
      <c r="J7" s="223"/>
      <c r="K7" s="221"/>
      <c r="L7" s="224"/>
      <c r="M7" s="224"/>
      <c r="N7" s="225"/>
      <c r="O7" s="226"/>
      <c r="P7" s="221"/>
      <c r="Q7" s="228"/>
    </row>
    <row r="8" spans="1:17" ht="15">
      <c r="A8" s="325"/>
      <c r="B8" s="506" t="s">
        <v>495</v>
      </c>
      <c r="C8" s="492">
        <v>39822</v>
      </c>
      <c r="D8" s="352">
        <v>2009</v>
      </c>
      <c r="E8" s="352">
        <v>9</v>
      </c>
      <c r="F8" s="332">
        <v>0.6361111111111112</v>
      </c>
      <c r="G8" s="510"/>
      <c r="H8" s="361"/>
      <c r="I8" s="47"/>
      <c r="J8" s="47"/>
      <c r="K8" s="48"/>
      <c r="L8" s="49"/>
      <c r="M8" s="50"/>
      <c r="N8" s="305"/>
      <c r="O8" s="251"/>
      <c r="P8" s="252"/>
      <c r="Q8" s="640"/>
    </row>
    <row r="9" spans="1:17" ht="15">
      <c r="A9" s="532">
        <v>2</v>
      </c>
      <c r="B9" s="305" t="s">
        <v>333</v>
      </c>
      <c r="C9" s="361">
        <v>39822</v>
      </c>
      <c r="D9" s="352">
        <v>2009</v>
      </c>
      <c r="E9" s="352">
        <v>9</v>
      </c>
      <c r="F9" s="332">
        <v>0.7152777777777778</v>
      </c>
      <c r="G9" s="332">
        <v>0.39999999999999997</v>
      </c>
      <c r="H9" s="361">
        <v>39823</v>
      </c>
      <c r="I9" s="352">
        <v>2009</v>
      </c>
      <c r="J9" s="352">
        <v>10</v>
      </c>
      <c r="K9" s="332">
        <v>0.11527777777777777</v>
      </c>
      <c r="L9" s="193">
        <v>4000</v>
      </c>
      <c r="M9" s="339">
        <v>138.24</v>
      </c>
      <c r="N9" s="511" t="s">
        <v>332</v>
      </c>
      <c r="O9" s="513"/>
      <c r="P9" s="514"/>
      <c r="Q9" s="640">
        <f aca="true" t="shared" si="0" ref="Q9:Q20">A9-1+$Q$2</f>
        <v>751</v>
      </c>
    </row>
    <row r="10" spans="1:17" ht="15">
      <c r="A10" s="532">
        <v>4</v>
      </c>
      <c r="B10" s="305" t="s">
        <v>335</v>
      </c>
      <c r="C10" s="361">
        <v>39823</v>
      </c>
      <c r="D10" s="352">
        <v>2009</v>
      </c>
      <c r="E10" s="352">
        <v>10</v>
      </c>
      <c r="F10" s="332">
        <v>0.6597222222222222</v>
      </c>
      <c r="G10" s="332">
        <v>0.23611111111111113</v>
      </c>
      <c r="H10" s="361">
        <v>39823</v>
      </c>
      <c r="I10" s="352">
        <v>2009</v>
      </c>
      <c r="J10" s="352">
        <v>10</v>
      </c>
      <c r="K10" s="332">
        <v>0.8958333333333334</v>
      </c>
      <c r="L10" s="193">
        <v>4000</v>
      </c>
      <c r="M10" s="339">
        <v>81.6</v>
      </c>
      <c r="N10" s="511" t="s">
        <v>332</v>
      </c>
      <c r="O10" s="513"/>
      <c r="P10" s="514"/>
      <c r="Q10" s="640">
        <f t="shared" si="0"/>
        <v>753</v>
      </c>
    </row>
    <row r="11" spans="1:17" ht="15">
      <c r="A11" s="532">
        <v>5</v>
      </c>
      <c r="B11" s="305" t="s">
        <v>336</v>
      </c>
      <c r="C11" s="361">
        <v>39823</v>
      </c>
      <c r="D11" s="352">
        <v>2009</v>
      </c>
      <c r="E11" s="352">
        <v>10</v>
      </c>
      <c r="F11" s="332">
        <v>0.8958333333333334</v>
      </c>
      <c r="G11" s="332">
        <v>0.020833333333333332</v>
      </c>
      <c r="H11" s="361">
        <v>39823</v>
      </c>
      <c r="I11" s="352">
        <v>2009</v>
      </c>
      <c r="J11" s="352">
        <v>10</v>
      </c>
      <c r="K11" s="332">
        <v>0.9166666666666666</v>
      </c>
      <c r="L11" s="193">
        <v>4000</v>
      </c>
      <c r="M11" s="339">
        <v>7.2</v>
      </c>
      <c r="N11" s="511" t="s">
        <v>332</v>
      </c>
      <c r="O11" s="513"/>
      <c r="P11" s="514"/>
      <c r="Q11" s="640">
        <f t="shared" si="0"/>
        <v>754</v>
      </c>
    </row>
    <row r="12" spans="1:17" ht="15">
      <c r="A12" s="532">
        <v>7</v>
      </c>
      <c r="B12" s="305" t="s">
        <v>338</v>
      </c>
      <c r="C12" s="361">
        <v>39824</v>
      </c>
      <c r="D12" s="352">
        <v>2009</v>
      </c>
      <c r="E12" s="352">
        <v>11</v>
      </c>
      <c r="F12" s="332">
        <v>0.44097222222222227</v>
      </c>
      <c r="G12" s="332">
        <v>0.4756944444444444</v>
      </c>
      <c r="H12" s="361">
        <v>39824</v>
      </c>
      <c r="I12" s="352">
        <v>2009</v>
      </c>
      <c r="J12" s="352">
        <v>11</v>
      </c>
      <c r="K12" s="332">
        <v>0.9166666666666666</v>
      </c>
      <c r="L12" s="193">
        <v>4000</v>
      </c>
      <c r="M12" s="339">
        <v>164.4</v>
      </c>
      <c r="N12" s="511" t="s">
        <v>332</v>
      </c>
      <c r="O12" s="513"/>
      <c r="P12" s="514"/>
      <c r="Q12" s="640">
        <f t="shared" si="0"/>
        <v>756</v>
      </c>
    </row>
    <row r="13" spans="1:17" ht="15">
      <c r="A13" s="532">
        <v>9</v>
      </c>
      <c r="B13" s="305" t="s">
        <v>340</v>
      </c>
      <c r="C13" s="361">
        <v>39825</v>
      </c>
      <c r="D13" s="352">
        <v>2009</v>
      </c>
      <c r="E13" s="352">
        <v>12</v>
      </c>
      <c r="F13" s="332">
        <v>0.3576388888888889</v>
      </c>
      <c r="G13" s="332">
        <v>0.20138888888888887</v>
      </c>
      <c r="H13" s="361">
        <v>39825</v>
      </c>
      <c r="I13" s="352">
        <v>2009</v>
      </c>
      <c r="J13" s="352">
        <v>12</v>
      </c>
      <c r="K13" s="332">
        <v>0.5590277777777778</v>
      </c>
      <c r="L13" s="193">
        <v>440</v>
      </c>
      <c r="M13" s="339">
        <v>7.656</v>
      </c>
      <c r="N13" s="511" t="s">
        <v>332</v>
      </c>
      <c r="O13" s="513"/>
      <c r="P13" s="514"/>
      <c r="Q13" s="640">
        <f t="shared" si="0"/>
        <v>758</v>
      </c>
    </row>
    <row r="14" spans="1:17" ht="15">
      <c r="A14" s="532">
        <v>10</v>
      </c>
      <c r="B14" s="305" t="s">
        <v>341</v>
      </c>
      <c r="C14" s="361">
        <v>39825</v>
      </c>
      <c r="D14" s="352">
        <v>2009</v>
      </c>
      <c r="E14" s="352">
        <v>12</v>
      </c>
      <c r="F14" s="332">
        <v>0.5590277777777778</v>
      </c>
      <c r="G14" s="332">
        <v>0.34375</v>
      </c>
      <c r="H14" s="361">
        <v>39825</v>
      </c>
      <c r="I14" s="352">
        <v>2009</v>
      </c>
      <c r="J14" s="352">
        <v>12</v>
      </c>
      <c r="K14" s="332">
        <v>0.9027777777777778</v>
      </c>
      <c r="L14" s="193">
        <v>440</v>
      </c>
      <c r="M14" s="339">
        <v>13.068</v>
      </c>
      <c r="N14" s="511" t="s">
        <v>332</v>
      </c>
      <c r="O14" s="513"/>
      <c r="P14" s="514"/>
      <c r="Q14" s="640">
        <f t="shared" si="0"/>
        <v>759</v>
      </c>
    </row>
    <row r="15" spans="1:17" ht="15">
      <c r="A15" s="532">
        <v>11</v>
      </c>
      <c r="B15" s="305" t="s">
        <v>342</v>
      </c>
      <c r="C15" s="361">
        <v>39825</v>
      </c>
      <c r="D15" s="352">
        <v>2009</v>
      </c>
      <c r="E15" s="352">
        <v>12</v>
      </c>
      <c r="F15" s="332">
        <v>0.9027777777777778</v>
      </c>
      <c r="G15" s="332">
        <v>0.1875</v>
      </c>
      <c r="H15" s="361">
        <v>39826</v>
      </c>
      <c r="I15" s="352">
        <v>2009</v>
      </c>
      <c r="J15" s="352">
        <v>13</v>
      </c>
      <c r="K15" s="332">
        <v>0.09027777777777778</v>
      </c>
      <c r="L15" s="193">
        <v>440</v>
      </c>
      <c r="M15" s="339">
        <v>7.128</v>
      </c>
      <c r="N15" s="511" t="s">
        <v>332</v>
      </c>
      <c r="O15" s="513"/>
      <c r="P15" s="514"/>
      <c r="Q15" s="640">
        <f t="shared" si="0"/>
        <v>760</v>
      </c>
    </row>
    <row r="16" spans="1:17" ht="15">
      <c r="A16" s="532">
        <v>12</v>
      </c>
      <c r="B16" s="305" t="s">
        <v>343</v>
      </c>
      <c r="C16" s="361">
        <v>39826</v>
      </c>
      <c r="D16" s="352">
        <v>2009</v>
      </c>
      <c r="E16" s="352">
        <v>13</v>
      </c>
      <c r="F16" s="332">
        <v>0.09027777777777778</v>
      </c>
      <c r="G16" s="332">
        <v>0.3958333333333333</v>
      </c>
      <c r="H16" s="361">
        <v>39826</v>
      </c>
      <c r="I16" s="352">
        <v>2009</v>
      </c>
      <c r="J16" s="352">
        <v>13</v>
      </c>
      <c r="K16" s="332">
        <v>0.4861111111111111</v>
      </c>
      <c r="L16" s="193">
        <v>440</v>
      </c>
      <c r="M16" s="339">
        <v>15.048</v>
      </c>
      <c r="N16" s="511" t="s">
        <v>332</v>
      </c>
      <c r="O16" s="513"/>
      <c r="P16" s="514"/>
      <c r="Q16" s="640">
        <f t="shared" si="0"/>
        <v>761</v>
      </c>
    </row>
    <row r="17" spans="1:17" ht="15">
      <c r="A17" s="532">
        <v>14</v>
      </c>
      <c r="B17" s="305" t="s">
        <v>345</v>
      </c>
      <c r="C17" s="361">
        <v>39826</v>
      </c>
      <c r="D17" s="352">
        <v>2009</v>
      </c>
      <c r="E17" s="352">
        <v>13</v>
      </c>
      <c r="F17" s="332">
        <v>0.9097222222222222</v>
      </c>
      <c r="G17" s="332">
        <v>0.3020833333333333</v>
      </c>
      <c r="H17" s="361">
        <v>39827</v>
      </c>
      <c r="I17" s="352">
        <v>2009</v>
      </c>
      <c r="J17" s="352">
        <v>14</v>
      </c>
      <c r="K17" s="332">
        <v>0.21180555555555555</v>
      </c>
      <c r="L17" s="193">
        <v>4000</v>
      </c>
      <c r="M17" s="339">
        <v>104.4</v>
      </c>
      <c r="N17" s="511" t="s">
        <v>332</v>
      </c>
      <c r="O17" s="513"/>
      <c r="P17" s="514"/>
      <c r="Q17" s="640">
        <f t="shared" si="0"/>
        <v>763</v>
      </c>
    </row>
    <row r="18" spans="1:17" ht="15">
      <c r="A18" s="532">
        <v>16</v>
      </c>
      <c r="B18" s="305" t="s">
        <v>347</v>
      </c>
      <c r="C18" s="361">
        <v>39827</v>
      </c>
      <c r="D18" s="352">
        <v>2009</v>
      </c>
      <c r="E18" s="352">
        <v>14</v>
      </c>
      <c r="F18" s="332">
        <v>0.4375</v>
      </c>
      <c r="G18" s="332">
        <v>0.0625</v>
      </c>
      <c r="H18" s="361">
        <v>39827</v>
      </c>
      <c r="I18" s="352">
        <v>2009</v>
      </c>
      <c r="J18" s="352">
        <v>14</v>
      </c>
      <c r="K18" s="332">
        <v>0.5</v>
      </c>
      <c r="L18" s="193">
        <v>4000</v>
      </c>
      <c r="M18" s="339">
        <v>21.6</v>
      </c>
      <c r="N18" s="511" t="s">
        <v>332</v>
      </c>
      <c r="O18" s="513"/>
      <c r="P18" s="514"/>
      <c r="Q18" s="640">
        <f t="shared" si="0"/>
        <v>765</v>
      </c>
    </row>
    <row r="19" spans="1:17" ht="15">
      <c r="A19" s="532">
        <v>17</v>
      </c>
      <c r="B19" s="305" t="s">
        <v>348</v>
      </c>
      <c r="C19" s="361">
        <v>39827</v>
      </c>
      <c r="D19" s="352">
        <v>2009</v>
      </c>
      <c r="E19" s="352">
        <v>14</v>
      </c>
      <c r="F19" s="332">
        <v>0.5</v>
      </c>
      <c r="G19" s="332">
        <v>0.22916666666666666</v>
      </c>
      <c r="H19" s="361">
        <v>39827</v>
      </c>
      <c r="I19" s="352">
        <v>2009</v>
      </c>
      <c r="J19" s="352">
        <v>14</v>
      </c>
      <c r="K19" s="332">
        <v>0.7291666666666666</v>
      </c>
      <c r="L19" s="193">
        <v>4000</v>
      </c>
      <c r="M19" s="339">
        <v>79.2</v>
      </c>
      <c r="N19" s="511" t="s">
        <v>349</v>
      </c>
      <c r="O19" s="513" t="s">
        <v>350</v>
      </c>
      <c r="P19" s="514" t="s">
        <v>351</v>
      </c>
      <c r="Q19" s="640">
        <f t="shared" si="0"/>
        <v>766</v>
      </c>
    </row>
    <row r="20" spans="1:17" ht="15">
      <c r="A20" s="532">
        <v>18</v>
      </c>
      <c r="B20" s="305" t="s">
        <v>353</v>
      </c>
      <c r="C20" s="361">
        <v>39827</v>
      </c>
      <c r="D20" s="352">
        <v>2009</v>
      </c>
      <c r="E20" s="352">
        <v>14</v>
      </c>
      <c r="F20" s="332">
        <v>0.7291666666666666</v>
      </c>
      <c r="G20" s="332">
        <v>0.14722222222222223</v>
      </c>
      <c r="H20" s="361">
        <v>39827</v>
      </c>
      <c r="I20" s="352">
        <v>2009</v>
      </c>
      <c r="J20" s="352">
        <v>14</v>
      </c>
      <c r="K20" s="332">
        <v>0.876388888888889</v>
      </c>
      <c r="L20" s="193">
        <v>4000</v>
      </c>
      <c r="M20" s="339">
        <v>50.88</v>
      </c>
      <c r="N20" s="511" t="s">
        <v>332</v>
      </c>
      <c r="O20" s="513"/>
      <c r="P20" s="514"/>
      <c r="Q20" s="640">
        <f t="shared" si="0"/>
        <v>767</v>
      </c>
    </row>
    <row r="21" spans="1:17" ht="15">
      <c r="A21" s="532">
        <v>20</v>
      </c>
      <c r="B21" s="305" t="s">
        <v>355</v>
      </c>
      <c r="C21" s="361">
        <v>39828</v>
      </c>
      <c r="D21" s="352">
        <v>2009</v>
      </c>
      <c r="E21" s="352">
        <v>15</v>
      </c>
      <c r="F21" s="332">
        <v>0.3263888888888889</v>
      </c>
      <c r="G21" s="332">
        <v>0.08333333333333333</v>
      </c>
      <c r="H21" s="361">
        <v>39828</v>
      </c>
      <c r="I21" s="352">
        <v>2009</v>
      </c>
      <c r="J21" s="352">
        <v>15</v>
      </c>
      <c r="K21" s="332">
        <v>0.40972222222222227</v>
      </c>
      <c r="L21" s="193">
        <v>4000</v>
      </c>
      <c r="M21" s="339">
        <v>28.8</v>
      </c>
      <c r="N21" s="511" t="s">
        <v>332</v>
      </c>
      <c r="O21" s="513"/>
      <c r="P21" s="514"/>
      <c r="Q21" s="640">
        <f aca="true" t="shared" si="1" ref="Q21:Q63">A21-1+$Q$2</f>
        <v>769</v>
      </c>
    </row>
    <row r="22" spans="1:17" ht="15">
      <c r="A22" s="532">
        <v>21</v>
      </c>
      <c r="B22" s="305" t="s">
        <v>356</v>
      </c>
      <c r="C22" s="361">
        <v>39828</v>
      </c>
      <c r="D22" s="352">
        <v>2009</v>
      </c>
      <c r="E22" s="352">
        <v>15</v>
      </c>
      <c r="F22" s="332">
        <v>0.40972222222222227</v>
      </c>
      <c r="G22" s="332">
        <v>0.20486111111111113</v>
      </c>
      <c r="H22" s="361">
        <v>39828</v>
      </c>
      <c r="I22" s="352">
        <v>2009</v>
      </c>
      <c r="J22" s="352">
        <v>15</v>
      </c>
      <c r="K22" s="332">
        <v>0.6145833333333334</v>
      </c>
      <c r="L22" s="193">
        <v>4000</v>
      </c>
      <c r="M22" s="339">
        <v>70.8</v>
      </c>
      <c r="N22" s="511" t="s">
        <v>332</v>
      </c>
      <c r="O22" s="513"/>
      <c r="P22" s="514"/>
      <c r="Q22" s="640">
        <f t="shared" si="1"/>
        <v>770</v>
      </c>
    </row>
    <row r="23" spans="1:17" ht="15">
      <c r="A23" s="532">
        <v>24</v>
      </c>
      <c r="B23" s="305" t="s">
        <v>359</v>
      </c>
      <c r="C23" s="361">
        <v>39829</v>
      </c>
      <c r="D23" s="352">
        <v>2009</v>
      </c>
      <c r="E23" s="352">
        <v>16</v>
      </c>
      <c r="F23" s="332">
        <v>0.37847222222222227</v>
      </c>
      <c r="G23" s="332">
        <v>0.07291666666666667</v>
      </c>
      <c r="H23" s="361">
        <v>39829</v>
      </c>
      <c r="I23" s="352">
        <v>2009</v>
      </c>
      <c r="J23" s="352">
        <v>16</v>
      </c>
      <c r="K23" s="332">
        <v>0.4513888888888889</v>
      </c>
      <c r="L23" s="193">
        <v>4000</v>
      </c>
      <c r="M23" s="339">
        <v>25.2</v>
      </c>
      <c r="N23" s="511" t="s">
        <v>332</v>
      </c>
      <c r="O23" s="513"/>
      <c r="P23" s="514"/>
      <c r="Q23" s="640">
        <f t="shared" si="1"/>
        <v>773</v>
      </c>
    </row>
    <row r="24" spans="1:17" ht="15">
      <c r="A24" s="532">
        <v>25</v>
      </c>
      <c r="B24" s="305" t="s">
        <v>360</v>
      </c>
      <c r="C24" s="361">
        <v>39829</v>
      </c>
      <c r="D24" s="352">
        <v>2009</v>
      </c>
      <c r="E24" s="352">
        <v>16</v>
      </c>
      <c r="F24" s="332">
        <v>0.5347222222222222</v>
      </c>
      <c r="G24" s="332">
        <v>0.07291666666666667</v>
      </c>
      <c r="H24" s="361">
        <v>39829</v>
      </c>
      <c r="I24" s="352">
        <v>2009</v>
      </c>
      <c r="J24" s="352">
        <v>16</v>
      </c>
      <c r="K24" s="332">
        <v>0.607638888888889</v>
      </c>
      <c r="L24" s="193">
        <v>4000</v>
      </c>
      <c r="M24" s="339">
        <v>25.2</v>
      </c>
      <c r="N24" s="511" t="s">
        <v>332</v>
      </c>
      <c r="O24" s="513"/>
      <c r="P24" s="514"/>
      <c r="Q24" s="640">
        <f t="shared" si="1"/>
        <v>774</v>
      </c>
    </row>
    <row r="25" spans="1:17" ht="15">
      <c r="A25" s="532">
        <v>26</v>
      </c>
      <c r="B25" s="305" t="s">
        <v>361</v>
      </c>
      <c r="C25" s="361">
        <v>39829</v>
      </c>
      <c r="D25" s="352">
        <v>2009</v>
      </c>
      <c r="E25" s="352">
        <v>16</v>
      </c>
      <c r="F25" s="332">
        <v>0.607638888888889</v>
      </c>
      <c r="G25" s="332">
        <v>0.3333333333333333</v>
      </c>
      <c r="H25" s="361">
        <v>39829</v>
      </c>
      <c r="I25" s="352">
        <v>2009</v>
      </c>
      <c r="J25" s="352">
        <v>16</v>
      </c>
      <c r="K25" s="332">
        <v>0.9409722222222222</v>
      </c>
      <c r="L25" s="193">
        <v>4000</v>
      </c>
      <c r="M25" s="339">
        <v>115.2</v>
      </c>
      <c r="N25" s="511" t="s">
        <v>349</v>
      </c>
      <c r="O25" s="513" t="s">
        <v>350</v>
      </c>
      <c r="P25" s="514" t="s">
        <v>351</v>
      </c>
      <c r="Q25" s="640">
        <f t="shared" si="1"/>
        <v>775</v>
      </c>
    </row>
    <row r="26" spans="1:17" ht="15">
      <c r="A26" s="532">
        <v>27</v>
      </c>
      <c r="B26" s="305" t="s">
        <v>363</v>
      </c>
      <c r="C26" s="361">
        <v>39829</v>
      </c>
      <c r="D26" s="352">
        <v>2009</v>
      </c>
      <c r="E26" s="352">
        <v>16</v>
      </c>
      <c r="F26" s="332">
        <v>0.9409722222222222</v>
      </c>
      <c r="G26" s="332">
        <v>0.1840277777777778</v>
      </c>
      <c r="H26" s="361">
        <v>39830</v>
      </c>
      <c r="I26" s="352">
        <v>2009</v>
      </c>
      <c r="J26" s="352">
        <v>17</v>
      </c>
      <c r="K26" s="332">
        <v>0.125</v>
      </c>
      <c r="L26" s="193">
        <v>4000</v>
      </c>
      <c r="M26" s="339">
        <v>63.6</v>
      </c>
      <c r="N26" s="511" t="s">
        <v>332</v>
      </c>
      <c r="O26" s="513"/>
      <c r="P26" s="514"/>
      <c r="Q26" s="640">
        <f t="shared" si="1"/>
        <v>776</v>
      </c>
    </row>
    <row r="27" spans="1:17" ht="15">
      <c r="A27" s="532">
        <v>28</v>
      </c>
      <c r="B27" s="305" t="s">
        <v>364</v>
      </c>
      <c r="C27" s="361">
        <v>39830</v>
      </c>
      <c r="D27" s="352">
        <v>2009</v>
      </c>
      <c r="E27" s="352">
        <v>17</v>
      </c>
      <c r="F27" s="332">
        <v>0.125</v>
      </c>
      <c r="G27" s="332">
        <v>0.09375</v>
      </c>
      <c r="H27" s="361">
        <v>39830</v>
      </c>
      <c r="I27" s="352">
        <v>2009</v>
      </c>
      <c r="J27" s="352">
        <v>17</v>
      </c>
      <c r="K27" s="332">
        <v>0.21875</v>
      </c>
      <c r="L27" s="193">
        <v>4000</v>
      </c>
      <c r="M27" s="339">
        <v>32.4</v>
      </c>
      <c r="N27" s="511" t="s">
        <v>332</v>
      </c>
      <c r="O27" s="513"/>
      <c r="P27" s="514"/>
      <c r="Q27" s="640">
        <f t="shared" si="1"/>
        <v>777</v>
      </c>
    </row>
    <row r="28" spans="1:17" ht="15">
      <c r="A28" s="532">
        <v>30</v>
      </c>
      <c r="B28" s="305" t="s">
        <v>366</v>
      </c>
      <c r="C28" s="361">
        <v>39830</v>
      </c>
      <c r="D28" s="352">
        <v>2009</v>
      </c>
      <c r="E28" s="352">
        <v>17</v>
      </c>
      <c r="F28" s="332">
        <v>0.6666666666666666</v>
      </c>
      <c r="G28" s="332">
        <v>0.5013888888888889</v>
      </c>
      <c r="H28" s="361">
        <v>39831</v>
      </c>
      <c r="I28" s="352">
        <v>2009</v>
      </c>
      <c r="J28" s="352">
        <v>18</v>
      </c>
      <c r="K28" s="332">
        <v>0.16805555555555554</v>
      </c>
      <c r="L28" s="193">
        <v>4000</v>
      </c>
      <c r="M28" s="339">
        <v>173.28</v>
      </c>
      <c r="N28" s="511" t="s">
        <v>349</v>
      </c>
      <c r="O28" s="513" t="s">
        <v>350</v>
      </c>
      <c r="P28" s="514" t="s">
        <v>351</v>
      </c>
      <c r="Q28" s="640">
        <f t="shared" si="1"/>
        <v>779</v>
      </c>
    </row>
    <row r="29" spans="1:19" s="15" customFormat="1" ht="15">
      <c r="A29" s="532">
        <v>40</v>
      </c>
      <c r="B29" s="305" t="s">
        <v>379</v>
      </c>
      <c r="C29" s="361">
        <v>39834</v>
      </c>
      <c r="D29" s="352">
        <v>2009</v>
      </c>
      <c r="E29" s="352">
        <v>21</v>
      </c>
      <c r="F29" s="332">
        <v>0.9340277777777778</v>
      </c>
      <c r="G29" s="332">
        <v>0.20138888888888887</v>
      </c>
      <c r="H29" s="361">
        <v>39835</v>
      </c>
      <c r="I29" s="352">
        <v>2009</v>
      </c>
      <c r="J29" s="352">
        <v>22</v>
      </c>
      <c r="K29" s="332">
        <v>0.13541666666666666</v>
      </c>
      <c r="L29" s="193">
        <v>4000</v>
      </c>
      <c r="M29" s="339">
        <v>69.6</v>
      </c>
      <c r="N29" s="511" t="s">
        <v>332</v>
      </c>
      <c r="O29" s="399"/>
      <c r="P29" s="296"/>
      <c r="Q29" s="640">
        <f t="shared" si="1"/>
        <v>789</v>
      </c>
      <c r="R29" s="71"/>
      <c r="S29" s="71"/>
    </row>
    <row r="30" spans="1:19" s="15" customFormat="1" ht="15">
      <c r="A30" s="532">
        <v>41</v>
      </c>
      <c r="B30" s="305" t="s">
        <v>380</v>
      </c>
      <c r="C30" s="361">
        <v>39835</v>
      </c>
      <c r="D30" s="352">
        <v>2009</v>
      </c>
      <c r="E30" s="352">
        <v>22</v>
      </c>
      <c r="F30" s="332">
        <v>0.16458333333333333</v>
      </c>
      <c r="G30" s="332">
        <v>0.05694444444444444</v>
      </c>
      <c r="H30" s="361">
        <v>39835</v>
      </c>
      <c r="I30" s="352">
        <v>2009</v>
      </c>
      <c r="J30" s="352">
        <v>22</v>
      </c>
      <c r="K30" s="332">
        <v>0.22152777777777777</v>
      </c>
      <c r="L30" s="193">
        <v>4000</v>
      </c>
      <c r="M30" s="339">
        <v>19.68</v>
      </c>
      <c r="N30" s="511" t="s">
        <v>332</v>
      </c>
      <c r="O30" s="399"/>
      <c r="P30" s="296"/>
      <c r="Q30" s="640">
        <f t="shared" si="1"/>
        <v>790</v>
      </c>
      <c r="R30" s="71"/>
      <c r="S30" s="71"/>
    </row>
    <row r="31" spans="1:17" ht="15">
      <c r="A31" s="532">
        <v>42</v>
      </c>
      <c r="B31" s="305" t="s">
        <v>381</v>
      </c>
      <c r="C31" s="361">
        <v>39835</v>
      </c>
      <c r="D31" s="352">
        <v>2009</v>
      </c>
      <c r="E31" s="352">
        <v>22</v>
      </c>
      <c r="F31" s="332">
        <v>0.29375</v>
      </c>
      <c r="G31" s="332">
        <v>0.0625</v>
      </c>
      <c r="H31" s="361">
        <v>39835</v>
      </c>
      <c r="I31" s="352">
        <v>2009</v>
      </c>
      <c r="J31" s="352">
        <v>22</v>
      </c>
      <c r="K31" s="332">
        <v>0.35625</v>
      </c>
      <c r="L31" s="193">
        <v>4000</v>
      </c>
      <c r="M31" s="339">
        <v>21.6</v>
      </c>
      <c r="N31" s="511" t="s">
        <v>332</v>
      </c>
      <c r="O31" s="399"/>
      <c r="P31" s="296"/>
      <c r="Q31" s="640">
        <f t="shared" si="1"/>
        <v>791</v>
      </c>
    </row>
    <row r="32" spans="1:17" ht="15">
      <c r="A32" s="532">
        <v>56</v>
      </c>
      <c r="B32" s="305" t="s">
        <v>396</v>
      </c>
      <c r="C32" s="361">
        <v>39841</v>
      </c>
      <c r="D32" s="352">
        <v>2009</v>
      </c>
      <c r="E32" s="352">
        <v>28</v>
      </c>
      <c r="F32" s="332">
        <v>0.9854166666666666</v>
      </c>
      <c r="G32" s="332">
        <v>0.18680555555555556</v>
      </c>
      <c r="H32" s="361">
        <v>39842</v>
      </c>
      <c r="I32" s="352">
        <v>2009</v>
      </c>
      <c r="J32" s="352">
        <v>29</v>
      </c>
      <c r="K32" s="332">
        <v>0.17222222222222225</v>
      </c>
      <c r="L32" s="193">
        <v>4000</v>
      </c>
      <c r="M32" s="339">
        <v>64.56</v>
      </c>
      <c r="N32" s="511" t="s">
        <v>349</v>
      </c>
      <c r="O32" s="513" t="s">
        <v>350</v>
      </c>
      <c r="P32" s="514" t="s">
        <v>376</v>
      </c>
      <c r="Q32" s="640">
        <f t="shared" si="1"/>
        <v>805</v>
      </c>
    </row>
    <row r="33" spans="1:17" ht="15">
      <c r="A33" s="578">
        <v>60</v>
      </c>
      <c r="B33" s="580" t="s">
        <v>402</v>
      </c>
      <c r="C33" s="581">
        <v>39843</v>
      </c>
      <c r="D33" s="582">
        <v>2009</v>
      </c>
      <c r="E33" s="582">
        <v>30</v>
      </c>
      <c r="F33" s="587">
        <v>0.2625</v>
      </c>
      <c r="G33" s="587">
        <v>0.027777777777777776</v>
      </c>
      <c r="H33" s="581">
        <v>39843</v>
      </c>
      <c r="I33" s="582">
        <v>2009</v>
      </c>
      <c r="J33" s="582">
        <v>30</v>
      </c>
      <c r="K33" s="587">
        <v>0.2902777777777778</v>
      </c>
      <c r="L33" s="588">
        <v>4000</v>
      </c>
      <c r="M33" s="615">
        <v>9.6</v>
      </c>
      <c r="N33" s="616" t="s">
        <v>332</v>
      </c>
      <c r="O33" s="645"/>
      <c r="P33" s="646"/>
      <c r="Q33" s="642">
        <f t="shared" si="1"/>
        <v>809</v>
      </c>
    </row>
    <row r="34" spans="1:17" ht="15">
      <c r="A34" s="532">
        <v>62</v>
      </c>
      <c r="B34" s="305" t="s">
        <v>404</v>
      </c>
      <c r="C34" s="361">
        <v>39843</v>
      </c>
      <c r="D34" s="352">
        <v>2009</v>
      </c>
      <c r="E34" s="352">
        <v>30</v>
      </c>
      <c r="F34" s="332">
        <v>0.3423611111111111</v>
      </c>
      <c r="G34" s="332">
        <v>0.47222222222222227</v>
      </c>
      <c r="H34" s="361">
        <v>39843</v>
      </c>
      <c r="I34" s="352">
        <v>2009</v>
      </c>
      <c r="J34" s="352">
        <v>30</v>
      </c>
      <c r="K34" s="332">
        <v>0.8145833333333333</v>
      </c>
      <c r="L34" s="193">
        <v>4000</v>
      </c>
      <c r="M34" s="339">
        <v>163.2</v>
      </c>
      <c r="N34" s="511" t="s">
        <v>332</v>
      </c>
      <c r="O34" s="399"/>
      <c r="P34" s="296"/>
      <c r="Q34" s="640">
        <f t="shared" si="1"/>
        <v>811</v>
      </c>
    </row>
    <row r="35" spans="1:17" ht="15">
      <c r="A35" s="532">
        <v>63</v>
      </c>
      <c r="B35" s="305" t="s">
        <v>405</v>
      </c>
      <c r="C35" s="361">
        <v>39843</v>
      </c>
      <c r="D35" s="352">
        <v>2009</v>
      </c>
      <c r="E35" s="352">
        <v>30</v>
      </c>
      <c r="F35" s="332">
        <v>0.8145833333333333</v>
      </c>
      <c r="G35" s="332">
        <v>0.020833333333333332</v>
      </c>
      <c r="H35" s="361">
        <v>39843</v>
      </c>
      <c r="I35" s="352">
        <v>2009</v>
      </c>
      <c r="J35" s="352">
        <v>30</v>
      </c>
      <c r="K35" s="332">
        <v>0.8354166666666667</v>
      </c>
      <c r="L35" s="193">
        <v>4000</v>
      </c>
      <c r="M35" s="339">
        <v>7.2</v>
      </c>
      <c r="N35" s="511" t="s">
        <v>332</v>
      </c>
      <c r="O35" s="399"/>
      <c r="P35" s="296"/>
      <c r="Q35" s="640">
        <f t="shared" si="1"/>
        <v>812</v>
      </c>
    </row>
    <row r="36" spans="1:17" ht="15">
      <c r="A36" s="532">
        <v>66</v>
      </c>
      <c r="B36" s="305" t="s">
        <v>408</v>
      </c>
      <c r="C36" s="361">
        <v>39844</v>
      </c>
      <c r="D36" s="352">
        <v>2009</v>
      </c>
      <c r="E36" s="352">
        <v>31</v>
      </c>
      <c r="F36" s="332">
        <v>0.4048611111111111</v>
      </c>
      <c r="G36" s="332">
        <v>0.027777777777777776</v>
      </c>
      <c r="H36" s="361">
        <v>39844</v>
      </c>
      <c r="I36" s="352">
        <v>2009</v>
      </c>
      <c r="J36" s="352">
        <v>31</v>
      </c>
      <c r="K36" s="332">
        <v>0.43263888888888885</v>
      </c>
      <c r="L36" s="193">
        <v>4000</v>
      </c>
      <c r="M36" s="339">
        <v>9.6</v>
      </c>
      <c r="N36" s="511" t="s">
        <v>332</v>
      </c>
      <c r="O36" s="399"/>
      <c r="P36" s="296"/>
      <c r="Q36" s="640">
        <f t="shared" si="1"/>
        <v>815</v>
      </c>
    </row>
    <row r="37" spans="1:17" ht="15">
      <c r="A37" s="532">
        <v>68</v>
      </c>
      <c r="B37" s="305" t="s">
        <v>410</v>
      </c>
      <c r="C37" s="361">
        <v>39844</v>
      </c>
      <c r="D37" s="352">
        <v>2009</v>
      </c>
      <c r="E37" s="352">
        <v>31</v>
      </c>
      <c r="F37" s="332">
        <v>0.4847222222222222</v>
      </c>
      <c r="G37" s="332">
        <v>0.20138888888888887</v>
      </c>
      <c r="H37" s="361">
        <v>39844</v>
      </c>
      <c r="I37" s="352">
        <v>2009</v>
      </c>
      <c r="J37" s="352">
        <v>31</v>
      </c>
      <c r="K37" s="332">
        <v>0.686111111111111</v>
      </c>
      <c r="L37" s="193">
        <v>2200</v>
      </c>
      <c r="M37" s="339">
        <v>38.28</v>
      </c>
      <c r="N37" s="511" t="s">
        <v>332</v>
      </c>
      <c r="O37" s="399"/>
      <c r="P37" s="296"/>
      <c r="Q37" s="640">
        <f t="shared" si="1"/>
        <v>817</v>
      </c>
    </row>
    <row r="38" spans="1:17" ht="15">
      <c r="A38" s="532">
        <v>69</v>
      </c>
      <c r="B38" s="305" t="s">
        <v>411</v>
      </c>
      <c r="C38" s="361">
        <v>39844</v>
      </c>
      <c r="D38" s="352">
        <v>2009</v>
      </c>
      <c r="E38" s="352">
        <v>31</v>
      </c>
      <c r="F38" s="332">
        <v>0.686111111111111</v>
      </c>
      <c r="G38" s="332">
        <v>0.08472222222222221</v>
      </c>
      <c r="H38" s="361">
        <v>39844</v>
      </c>
      <c r="I38" s="352">
        <v>2009</v>
      </c>
      <c r="J38" s="352">
        <v>31</v>
      </c>
      <c r="K38" s="332">
        <v>0.7708333333333334</v>
      </c>
      <c r="L38" s="193">
        <v>2200</v>
      </c>
      <c r="M38" s="339">
        <v>16.104</v>
      </c>
      <c r="N38" s="511" t="s">
        <v>332</v>
      </c>
      <c r="O38" s="399"/>
      <c r="P38" s="296"/>
      <c r="Q38" s="640">
        <f t="shared" si="1"/>
        <v>818</v>
      </c>
    </row>
    <row r="39" spans="1:17" ht="15">
      <c r="A39" s="532">
        <v>70</v>
      </c>
      <c r="B39" s="305" t="s">
        <v>412</v>
      </c>
      <c r="C39" s="361">
        <v>39844</v>
      </c>
      <c r="D39" s="352">
        <v>2009</v>
      </c>
      <c r="E39" s="352">
        <v>31</v>
      </c>
      <c r="F39" s="332">
        <v>0.7708333333333334</v>
      </c>
      <c r="G39" s="332">
        <v>0.1875</v>
      </c>
      <c r="H39" s="361">
        <v>39844</v>
      </c>
      <c r="I39" s="352">
        <v>2009</v>
      </c>
      <c r="J39" s="352">
        <v>31</v>
      </c>
      <c r="K39" s="332">
        <v>0.9583333333333334</v>
      </c>
      <c r="L39" s="193">
        <v>2200</v>
      </c>
      <c r="M39" s="339">
        <v>35.64</v>
      </c>
      <c r="N39" s="511" t="s">
        <v>332</v>
      </c>
      <c r="O39" s="399"/>
      <c r="P39" s="296"/>
      <c r="Q39" s="640">
        <f t="shared" si="1"/>
        <v>819</v>
      </c>
    </row>
    <row r="40" spans="1:17" ht="15">
      <c r="A40" s="532">
        <v>71</v>
      </c>
      <c r="B40" s="305" t="s">
        <v>413</v>
      </c>
      <c r="C40" s="361">
        <v>39844</v>
      </c>
      <c r="D40" s="352">
        <v>2009</v>
      </c>
      <c r="E40" s="352">
        <v>31</v>
      </c>
      <c r="F40" s="332">
        <v>0.9583333333333334</v>
      </c>
      <c r="G40" s="332">
        <v>0.2548611111111111</v>
      </c>
      <c r="H40" s="361">
        <v>39845</v>
      </c>
      <c r="I40" s="352">
        <v>2009</v>
      </c>
      <c r="J40" s="352">
        <v>32</v>
      </c>
      <c r="K40" s="332">
        <v>0.21319444444444444</v>
      </c>
      <c r="L40" s="193">
        <v>2200</v>
      </c>
      <c r="M40" s="339">
        <v>48.444</v>
      </c>
      <c r="N40" s="511" t="s">
        <v>332</v>
      </c>
      <c r="O40" s="399"/>
      <c r="P40" s="296"/>
      <c r="Q40" s="640">
        <f t="shared" si="1"/>
        <v>820</v>
      </c>
    </row>
    <row r="41" spans="1:17" ht="15">
      <c r="A41" s="532">
        <v>72</v>
      </c>
      <c r="B41" s="305" t="s">
        <v>414</v>
      </c>
      <c r="C41" s="361">
        <v>39845</v>
      </c>
      <c r="D41" s="352">
        <v>2009</v>
      </c>
      <c r="E41" s="352">
        <v>32</v>
      </c>
      <c r="F41" s="332">
        <v>0.21319444444444444</v>
      </c>
      <c r="G41" s="332">
        <v>0.3854166666666667</v>
      </c>
      <c r="H41" s="361">
        <v>39845</v>
      </c>
      <c r="I41" s="352">
        <v>2009</v>
      </c>
      <c r="J41" s="352">
        <v>32</v>
      </c>
      <c r="K41" s="332">
        <v>0.5986111111111111</v>
      </c>
      <c r="L41" s="193">
        <v>2200</v>
      </c>
      <c r="M41" s="339">
        <v>73.26</v>
      </c>
      <c r="N41" s="511" t="s">
        <v>332</v>
      </c>
      <c r="O41" s="399"/>
      <c r="P41" s="296"/>
      <c r="Q41" s="640">
        <f t="shared" si="1"/>
        <v>821</v>
      </c>
    </row>
    <row r="42" spans="1:17" ht="15">
      <c r="A42" s="532">
        <v>73</v>
      </c>
      <c r="B42" s="305" t="s">
        <v>415</v>
      </c>
      <c r="C42" s="361">
        <v>39845</v>
      </c>
      <c r="D42" s="352">
        <v>2009</v>
      </c>
      <c r="E42" s="352">
        <v>32</v>
      </c>
      <c r="F42" s="332">
        <v>0.5986111111111111</v>
      </c>
      <c r="G42" s="332">
        <v>0.2513888888888889</v>
      </c>
      <c r="H42" s="361">
        <v>39845</v>
      </c>
      <c r="I42" s="352">
        <v>2009</v>
      </c>
      <c r="J42" s="352">
        <v>32</v>
      </c>
      <c r="K42" s="332">
        <v>0.85</v>
      </c>
      <c r="L42" s="193">
        <v>4000</v>
      </c>
      <c r="M42" s="339">
        <v>86.88</v>
      </c>
      <c r="N42" s="511" t="s">
        <v>349</v>
      </c>
      <c r="O42" s="513" t="s">
        <v>350</v>
      </c>
      <c r="P42" s="514" t="s">
        <v>351</v>
      </c>
      <c r="Q42" s="640">
        <f t="shared" si="1"/>
        <v>822</v>
      </c>
    </row>
    <row r="43" spans="1:17" ht="15">
      <c r="A43" s="578">
        <v>74</v>
      </c>
      <c r="B43" s="580" t="s">
        <v>417</v>
      </c>
      <c r="C43" s="581">
        <v>39845</v>
      </c>
      <c r="D43" s="582">
        <v>2009</v>
      </c>
      <c r="E43" s="582">
        <v>32</v>
      </c>
      <c r="F43" s="587">
        <v>0.85</v>
      </c>
      <c r="G43" s="587">
        <v>0.027777777777777776</v>
      </c>
      <c r="H43" s="581">
        <v>39845</v>
      </c>
      <c r="I43" s="582">
        <v>2009</v>
      </c>
      <c r="J43" s="582">
        <v>32</v>
      </c>
      <c r="K43" s="587">
        <v>0.8777777777777778</v>
      </c>
      <c r="L43" s="588">
        <v>4000</v>
      </c>
      <c r="M43" s="615">
        <v>9.6</v>
      </c>
      <c r="N43" s="616" t="s">
        <v>332</v>
      </c>
      <c r="O43" s="617"/>
      <c r="P43" s="618"/>
      <c r="Q43" s="642">
        <f t="shared" si="1"/>
        <v>823</v>
      </c>
    </row>
    <row r="44" spans="1:17" ht="15">
      <c r="A44" s="532">
        <v>87</v>
      </c>
      <c r="B44" s="305" t="s">
        <v>432</v>
      </c>
      <c r="C44" s="361">
        <v>39846</v>
      </c>
      <c r="D44" s="352">
        <v>2009</v>
      </c>
      <c r="E44" s="352">
        <v>33</v>
      </c>
      <c r="F44" s="332">
        <v>0.7083333333333334</v>
      </c>
      <c r="G44" s="332">
        <v>0.041666666666666664</v>
      </c>
      <c r="H44" s="361">
        <v>39846</v>
      </c>
      <c r="I44" s="352">
        <v>2009</v>
      </c>
      <c r="J44" s="352">
        <v>33</v>
      </c>
      <c r="K44" s="332">
        <v>0.75</v>
      </c>
      <c r="L44" s="193">
        <v>4000</v>
      </c>
      <c r="M44" s="339">
        <v>14.4</v>
      </c>
      <c r="N44" s="511" t="s">
        <v>332</v>
      </c>
      <c r="O44" s="513"/>
      <c r="P44" s="514"/>
      <c r="Q44" s="640">
        <f t="shared" si="1"/>
        <v>836</v>
      </c>
    </row>
    <row r="45" spans="1:17" ht="15">
      <c r="A45" s="532">
        <v>88</v>
      </c>
      <c r="B45" s="305" t="s">
        <v>433</v>
      </c>
      <c r="C45" s="361">
        <v>39846</v>
      </c>
      <c r="D45" s="352">
        <v>2009</v>
      </c>
      <c r="E45" s="352">
        <v>33</v>
      </c>
      <c r="F45" s="332">
        <v>0.75</v>
      </c>
      <c r="G45" s="332">
        <v>0.08333333333333333</v>
      </c>
      <c r="H45" s="361">
        <v>39846</v>
      </c>
      <c r="I45" s="352">
        <v>2009</v>
      </c>
      <c r="J45" s="352">
        <v>33</v>
      </c>
      <c r="K45" s="332">
        <v>0.8333333333333334</v>
      </c>
      <c r="L45" s="193">
        <v>4000</v>
      </c>
      <c r="M45" s="339">
        <v>28.8</v>
      </c>
      <c r="N45" s="511" t="s">
        <v>332</v>
      </c>
      <c r="O45" s="513"/>
      <c r="P45" s="514"/>
      <c r="Q45" s="640">
        <f t="shared" si="1"/>
        <v>837</v>
      </c>
    </row>
    <row r="46" spans="1:17" ht="15">
      <c r="A46" s="532">
        <v>89</v>
      </c>
      <c r="B46" s="305" t="s">
        <v>434</v>
      </c>
      <c r="C46" s="361">
        <v>39846</v>
      </c>
      <c r="D46" s="352">
        <v>2009</v>
      </c>
      <c r="E46" s="352">
        <v>33</v>
      </c>
      <c r="F46" s="332">
        <v>0.8333333333333334</v>
      </c>
      <c r="G46" s="332">
        <v>0.29444444444444445</v>
      </c>
      <c r="H46" s="361">
        <v>39847</v>
      </c>
      <c r="I46" s="352">
        <v>2009</v>
      </c>
      <c r="J46" s="352">
        <v>34</v>
      </c>
      <c r="K46" s="332">
        <v>0.1277777777777778</v>
      </c>
      <c r="L46" s="193">
        <v>4000</v>
      </c>
      <c r="M46" s="339">
        <v>101.76</v>
      </c>
      <c r="N46" s="511" t="s">
        <v>332</v>
      </c>
      <c r="O46" s="513"/>
      <c r="P46" s="514"/>
      <c r="Q46" s="640">
        <f t="shared" si="1"/>
        <v>838</v>
      </c>
    </row>
    <row r="47" spans="1:17" ht="15">
      <c r="A47" s="532">
        <v>91</v>
      </c>
      <c r="B47" s="305" t="s">
        <v>436</v>
      </c>
      <c r="C47" s="361">
        <v>39847</v>
      </c>
      <c r="D47" s="352">
        <v>2009</v>
      </c>
      <c r="E47" s="352">
        <v>34</v>
      </c>
      <c r="F47" s="332">
        <v>0.5930555555555556</v>
      </c>
      <c r="G47" s="332">
        <v>0.3333333333333333</v>
      </c>
      <c r="H47" s="361">
        <v>39847</v>
      </c>
      <c r="I47" s="352">
        <v>2009</v>
      </c>
      <c r="J47" s="352">
        <v>34</v>
      </c>
      <c r="K47" s="332">
        <v>0.9263888888888889</v>
      </c>
      <c r="L47" s="193">
        <v>4000</v>
      </c>
      <c r="M47" s="339">
        <v>115.2</v>
      </c>
      <c r="N47" s="511" t="s">
        <v>349</v>
      </c>
      <c r="O47" s="513" t="s">
        <v>350</v>
      </c>
      <c r="P47" s="514" t="s">
        <v>351</v>
      </c>
      <c r="Q47" s="640">
        <f t="shared" si="1"/>
        <v>840</v>
      </c>
    </row>
    <row r="48" spans="1:17" ht="15">
      <c r="A48" s="532">
        <v>92</v>
      </c>
      <c r="B48" s="305" t="s">
        <v>438</v>
      </c>
      <c r="C48" s="361">
        <v>39847</v>
      </c>
      <c r="D48" s="352">
        <v>2009</v>
      </c>
      <c r="E48" s="352">
        <v>34</v>
      </c>
      <c r="F48" s="332">
        <v>0.9263888888888889</v>
      </c>
      <c r="G48" s="332">
        <v>0.23611111111111113</v>
      </c>
      <c r="H48" s="361">
        <v>39848</v>
      </c>
      <c r="I48" s="352">
        <v>2009</v>
      </c>
      <c r="J48" s="352">
        <v>35</v>
      </c>
      <c r="K48" s="332">
        <v>0.1625</v>
      </c>
      <c r="L48" s="193">
        <v>4000</v>
      </c>
      <c r="M48" s="339">
        <v>81.6</v>
      </c>
      <c r="N48" s="511" t="s">
        <v>332</v>
      </c>
      <c r="O48" s="399"/>
      <c r="P48" s="296"/>
      <c r="Q48" s="640">
        <f t="shared" si="1"/>
        <v>841</v>
      </c>
    </row>
    <row r="49" spans="1:17" ht="15">
      <c r="A49" s="578">
        <v>93</v>
      </c>
      <c r="B49" s="580" t="s">
        <v>439</v>
      </c>
      <c r="C49" s="581">
        <v>39848</v>
      </c>
      <c r="D49" s="582">
        <v>2009</v>
      </c>
      <c r="E49" s="582">
        <v>35</v>
      </c>
      <c r="F49" s="587">
        <v>0.1625</v>
      </c>
      <c r="G49" s="587">
        <v>0.027777777777777776</v>
      </c>
      <c r="H49" s="581">
        <v>39848</v>
      </c>
      <c r="I49" s="582">
        <v>2009</v>
      </c>
      <c r="J49" s="582">
        <v>35</v>
      </c>
      <c r="K49" s="587">
        <v>0.19027777777777777</v>
      </c>
      <c r="L49" s="588">
        <v>4000</v>
      </c>
      <c r="M49" s="615">
        <v>9.6</v>
      </c>
      <c r="N49" s="616" t="s">
        <v>332</v>
      </c>
      <c r="O49" s="645"/>
      <c r="P49" s="646"/>
      <c r="Q49" s="642">
        <f t="shared" si="1"/>
        <v>842</v>
      </c>
    </row>
    <row r="50" spans="1:17" ht="15">
      <c r="A50" s="532">
        <v>96</v>
      </c>
      <c r="B50" s="305" t="s">
        <v>442</v>
      </c>
      <c r="C50" s="361">
        <v>39848</v>
      </c>
      <c r="D50" s="352">
        <v>2009</v>
      </c>
      <c r="E50" s="352">
        <v>35</v>
      </c>
      <c r="F50" s="332">
        <v>0.6451388888888888</v>
      </c>
      <c r="G50" s="332">
        <v>0.16666666666666666</v>
      </c>
      <c r="H50" s="361">
        <v>39848</v>
      </c>
      <c r="I50" s="352">
        <v>2009</v>
      </c>
      <c r="J50" s="352">
        <v>35</v>
      </c>
      <c r="K50" s="332">
        <v>0.8118055555555556</v>
      </c>
      <c r="L50" s="193">
        <v>4000</v>
      </c>
      <c r="M50" s="339">
        <v>57.6</v>
      </c>
      <c r="N50" s="511" t="s">
        <v>349</v>
      </c>
      <c r="O50" s="399"/>
      <c r="P50" s="296"/>
      <c r="Q50" s="640">
        <f t="shared" si="1"/>
        <v>845</v>
      </c>
    </row>
    <row r="51" spans="1:17" ht="15">
      <c r="A51" s="532">
        <v>97</v>
      </c>
      <c r="B51" s="305" t="s">
        <v>444</v>
      </c>
      <c r="C51" s="361">
        <v>39848</v>
      </c>
      <c r="D51" s="352">
        <v>2009</v>
      </c>
      <c r="E51" s="352">
        <v>35</v>
      </c>
      <c r="F51" s="332">
        <v>0.8118055555555556</v>
      </c>
      <c r="G51" s="332">
        <v>0.042361111111111106</v>
      </c>
      <c r="H51" s="361">
        <v>39848</v>
      </c>
      <c r="I51" s="352">
        <v>2009</v>
      </c>
      <c r="J51" s="352">
        <v>35</v>
      </c>
      <c r="K51" s="332">
        <v>0.8541666666666666</v>
      </c>
      <c r="L51" s="193">
        <v>4000</v>
      </c>
      <c r="M51" s="339">
        <v>14.64</v>
      </c>
      <c r="N51" s="511" t="s">
        <v>332</v>
      </c>
      <c r="O51" s="399"/>
      <c r="P51" s="296"/>
      <c r="Q51" s="640">
        <f t="shared" si="1"/>
        <v>846</v>
      </c>
    </row>
    <row r="52" spans="1:17" ht="15">
      <c r="A52" s="532">
        <v>98</v>
      </c>
      <c r="B52" s="305" t="s">
        <v>445</v>
      </c>
      <c r="C52" s="361">
        <v>39849</v>
      </c>
      <c r="D52" s="352">
        <v>2009</v>
      </c>
      <c r="E52" s="352">
        <v>36</v>
      </c>
      <c r="F52" s="332">
        <v>0.03819444444444444</v>
      </c>
      <c r="G52" s="332">
        <v>0.11388888888888889</v>
      </c>
      <c r="H52" s="361">
        <v>39849</v>
      </c>
      <c r="I52" s="352">
        <v>2009</v>
      </c>
      <c r="J52" s="352">
        <v>36</v>
      </c>
      <c r="K52" s="332">
        <v>0.15208333333333332</v>
      </c>
      <c r="L52" s="193">
        <v>4000</v>
      </c>
      <c r="M52" s="339">
        <v>39.36</v>
      </c>
      <c r="N52" s="511" t="s">
        <v>332</v>
      </c>
      <c r="O52" s="399"/>
      <c r="P52" s="296"/>
      <c r="Q52" s="640">
        <f t="shared" si="1"/>
        <v>847</v>
      </c>
    </row>
    <row r="53" spans="1:17" ht="15">
      <c r="A53" s="578">
        <v>99</v>
      </c>
      <c r="B53" s="580" t="s">
        <v>446</v>
      </c>
      <c r="C53" s="581">
        <v>39849</v>
      </c>
      <c r="D53" s="582">
        <v>2009</v>
      </c>
      <c r="E53" s="582">
        <v>36</v>
      </c>
      <c r="F53" s="587">
        <v>0.15208333333333332</v>
      </c>
      <c r="G53" s="587">
        <v>0.027777777777777776</v>
      </c>
      <c r="H53" s="581">
        <v>39849</v>
      </c>
      <c r="I53" s="582">
        <v>2009</v>
      </c>
      <c r="J53" s="582">
        <v>36</v>
      </c>
      <c r="K53" s="587">
        <v>0.1798611111111111</v>
      </c>
      <c r="L53" s="588">
        <v>4000</v>
      </c>
      <c r="M53" s="615">
        <v>9.6</v>
      </c>
      <c r="N53" s="616" t="s">
        <v>332</v>
      </c>
      <c r="O53" s="617" t="s">
        <v>350</v>
      </c>
      <c r="P53" s="618" t="s">
        <v>351</v>
      </c>
      <c r="Q53" s="642">
        <f t="shared" si="1"/>
        <v>848</v>
      </c>
    </row>
    <row r="54" spans="1:17" ht="15">
      <c r="A54" s="532">
        <v>101</v>
      </c>
      <c r="B54" s="305" t="s">
        <v>448</v>
      </c>
      <c r="C54" s="361">
        <v>39849</v>
      </c>
      <c r="D54" s="352">
        <v>2009</v>
      </c>
      <c r="E54" s="352">
        <v>36</v>
      </c>
      <c r="F54" s="332">
        <v>0.5826388888888888</v>
      </c>
      <c r="G54" s="332">
        <v>0.020833333333333332</v>
      </c>
      <c r="H54" s="361">
        <v>39849</v>
      </c>
      <c r="I54" s="352">
        <v>2009</v>
      </c>
      <c r="J54" s="352">
        <v>36</v>
      </c>
      <c r="K54" s="332">
        <v>0.6034722222222222</v>
      </c>
      <c r="L54" s="193">
        <v>4000</v>
      </c>
      <c r="M54" s="339">
        <v>7.2</v>
      </c>
      <c r="N54" s="511" t="s">
        <v>332</v>
      </c>
      <c r="O54" s="399"/>
      <c r="P54" s="296"/>
      <c r="Q54" s="640">
        <f t="shared" si="1"/>
        <v>850</v>
      </c>
    </row>
    <row r="55" spans="1:17" ht="15">
      <c r="A55" s="532">
        <v>102</v>
      </c>
      <c r="B55" s="305" t="s">
        <v>449</v>
      </c>
      <c r="C55" s="361">
        <v>39849</v>
      </c>
      <c r="D55" s="352">
        <v>2009</v>
      </c>
      <c r="E55" s="352">
        <v>36</v>
      </c>
      <c r="F55" s="332">
        <v>0.6868055555555556</v>
      </c>
      <c r="G55" s="332">
        <v>0.3888888888888889</v>
      </c>
      <c r="H55" s="361">
        <v>39850</v>
      </c>
      <c r="I55" s="352">
        <v>2009</v>
      </c>
      <c r="J55" s="352">
        <v>37</v>
      </c>
      <c r="K55" s="332">
        <v>0.07569444444444444</v>
      </c>
      <c r="L55" s="193">
        <v>4000</v>
      </c>
      <c r="M55" s="339">
        <v>134.4</v>
      </c>
      <c r="N55" s="511" t="s">
        <v>332</v>
      </c>
      <c r="O55" s="399"/>
      <c r="P55" s="296"/>
      <c r="Q55" s="640">
        <f t="shared" si="1"/>
        <v>851</v>
      </c>
    </row>
    <row r="56" spans="1:17" ht="15">
      <c r="A56" s="532">
        <v>118</v>
      </c>
      <c r="B56" s="305" t="s">
        <v>473</v>
      </c>
      <c r="C56" s="361">
        <v>39853</v>
      </c>
      <c r="D56" s="352">
        <v>2009</v>
      </c>
      <c r="E56" s="352">
        <v>40</v>
      </c>
      <c r="F56" s="332">
        <v>0.6763888888888889</v>
      </c>
      <c r="G56" s="332">
        <v>0.46527777777777773</v>
      </c>
      <c r="H56" s="361">
        <v>39854</v>
      </c>
      <c r="I56" s="352">
        <v>2009</v>
      </c>
      <c r="J56" s="352">
        <v>41</v>
      </c>
      <c r="K56" s="332">
        <v>0.14166666666666666</v>
      </c>
      <c r="L56" s="193">
        <v>364</v>
      </c>
      <c r="M56" s="339">
        <v>14.633</v>
      </c>
      <c r="N56" s="511" t="s">
        <v>332</v>
      </c>
      <c r="O56" s="513"/>
      <c r="P56" s="514"/>
      <c r="Q56" s="640">
        <f t="shared" si="1"/>
        <v>867</v>
      </c>
    </row>
    <row r="57" spans="1:17" ht="15">
      <c r="A57" s="532">
        <v>120</v>
      </c>
      <c r="B57" s="305" t="s">
        <v>475</v>
      </c>
      <c r="C57" s="361">
        <v>39854</v>
      </c>
      <c r="D57" s="352">
        <v>2009</v>
      </c>
      <c r="E57" s="352">
        <v>41</v>
      </c>
      <c r="F57" s="332">
        <v>0.611111111111111</v>
      </c>
      <c r="G57" s="332">
        <v>0.43333333333333335</v>
      </c>
      <c r="H57" s="361">
        <v>39855</v>
      </c>
      <c r="I57" s="352">
        <v>2009</v>
      </c>
      <c r="J57" s="352">
        <v>42</v>
      </c>
      <c r="K57" s="332">
        <v>0.044444444444444446</v>
      </c>
      <c r="L57" s="193">
        <v>364</v>
      </c>
      <c r="M57" s="339">
        <v>13.628</v>
      </c>
      <c r="N57" s="511" t="s">
        <v>332</v>
      </c>
      <c r="O57" s="513"/>
      <c r="P57" s="514"/>
      <c r="Q57" s="640">
        <f t="shared" si="1"/>
        <v>869</v>
      </c>
    </row>
    <row r="58" spans="1:17" ht="15">
      <c r="A58" s="532">
        <v>122</v>
      </c>
      <c r="B58" s="305" t="s">
        <v>477</v>
      </c>
      <c r="C58" s="361">
        <v>39855</v>
      </c>
      <c r="D58" s="352">
        <v>2009</v>
      </c>
      <c r="E58" s="352">
        <v>42</v>
      </c>
      <c r="F58" s="332">
        <v>0.6763888888888889</v>
      </c>
      <c r="G58" s="332">
        <v>0.4451388888888889</v>
      </c>
      <c r="H58" s="361">
        <v>39856</v>
      </c>
      <c r="I58" s="352">
        <v>2009</v>
      </c>
      <c r="J58" s="352">
        <v>43</v>
      </c>
      <c r="K58" s="332">
        <v>0.12152777777777778</v>
      </c>
      <c r="L58" s="193">
        <v>4000</v>
      </c>
      <c r="M58" s="339">
        <v>153.84</v>
      </c>
      <c r="N58" s="511" t="s">
        <v>349</v>
      </c>
      <c r="O58" s="513" t="s">
        <v>350</v>
      </c>
      <c r="P58" s="514" t="s">
        <v>351</v>
      </c>
      <c r="Q58" s="640">
        <f t="shared" si="1"/>
        <v>871</v>
      </c>
    </row>
    <row r="59" spans="1:17" ht="15">
      <c r="A59" s="532">
        <v>124</v>
      </c>
      <c r="B59" s="305" t="s">
        <v>480</v>
      </c>
      <c r="C59" s="361">
        <v>39856</v>
      </c>
      <c r="D59" s="352">
        <v>2009</v>
      </c>
      <c r="E59" s="352">
        <v>43</v>
      </c>
      <c r="F59" s="332">
        <v>0.6527777777777778</v>
      </c>
      <c r="G59" s="332">
        <v>0.4791666666666667</v>
      </c>
      <c r="H59" s="361">
        <v>39857</v>
      </c>
      <c r="I59" s="352">
        <v>2009</v>
      </c>
      <c r="J59" s="352">
        <v>44</v>
      </c>
      <c r="K59" s="332">
        <v>0.13194444444444445</v>
      </c>
      <c r="L59" s="193">
        <v>4000</v>
      </c>
      <c r="M59" s="339">
        <v>165.6</v>
      </c>
      <c r="N59" s="511" t="s">
        <v>349</v>
      </c>
      <c r="O59" s="513" t="s">
        <v>350</v>
      </c>
      <c r="P59" s="514" t="s">
        <v>351</v>
      </c>
      <c r="Q59" s="640">
        <f t="shared" si="1"/>
        <v>873</v>
      </c>
    </row>
    <row r="60" spans="1:17" ht="15">
      <c r="A60" s="532">
        <v>127</v>
      </c>
      <c r="B60" s="305" t="s">
        <v>484</v>
      </c>
      <c r="C60" s="361">
        <v>39857</v>
      </c>
      <c r="D60" s="352">
        <v>2009</v>
      </c>
      <c r="E60" s="352">
        <v>44</v>
      </c>
      <c r="F60" s="332">
        <v>0.8958333333333334</v>
      </c>
      <c r="G60" s="332">
        <v>0.49652777777777773</v>
      </c>
      <c r="H60" s="361">
        <v>39858</v>
      </c>
      <c r="I60" s="352">
        <v>2009</v>
      </c>
      <c r="J60" s="352">
        <v>45</v>
      </c>
      <c r="K60" s="332">
        <v>0.3923611111111111</v>
      </c>
      <c r="L60" s="193">
        <v>364</v>
      </c>
      <c r="M60" s="339">
        <v>15.616</v>
      </c>
      <c r="N60" s="511" t="s">
        <v>332</v>
      </c>
      <c r="O60" s="513"/>
      <c r="P60" s="514"/>
      <c r="Q60" s="640">
        <f t="shared" si="1"/>
        <v>876</v>
      </c>
    </row>
    <row r="61" spans="1:17" ht="15">
      <c r="A61" s="532">
        <v>128</v>
      </c>
      <c r="B61" s="305" t="s">
        <v>485</v>
      </c>
      <c r="C61" s="361">
        <v>39858</v>
      </c>
      <c r="D61" s="352">
        <v>2009</v>
      </c>
      <c r="E61" s="352">
        <v>45</v>
      </c>
      <c r="F61" s="332">
        <v>0.3923611111111111</v>
      </c>
      <c r="G61" s="332">
        <v>0.4270833333333333</v>
      </c>
      <c r="H61" s="361">
        <v>39858</v>
      </c>
      <c r="I61" s="352">
        <v>2009</v>
      </c>
      <c r="J61" s="352">
        <v>45</v>
      </c>
      <c r="K61" s="332">
        <v>0.8194444444444445</v>
      </c>
      <c r="L61" s="193">
        <v>4000</v>
      </c>
      <c r="M61" s="339">
        <v>147.6</v>
      </c>
      <c r="N61" s="511" t="s">
        <v>349</v>
      </c>
      <c r="O61" s="513" t="s">
        <v>350</v>
      </c>
      <c r="P61" s="514" t="s">
        <v>351</v>
      </c>
      <c r="Q61" s="640">
        <f t="shared" si="1"/>
        <v>877</v>
      </c>
    </row>
    <row r="62" spans="1:17" ht="15">
      <c r="A62" s="532">
        <v>133</v>
      </c>
      <c r="B62" s="305" t="s">
        <v>491</v>
      </c>
      <c r="C62" s="361">
        <v>39860</v>
      </c>
      <c r="D62" s="352">
        <v>2009</v>
      </c>
      <c r="E62" s="352">
        <v>47</v>
      </c>
      <c r="F62" s="332">
        <v>0.5520833333333334</v>
      </c>
      <c r="G62" s="332">
        <v>0.17361111111111113</v>
      </c>
      <c r="H62" s="361">
        <v>39860</v>
      </c>
      <c r="I62" s="352">
        <v>2009</v>
      </c>
      <c r="J62" s="352">
        <v>47</v>
      </c>
      <c r="K62" s="332">
        <v>0.7256944444444445</v>
      </c>
      <c r="L62" s="193">
        <v>364</v>
      </c>
      <c r="M62" s="339">
        <v>5.46</v>
      </c>
      <c r="N62" s="511" t="s">
        <v>332</v>
      </c>
      <c r="O62" s="513"/>
      <c r="P62" s="514"/>
      <c r="Q62" s="640">
        <f t="shared" si="1"/>
        <v>882</v>
      </c>
    </row>
    <row r="63" spans="1:17" ht="15.75" thickBot="1">
      <c r="A63" s="532">
        <v>134</v>
      </c>
      <c r="B63" s="305" t="s">
        <v>492</v>
      </c>
      <c r="C63" s="361">
        <v>39860</v>
      </c>
      <c r="D63" s="352">
        <v>2009</v>
      </c>
      <c r="E63" s="352">
        <v>47</v>
      </c>
      <c r="F63" s="332">
        <v>0.7256944444444445</v>
      </c>
      <c r="G63" s="332">
        <v>0.3958333333333333</v>
      </c>
      <c r="H63" s="361">
        <v>39861</v>
      </c>
      <c r="I63" s="352">
        <v>2009</v>
      </c>
      <c r="J63" s="352">
        <v>48</v>
      </c>
      <c r="K63" s="332">
        <v>0.12152777777777778</v>
      </c>
      <c r="L63" s="193">
        <v>4000</v>
      </c>
      <c r="M63" s="339">
        <v>136.8</v>
      </c>
      <c r="N63" s="511" t="s">
        <v>349</v>
      </c>
      <c r="O63" s="513" t="s">
        <v>350</v>
      </c>
      <c r="P63" s="514" t="s">
        <v>351</v>
      </c>
      <c r="Q63" s="644">
        <f t="shared" si="1"/>
        <v>883</v>
      </c>
    </row>
    <row r="64" spans="1:17" ht="15.75" thickBot="1">
      <c r="A64" s="70"/>
      <c r="B64" s="507" t="s">
        <v>496</v>
      </c>
      <c r="C64" s="509">
        <v>39861</v>
      </c>
      <c r="D64" s="335">
        <v>2009</v>
      </c>
      <c r="E64" s="335">
        <v>48</v>
      </c>
      <c r="F64" s="336">
        <v>0.5243055555555556</v>
      </c>
      <c r="G64" s="97"/>
      <c r="H64" s="97"/>
      <c r="I64" s="76"/>
      <c r="J64" s="76"/>
      <c r="K64" s="76"/>
      <c r="L64" s="76"/>
      <c r="M64" s="76"/>
      <c r="N64" s="76"/>
      <c r="O64" s="76"/>
      <c r="P64" s="76"/>
      <c r="Q64" s="70"/>
    </row>
    <row r="65" spans="1:17" ht="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5">
      <c r="A66" s="70">
        <f>COUNTA(A9:A64)</f>
        <v>55</v>
      </c>
      <c r="B66" s="70" t="s">
        <v>169</v>
      </c>
      <c r="C66" s="70"/>
      <c r="D66" s="70"/>
      <c r="E66" s="72" t="s">
        <v>170</v>
      </c>
      <c r="F66" s="70">
        <f>DAY(G66)</f>
        <v>12</v>
      </c>
      <c r="G66" s="77">
        <f>SUM(G9:G63)</f>
        <v>12.090972222222227</v>
      </c>
      <c r="H66" s="77"/>
      <c r="I66" s="70"/>
      <c r="J66" s="70"/>
      <c r="K66" s="70"/>
      <c r="L66" s="72" t="s">
        <v>171</v>
      </c>
      <c r="M66" s="78">
        <f>SUM(M9:M63)</f>
        <v>3165.484999999999</v>
      </c>
      <c r="N66" s="70" t="s">
        <v>172</v>
      </c>
      <c r="O66" s="70"/>
      <c r="P66" s="70"/>
      <c r="Q66" s="70"/>
    </row>
    <row r="67" spans="1:17" ht="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ht="15">
      <c r="A68" s="70"/>
      <c r="B68" s="70"/>
      <c r="C68" s="70"/>
      <c r="D68" s="70"/>
      <c r="E68" s="72" t="s">
        <v>173</v>
      </c>
      <c r="F68" s="70">
        <f>F66</f>
        <v>12</v>
      </c>
      <c r="G68" s="77">
        <f>G66</f>
        <v>12.090972222222227</v>
      </c>
      <c r="H68" s="77"/>
      <c r="I68" s="70"/>
      <c r="J68" s="70"/>
      <c r="K68" s="70"/>
      <c r="L68" s="70"/>
      <c r="M68" s="70"/>
      <c r="N68" s="70"/>
      <c r="O68" s="70"/>
      <c r="P68" s="70"/>
      <c r="Q68" s="70"/>
    </row>
    <row r="69" spans="1:17" ht="15.75" thickBo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ht="15">
      <c r="A70" s="70"/>
      <c r="B70" s="861" t="s">
        <v>174</v>
      </c>
      <c r="C70" s="861" t="s">
        <v>175</v>
      </c>
      <c r="D70" s="874" t="s">
        <v>176</v>
      </c>
      <c r="E70" s="966"/>
      <c r="F70" s="967"/>
      <c r="G70" s="863" t="s">
        <v>177</v>
      </c>
      <c r="H70" s="874" t="s">
        <v>178</v>
      </c>
      <c r="I70" s="967"/>
      <c r="J70" s="861" t="s">
        <v>179</v>
      </c>
      <c r="K70" s="861" t="s">
        <v>180</v>
      </c>
      <c r="L70" s="874" t="s">
        <v>181</v>
      </c>
      <c r="M70" s="966"/>
      <c r="N70" s="967"/>
      <c r="O70" s="910" t="s">
        <v>309</v>
      </c>
      <c r="P70" s="993" t="s">
        <v>315</v>
      </c>
      <c r="Q70" s="70"/>
    </row>
    <row r="71" spans="1:17" ht="22.5" customHeight="1" thickBot="1">
      <c r="A71" s="70"/>
      <c r="B71" s="916"/>
      <c r="C71" s="916"/>
      <c r="D71" s="169" t="s">
        <v>182</v>
      </c>
      <c r="E71" s="171" t="s">
        <v>183</v>
      </c>
      <c r="F71" s="172" t="s">
        <v>184</v>
      </c>
      <c r="G71" s="965"/>
      <c r="H71" s="169" t="s">
        <v>185</v>
      </c>
      <c r="I71" s="172" t="s">
        <v>186</v>
      </c>
      <c r="J71" s="916"/>
      <c r="K71" s="916"/>
      <c r="L71" s="968"/>
      <c r="M71" s="969"/>
      <c r="N71" s="970"/>
      <c r="O71" s="911"/>
      <c r="P71" s="913"/>
      <c r="Q71" s="70"/>
    </row>
    <row r="72" spans="1:17" ht="15">
      <c r="A72" s="70"/>
      <c r="B72" s="455"/>
      <c r="C72" s="455"/>
      <c r="D72" s="456"/>
      <c r="E72" s="457"/>
      <c r="F72" s="458"/>
      <c r="G72" s="459"/>
      <c r="H72" s="460"/>
      <c r="I72" s="458"/>
      <c r="J72" s="461"/>
      <c r="K72" s="462"/>
      <c r="L72" s="874"/>
      <c r="M72" s="966"/>
      <c r="N72" s="967"/>
      <c r="O72" s="295"/>
      <c r="P72" s="295"/>
      <c r="Q72" s="70"/>
    </row>
    <row r="73" spans="1:17" ht="13.5" customHeight="1">
      <c r="A73" s="463">
        <f aca="true" t="shared" si="2" ref="A73:B92">A9</f>
        <v>2</v>
      </c>
      <c r="B73" s="305" t="str">
        <f t="shared" si="2"/>
        <v>CIRS_100RI_EGPHASE114_VIMS</v>
      </c>
      <c r="C73" s="680" t="str">
        <f aca="true" t="shared" si="3" ref="C73:C100">IF(L9=2000,"Co-add",IF(L9=4000,"No Co-add",L9))</f>
        <v>No Co-add</v>
      </c>
      <c r="D73" s="677" t="s">
        <v>542</v>
      </c>
      <c r="E73" s="678" t="s">
        <v>542</v>
      </c>
      <c r="F73" s="679" t="s">
        <v>542</v>
      </c>
      <c r="G73" s="479">
        <v>15.5</v>
      </c>
      <c r="H73" s="480" t="s">
        <v>544</v>
      </c>
      <c r="I73" s="679" t="s">
        <v>544</v>
      </c>
      <c r="J73" s="687">
        <f aca="true" t="shared" si="4" ref="J73:J104">G9</f>
        <v>0.39999999999999997</v>
      </c>
      <c r="K73" s="647">
        <f aca="true" t="shared" si="5" ref="K73:K107">Q9</f>
        <v>751</v>
      </c>
      <c r="L73" s="977"/>
      <c r="M73" s="978"/>
      <c r="N73" s="979"/>
      <c r="O73" s="295"/>
      <c r="P73" s="295"/>
      <c r="Q73" s="70"/>
    </row>
    <row r="74" spans="1:17" ht="15">
      <c r="A74" s="463">
        <f t="shared" si="2"/>
        <v>4</v>
      </c>
      <c r="B74" s="305" t="str">
        <f t="shared" si="2"/>
        <v>CIRS_100RI_RADMRLPDF001_ISS</v>
      </c>
      <c r="C74" s="680" t="str">
        <f t="shared" si="3"/>
        <v>No Co-add</v>
      </c>
      <c r="D74" s="677" t="s">
        <v>542</v>
      </c>
      <c r="E74" s="678" t="s">
        <v>542</v>
      </c>
      <c r="F74" s="679" t="s">
        <v>542</v>
      </c>
      <c r="G74" s="479">
        <v>15.5</v>
      </c>
      <c r="H74" s="480" t="s">
        <v>544</v>
      </c>
      <c r="I74" s="679" t="s">
        <v>544</v>
      </c>
      <c r="J74" s="687">
        <f t="shared" si="4"/>
        <v>0.23611111111111113</v>
      </c>
      <c r="K74" s="647">
        <f t="shared" si="5"/>
        <v>753</v>
      </c>
      <c r="L74" s="980"/>
      <c r="M74" s="981"/>
      <c r="N74" s="982"/>
      <c r="O74" s="295"/>
      <c r="P74" s="295"/>
      <c r="Q74" s="70"/>
    </row>
    <row r="75" spans="1:17" ht="15">
      <c r="A75" s="463">
        <f t="shared" si="2"/>
        <v>5</v>
      </c>
      <c r="B75" s="305" t="str">
        <f t="shared" si="2"/>
        <v>CIRS_100RI_SATELLORB004_ISS</v>
      </c>
      <c r="C75" s="680" t="str">
        <f t="shared" si="3"/>
        <v>No Co-add</v>
      </c>
      <c r="D75" s="677" t="s">
        <v>542</v>
      </c>
      <c r="E75" s="678" t="s">
        <v>542</v>
      </c>
      <c r="F75" s="679" t="s">
        <v>542</v>
      </c>
      <c r="G75" s="479">
        <v>15.5</v>
      </c>
      <c r="H75" s="480" t="s">
        <v>544</v>
      </c>
      <c r="I75" s="679" t="s">
        <v>544</v>
      </c>
      <c r="J75" s="687">
        <f t="shared" si="4"/>
        <v>0.020833333333333332</v>
      </c>
      <c r="K75" s="647">
        <f t="shared" si="5"/>
        <v>754</v>
      </c>
      <c r="L75" s="974"/>
      <c r="M75" s="975"/>
      <c r="N75" s="976"/>
      <c r="O75" s="295"/>
      <c r="P75" s="295"/>
      <c r="Q75" s="70"/>
    </row>
    <row r="76" spans="1:17" ht="15">
      <c r="A76" s="463">
        <f t="shared" si="2"/>
        <v>7</v>
      </c>
      <c r="B76" s="305" t="str">
        <f t="shared" si="2"/>
        <v>CIRS_100RF_FMOVIE003_ISS</v>
      </c>
      <c r="C76" s="680" t="str">
        <f t="shared" si="3"/>
        <v>No Co-add</v>
      </c>
      <c r="D76" s="677" t="s">
        <v>542</v>
      </c>
      <c r="E76" s="678" t="s">
        <v>542</v>
      </c>
      <c r="F76" s="679" t="s">
        <v>542</v>
      </c>
      <c r="G76" s="479">
        <v>15.5</v>
      </c>
      <c r="H76" s="480" t="s">
        <v>544</v>
      </c>
      <c r="I76" s="679" t="s">
        <v>544</v>
      </c>
      <c r="J76" s="687">
        <f t="shared" si="4"/>
        <v>0.4756944444444444</v>
      </c>
      <c r="K76" s="647">
        <f t="shared" si="5"/>
        <v>756</v>
      </c>
      <c r="L76" s="971"/>
      <c r="M76" s="972"/>
      <c r="N76" s="973"/>
      <c r="O76" s="295"/>
      <c r="P76" s="295"/>
      <c r="Q76" s="70"/>
    </row>
    <row r="77" spans="1:17" ht="15">
      <c r="A77" s="463">
        <f t="shared" si="2"/>
        <v>9</v>
      </c>
      <c r="B77" s="305" t="str">
        <f t="shared" si="2"/>
        <v>CIRS_100RI_GAMCRUOCC015_VIMS</v>
      </c>
      <c r="C77" s="680" t="s">
        <v>497</v>
      </c>
      <c r="D77" s="677" t="s">
        <v>542</v>
      </c>
      <c r="E77" s="678" t="s">
        <v>543</v>
      </c>
      <c r="F77" s="679" t="s">
        <v>543</v>
      </c>
      <c r="G77" s="479">
        <v>15.5</v>
      </c>
      <c r="H77" s="480" t="s">
        <v>565</v>
      </c>
      <c r="I77" s="679" t="s">
        <v>565</v>
      </c>
      <c r="J77" s="687">
        <f t="shared" si="4"/>
        <v>0.20138888888888887</v>
      </c>
      <c r="K77" s="647">
        <f t="shared" si="5"/>
        <v>758</v>
      </c>
      <c r="L77" s="980" t="s">
        <v>546</v>
      </c>
      <c r="M77" s="981"/>
      <c r="N77" s="982"/>
      <c r="O77" s="295"/>
      <c r="P77" s="295"/>
      <c r="Q77" s="70"/>
    </row>
    <row r="78" spans="1:17" ht="15">
      <c r="A78" s="463">
        <f t="shared" si="2"/>
        <v>10</v>
      </c>
      <c r="B78" s="305" t="str">
        <f t="shared" si="2"/>
        <v>CIRS_100RI_URALP1CRU001_UVIS</v>
      </c>
      <c r="C78" s="680" t="s">
        <v>497</v>
      </c>
      <c r="D78" s="677" t="s">
        <v>542</v>
      </c>
      <c r="E78" s="678" t="s">
        <v>543</v>
      </c>
      <c r="F78" s="679" t="s">
        <v>543</v>
      </c>
      <c r="G78" s="479">
        <v>15.5</v>
      </c>
      <c r="H78" s="480" t="s">
        <v>565</v>
      </c>
      <c r="I78" s="679" t="s">
        <v>565</v>
      </c>
      <c r="J78" s="687">
        <f t="shared" si="4"/>
        <v>0.34375</v>
      </c>
      <c r="K78" s="647">
        <f t="shared" si="5"/>
        <v>759</v>
      </c>
      <c r="L78" s="980" t="s">
        <v>546</v>
      </c>
      <c r="M78" s="981"/>
      <c r="N78" s="982"/>
      <c r="O78" s="295"/>
      <c r="P78" s="295"/>
      <c r="Q78" s="70"/>
    </row>
    <row r="79" spans="1:17" ht="15">
      <c r="A79" s="463">
        <f t="shared" si="2"/>
        <v>11</v>
      </c>
      <c r="B79" s="305" t="str">
        <f t="shared" si="2"/>
        <v>CIRS_100RI_MNRNGSHAD004_ISS</v>
      </c>
      <c r="C79" s="680" t="s">
        <v>497</v>
      </c>
      <c r="D79" s="677" t="s">
        <v>542</v>
      </c>
      <c r="E79" s="678" t="s">
        <v>543</v>
      </c>
      <c r="F79" s="679" t="s">
        <v>543</v>
      </c>
      <c r="G79" s="479">
        <v>15.5</v>
      </c>
      <c r="H79" s="480" t="s">
        <v>565</v>
      </c>
      <c r="I79" s="679" t="s">
        <v>565</v>
      </c>
      <c r="J79" s="687">
        <f t="shared" si="4"/>
        <v>0.1875</v>
      </c>
      <c r="K79" s="647">
        <f t="shared" si="5"/>
        <v>760</v>
      </c>
      <c r="L79" s="980" t="s">
        <v>546</v>
      </c>
      <c r="M79" s="981"/>
      <c r="N79" s="982"/>
      <c r="O79" s="295"/>
      <c r="P79" s="295"/>
      <c r="Q79" s="70"/>
    </row>
    <row r="80" spans="1:17" ht="15">
      <c r="A80" s="463">
        <f t="shared" si="2"/>
        <v>12</v>
      </c>
      <c r="B80" s="305" t="str">
        <f t="shared" si="2"/>
        <v>CIRS_100RI_ALPTRAOCC103_VIMS</v>
      </c>
      <c r="C80" s="680" t="s">
        <v>497</v>
      </c>
      <c r="D80" s="677" t="s">
        <v>542</v>
      </c>
      <c r="E80" s="678" t="s">
        <v>543</v>
      </c>
      <c r="F80" s="679" t="s">
        <v>543</v>
      </c>
      <c r="G80" s="479">
        <v>15.5</v>
      </c>
      <c r="H80" s="480" t="s">
        <v>565</v>
      </c>
      <c r="I80" s="679" t="s">
        <v>565</v>
      </c>
      <c r="J80" s="687">
        <f t="shared" si="4"/>
        <v>0.3958333333333333</v>
      </c>
      <c r="K80" s="647">
        <f t="shared" si="5"/>
        <v>761</v>
      </c>
      <c r="L80" s="980" t="s">
        <v>546</v>
      </c>
      <c r="M80" s="981"/>
      <c r="N80" s="982"/>
      <c r="O80" s="295"/>
      <c r="P80" s="295"/>
      <c r="Q80" s="70"/>
    </row>
    <row r="81" spans="1:17" ht="15">
      <c r="A81" s="463">
        <f t="shared" si="2"/>
        <v>14</v>
      </c>
      <c r="B81" s="305" t="str">
        <f t="shared" si="2"/>
        <v>CIRS_100RF_FRINGHRDF001_ISS</v>
      </c>
      <c r="C81" s="680" t="str">
        <f t="shared" si="3"/>
        <v>No Co-add</v>
      </c>
      <c r="D81" s="677" t="s">
        <v>542</v>
      </c>
      <c r="E81" s="678" t="s">
        <v>542</v>
      </c>
      <c r="F81" s="679" t="s">
        <v>542</v>
      </c>
      <c r="G81" s="479">
        <v>15.5</v>
      </c>
      <c r="H81" s="480" t="s">
        <v>544</v>
      </c>
      <c r="I81" s="679" t="s">
        <v>544</v>
      </c>
      <c r="J81" s="687">
        <f t="shared" si="4"/>
        <v>0.3020833333333333</v>
      </c>
      <c r="K81" s="647">
        <f t="shared" si="5"/>
        <v>763</v>
      </c>
      <c r="L81" s="971"/>
      <c r="M81" s="972"/>
      <c r="N81" s="973"/>
      <c r="O81" s="295"/>
      <c r="P81" s="295"/>
      <c r="Q81" s="70"/>
    </row>
    <row r="82" spans="1:17" ht="15">
      <c r="A82" s="463">
        <f t="shared" si="2"/>
        <v>16</v>
      </c>
      <c r="B82" s="305" t="str">
        <f t="shared" si="2"/>
        <v>CIRS_100RI_LOINCSTR001_ISS</v>
      </c>
      <c r="C82" s="680" t="str">
        <f t="shared" si="3"/>
        <v>No Co-add</v>
      </c>
      <c r="D82" s="677" t="s">
        <v>542</v>
      </c>
      <c r="E82" s="678" t="s">
        <v>542</v>
      </c>
      <c r="F82" s="679" t="s">
        <v>542</v>
      </c>
      <c r="G82" s="479">
        <v>15.5</v>
      </c>
      <c r="H82" s="480" t="s">
        <v>544</v>
      </c>
      <c r="I82" s="679" t="s">
        <v>544</v>
      </c>
      <c r="J82" s="687">
        <f t="shared" si="4"/>
        <v>0.0625</v>
      </c>
      <c r="K82" s="647">
        <f t="shared" si="5"/>
        <v>765</v>
      </c>
      <c r="L82" s="971"/>
      <c r="M82" s="972"/>
      <c r="N82" s="973"/>
      <c r="O82" s="295"/>
      <c r="P82" s="295"/>
      <c r="Q82" s="70"/>
    </row>
    <row r="83" spans="1:17" ht="15">
      <c r="A83" s="463">
        <f t="shared" si="2"/>
        <v>17</v>
      </c>
      <c r="B83" s="305" t="str">
        <f t="shared" si="2"/>
        <v>CIRS_100RI_TDIFS20HP001_PRIME</v>
      </c>
      <c r="C83" s="680" t="str">
        <f t="shared" si="3"/>
        <v>No Co-add</v>
      </c>
      <c r="D83" s="677" t="s">
        <v>542</v>
      </c>
      <c r="E83" s="678" t="s">
        <v>542</v>
      </c>
      <c r="F83" s="679" t="s">
        <v>542</v>
      </c>
      <c r="G83" s="479">
        <v>15.5</v>
      </c>
      <c r="H83" s="480" t="s">
        <v>544</v>
      </c>
      <c r="I83" s="679" t="s">
        <v>544</v>
      </c>
      <c r="J83" s="687">
        <f t="shared" si="4"/>
        <v>0.22916666666666666</v>
      </c>
      <c r="K83" s="647">
        <f t="shared" si="5"/>
        <v>766</v>
      </c>
      <c r="L83" s="971"/>
      <c r="M83" s="972"/>
      <c r="N83" s="973"/>
      <c r="O83" s="295"/>
      <c r="P83" s="295"/>
      <c r="Q83" s="70"/>
    </row>
    <row r="84" spans="1:17" ht="15">
      <c r="A84" s="463">
        <f t="shared" si="2"/>
        <v>18</v>
      </c>
      <c r="B84" s="305" t="str">
        <f t="shared" si="2"/>
        <v>CIRS_100RI_COMPHILIT122_VIMS</v>
      </c>
      <c r="C84" s="680" t="str">
        <f t="shared" si="3"/>
        <v>No Co-add</v>
      </c>
      <c r="D84" s="677" t="s">
        <v>542</v>
      </c>
      <c r="E84" s="678" t="s">
        <v>542</v>
      </c>
      <c r="F84" s="679" t="s">
        <v>542</v>
      </c>
      <c r="G84" s="479">
        <v>15.5</v>
      </c>
      <c r="H84" s="480" t="s">
        <v>544</v>
      </c>
      <c r="I84" s="679" t="s">
        <v>544</v>
      </c>
      <c r="J84" s="687">
        <f t="shared" si="4"/>
        <v>0.14722222222222223</v>
      </c>
      <c r="K84" s="647">
        <f t="shared" si="5"/>
        <v>767</v>
      </c>
      <c r="L84" s="971"/>
      <c r="M84" s="972"/>
      <c r="N84" s="973"/>
      <c r="O84" s="295"/>
      <c r="P84" s="295"/>
      <c r="Q84" s="70"/>
    </row>
    <row r="85" spans="1:17" ht="15">
      <c r="A85" s="463">
        <f t="shared" si="2"/>
        <v>20</v>
      </c>
      <c r="B85" s="305" t="str">
        <f t="shared" si="2"/>
        <v>CIRS_100RI_PHOTLIT002_ISS</v>
      </c>
      <c r="C85" s="680" t="str">
        <f t="shared" si="3"/>
        <v>No Co-add</v>
      </c>
      <c r="D85" s="677" t="s">
        <v>542</v>
      </c>
      <c r="E85" s="678" t="s">
        <v>542</v>
      </c>
      <c r="F85" s="679" t="s">
        <v>542</v>
      </c>
      <c r="G85" s="479">
        <v>15.5</v>
      </c>
      <c r="H85" s="480" t="s">
        <v>544</v>
      </c>
      <c r="I85" s="679" t="s">
        <v>544</v>
      </c>
      <c r="J85" s="687">
        <f t="shared" si="4"/>
        <v>0.08333333333333333</v>
      </c>
      <c r="K85" s="647">
        <f t="shared" si="5"/>
        <v>769</v>
      </c>
      <c r="L85" s="971"/>
      <c r="M85" s="972"/>
      <c r="N85" s="989"/>
      <c r="O85" s="295"/>
      <c r="P85" s="295"/>
      <c r="Q85" s="70"/>
    </row>
    <row r="86" spans="1:17" ht="15">
      <c r="A86" s="463">
        <f t="shared" si="2"/>
        <v>21</v>
      </c>
      <c r="B86" s="305" t="str">
        <f t="shared" si="2"/>
        <v>CIRS_100RI_URGAMCAS001_UVIS</v>
      </c>
      <c r="C86" s="680" t="str">
        <f t="shared" si="3"/>
        <v>No Co-add</v>
      </c>
      <c r="D86" s="677" t="s">
        <v>542</v>
      </c>
      <c r="E86" s="678" t="s">
        <v>542</v>
      </c>
      <c r="F86" s="679" t="s">
        <v>542</v>
      </c>
      <c r="G86" s="479">
        <v>15.5</v>
      </c>
      <c r="H86" s="480" t="s">
        <v>544</v>
      </c>
      <c r="I86" s="679" t="s">
        <v>544</v>
      </c>
      <c r="J86" s="687">
        <f t="shared" si="4"/>
        <v>0.20486111111111113</v>
      </c>
      <c r="K86" s="647">
        <f t="shared" si="5"/>
        <v>770</v>
      </c>
      <c r="L86" s="971"/>
      <c r="M86" s="972"/>
      <c r="N86" s="973"/>
      <c r="O86" s="295"/>
      <c r="P86" s="295"/>
      <c r="Q86" s="70"/>
    </row>
    <row r="87" spans="1:17" ht="15">
      <c r="A87" s="463">
        <f t="shared" si="2"/>
        <v>24</v>
      </c>
      <c r="B87" s="305" t="str">
        <f t="shared" si="2"/>
        <v>CIRS_100RI_SATELLORB009_ISS</v>
      </c>
      <c r="C87" s="680" t="str">
        <f t="shared" si="3"/>
        <v>No Co-add</v>
      </c>
      <c r="D87" s="677" t="s">
        <v>542</v>
      </c>
      <c r="E87" s="678" t="s">
        <v>542</v>
      </c>
      <c r="F87" s="679" t="s">
        <v>542</v>
      </c>
      <c r="G87" s="479">
        <v>15.5</v>
      </c>
      <c r="H87" s="480" t="s">
        <v>544</v>
      </c>
      <c r="I87" s="679" t="s">
        <v>544</v>
      </c>
      <c r="J87" s="687">
        <f t="shared" si="4"/>
        <v>0.07291666666666667</v>
      </c>
      <c r="K87" s="647">
        <f t="shared" si="5"/>
        <v>773</v>
      </c>
      <c r="L87" s="971"/>
      <c r="M87" s="972"/>
      <c r="N87" s="973"/>
      <c r="O87" s="295"/>
      <c r="P87" s="295"/>
      <c r="Q87" s="70"/>
    </row>
    <row r="88" spans="1:17" ht="15">
      <c r="A88" s="463">
        <f t="shared" si="2"/>
        <v>25</v>
      </c>
      <c r="B88" s="305" t="str">
        <f t="shared" si="2"/>
        <v>CIRS_100RI_MNRNGSHAD008_ISS</v>
      </c>
      <c r="C88" s="680" t="str">
        <f t="shared" si="3"/>
        <v>No Co-add</v>
      </c>
      <c r="D88" s="677" t="s">
        <v>542</v>
      </c>
      <c r="E88" s="678" t="s">
        <v>542</v>
      </c>
      <c r="F88" s="679" t="s">
        <v>542</v>
      </c>
      <c r="G88" s="479">
        <v>15.5</v>
      </c>
      <c r="H88" s="480" t="s">
        <v>544</v>
      </c>
      <c r="I88" s="679" t="s">
        <v>544</v>
      </c>
      <c r="J88" s="687">
        <f t="shared" si="4"/>
        <v>0.07291666666666667</v>
      </c>
      <c r="K88" s="647">
        <f t="shared" si="5"/>
        <v>774</v>
      </c>
      <c r="L88" s="971"/>
      <c r="M88" s="972"/>
      <c r="N88" s="989"/>
      <c r="O88" s="295"/>
      <c r="P88" s="295"/>
      <c r="Q88" s="70"/>
    </row>
    <row r="89" spans="1:17" ht="15">
      <c r="A89" s="463">
        <f t="shared" si="2"/>
        <v>26</v>
      </c>
      <c r="B89" s="305" t="str">
        <f t="shared" si="2"/>
        <v>CIRS_100RI_TMAPS45LP001_PRIME</v>
      </c>
      <c r="C89" s="680" t="str">
        <f t="shared" si="3"/>
        <v>No Co-add</v>
      </c>
      <c r="D89" s="677" t="s">
        <v>542</v>
      </c>
      <c r="E89" s="678" t="s">
        <v>542</v>
      </c>
      <c r="F89" s="679" t="s">
        <v>542</v>
      </c>
      <c r="G89" s="479">
        <v>15.5</v>
      </c>
      <c r="H89" s="480" t="s">
        <v>544</v>
      </c>
      <c r="I89" s="679" t="s">
        <v>544</v>
      </c>
      <c r="J89" s="687">
        <f t="shared" si="4"/>
        <v>0.3333333333333333</v>
      </c>
      <c r="K89" s="647">
        <f t="shared" si="5"/>
        <v>775</v>
      </c>
      <c r="L89" s="971"/>
      <c r="M89" s="972"/>
      <c r="N89" s="973"/>
      <c r="O89" s="295"/>
      <c r="P89" s="295"/>
      <c r="Q89" s="70"/>
    </row>
    <row r="90" spans="1:17" ht="15">
      <c r="A90" s="463">
        <f t="shared" si="2"/>
        <v>27</v>
      </c>
      <c r="B90" s="305" t="str">
        <f t="shared" si="2"/>
        <v>CIRS_100RI_LATPHASE103_VIMS</v>
      </c>
      <c r="C90" s="680" t="str">
        <f t="shared" si="3"/>
        <v>No Co-add</v>
      </c>
      <c r="D90" s="677" t="s">
        <v>542</v>
      </c>
      <c r="E90" s="678" t="s">
        <v>542</v>
      </c>
      <c r="F90" s="679" t="s">
        <v>542</v>
      </c>
      <c r="G90" s="479">
        <v>15.5</v>
      </c>
      <c r="H90" s="480" t="s">
        <v>544</v>
      </c>
      <c r="I90" s="679" t="s">
        <v>544</v>
      </c>
      <c r="J90" s="687">
        <f t="shared" si="4"/>
        <v>0.1840277777777778</v>
      </c>
      <c r="K90" s="647">
        <f t="shared" si="5"/>
        <v>776</v>
      </c>
      <c r="L90" s="971"/>
      <c r="M90" s="972"/>
      <c r="N90" s="973"/>
      <c r="O90" s="295"/>
      <c r="P90" s="295"/>
      <c r="Q90" s="70"/>
    </row>
    <row r="91" spans="1:17" ht="15">
      <c r="A91" s="463">
        <f t="shared" si="2"/>
        <v>28</v>
      </c>
      <c r="B91" s="305" t="str">
        <f t="shared" si="2"/>
        <v>CIRS_100RI_RETARMRLP002_ISS</v>
      </c>
      <c r="C91" s="680" t="str">
        <f t="shared" si="3"/>
        <v>No Co-add</v>
      </c>
      <c r="D91" s="677" t="s">
        <v>542</v>
      </c>
      <c r="E91" s="678" t="s">
        <v>542</v>
      </c>
      <c r="F91" s="679" t="s">
        <v>542</v>
      </c>
      <c r="G91" s="479">
        <v>15.5</v>
      </c>
      <c r="H91" s="480" t="s">
        <v>544</v>
      </c>
      <c r="I91" s="679" t="s">
        <v>544</v>
      </c>
      <c r="J91" s="687">
        <f t="shared" si="4"/>
        <v>0.09375</v>
      </c>
      <c r="K91" s="647">
        <f t="shared" si="5"/>
        <v>777</v>
      </c>
      <c r="L91" s="980"/>
      <c r="M91" s="981"/>
      <c r="N91" s="982"/>
      <c r="O91" s="295"/>
      <c r="P91" s="295"/>
      <c r="Q91" s="70"/>
    </row>
    <row r="92" spans="1:17" ht="15">
      <c r="A92" s="463">
        <f t="shared" si="2"/>
        <v>30</v>
      </c>
      <c r="B92" s="305" t="str">
        <f t="shared" si="2"/>
        <v>CIRS_100RI_SUBMS20LP001_PRIME</v>
      </c>
      <c r="C92" s="680" t="str">
        <f t="shared" si="3"/>
        <v>No Co-add</v>
      </c>
      <c r="D92" s="677" t="s">
        <v>542</v>
      </c>
      <c r="E92" s="678" t="s">
        <v>542</v>
      </c>
      <c r="F92" s="679" t="s">
        <v>542</v>
      </c>
      <c r="G92" s="308">
        <v>3</v>
      </c>
      <c r="H92" s="480" t="s">
        <v>544</v>
      </c>
      <c r="I92" s="679" t="s">
        <v>544</v>
      </c>
      <c r="J92" s="687">
        <f t="shared" si="4"/>
        <v>0.5013888888888889</v>
      </c>
      <c r="K92" s="647">
        <f t="shared" si="5"/>
        <v>779</v>
      </c>
      <c r="L92" s="980"/>
      <c r="M92" s="981"/>
      <c r="N92" s="982"/>
      <c r="O92" s="295"/>
      <c r="P92" s="295"/>
      <c r="Q92" s="70"/>
    </row>
    <row r="93" spans="1:17" ht="15">
      <c r="A93" s="463">
        <f aca="true" t="shared" si="6" ref="A93:B107">A29</f>
        <v>40</v>
      </c>
      <c r="B93" s="305" t="str">
        <f t="shared" si="6"/>
        <v>CIRS_101RI_GAMCRUOCC016_VIMS</v>
      </c>
      <c r="C93" s="680" t="str">
        <f t="shared" si="3"/>
        <v>No Co-add</v>
      </c>
      <c r="D93" s="677" t="s">
        <v>542</v>
      </c>
      <c r="E93" s="678" t="s">
        <v>542</v>
      </c>
      <c r="F93" s="679" t="s">
        <v>542</v>
      </c>
      <c r="G93" s="479">
        <v>15.5</v>
      </c>
      <c r="H93" s="480" t="s">
        <v>544</v>
      </c>
      <c r="I93" s="679" t="s">
        <v>544</v>
      </c>
      <c r="J93" s="687">
        <f t="shared" si="4"/>
        <v>0.20138888888888887</v>
      </c>
      <c r="K93" s="647">
        <f t="shared" si="5"/>
        <v>789</v>
      </c>
      <c r="L93" s="971"/>
      <c r="M93" s="972"/>
      <c r="N93" s="973"/>
      <c r="O93" s="295"/>
      <c r="P93" s="295"/>
      <c r="Q93" s="70"/>
    </row>
    <row r="94" spans="1:17" ht="15">
      <c r="A94" s="463">
        <f t="shared" si="6"/>
        <v>41</v>
      </c>
      <c r="B94" s="305" t="str">
        <f t="shared" si="6"/>
        <v>CIRS_101RI_BETCRU001_UVIS</v>
      </c>
      <c r="C94" s="680" t="str">
        <f t="shared" si="3"/>
        <v>No Co-add</v>
      </c>
      <c r="D94" s="677" t="s">
        <v>542</v>
      </c>
      <c r="E94" s="678" t="s">
        <v>542</v>
      </c>
      <c r="F94" s="679" t="s">
        <v>542</v>
      </c>
      <c r="G94" s="479">
        <v>15.5</v>
      </c>
      <c r="H94" s="480" t="s">
        <v>544</v>
      </c>
      <c r="I94" s="679" t="s">
        <v>544</v>
      </c>
      <c r="J94" s="687">
        <f t="shared" si="4"/>
        <v>0.05694444444444444</v>
      </c>
      <c r="K94" s="647">
        <f t="shared" si="5"/>
        <v>790</v>
      </c>
      <c r="L94" s="980"/>
      <c r="M94" s="981"/>
      <c r="N94" s="982"/>
      <c r="O94" s="295"/>
      <c r="P94" s="295"/>
      <c r="Q94" s="70"/>
    </row>
    <row r="95" spans="1:17" ht="15">
      <c r="A95" s="463">
        <f t="shared" si="6"/>
        <v>42</v>
      </c>
      <c r="B95" s="305" t="str">
        <f t="shared" si="6"/>
        <v>CIRS_101RI_BETCRU002_UVIS</v>
      </c>
      <c r="C95" s="680" t="str">
        <f t="shared" si="3"/>
        <v>No Co-add</v>
      </c>
      <c r="D95" s="677" t="s">
        <v>542</v>
      </c>
      <c r="E95" s="678" t="s">
        <v>542</v>
      </c>
      <c r="F95" s="679" t="s">
        <v>542</v>
      </c>
      <c r="G95" s="479">
        <v>15.5</v>
      </c>
      <c r="H95" s="480" t="s">
        <v>544</v>
      </c>
      <c r="I95" s="679" t="s">
        <v>544</v>
      </c>
      <c r="J95" s="687">
        <f t="shared" si="4"/>
        <v>0.0625</v>
      </c>
      <c r="K95" s="647">
        <f t="shared" si="5"/>
        <v>791</v>
      </c>
      <c r="L95" s="980"/>
      <c r="M95" s="981"/>
      <c r="N95" s="982"/>
      <c r="O95" s="295"/>
      <c r="P95" s="295"/>
      <c r="Q95" s="70"/>
    </row>
    <row r="96" spans="1:17" ht="15">
      <c r="A96" s="463">
        <f t="shared" si="6"/>
        <v>56</v>
      </c>
      <c r="B96" s="305" t="str">
        <f t="shared" si="6"/>
        <v>CIRS_102RI_COMP029_PRIME</v>
      </c>
      <c r="C96" s="680" t="str">
        <f t="shared" si="3"/>
        <v>No Co-add</v>
      </c>
      <c r="D96" s="677" t="s">
        <v>542</v>
      </c>
      <c r="E96" s="678" t="s">
        <v>542</v>
      </c>
      <c r="F96" s="679" t="s">
        <v>542</v>
      </c>
      <c r="G96" s="308">
        <v>1</v>
      </c>
      <c r="H96" s="480" t="s">
        <v>544</v>
      </c>
      <c r="I96" s="679" t="s">
        <v>544</v>
      </c>
      <c r="J96" s="687">
        <f t="shared" si="4"/>
        <v>0.18680555555555556</v>
      </c>
      <c r="K96" s="647">
        <f t="shared" si="5"/>
        <v>805</v>
      </c>
      <c r="L96" s="971"/>
      <c r="M96" s="972"/>
      <c r="N96" s="973"/>
      <c r="O96" s="295"/>
      <c r="P96" s="295"/>
      <c r="Q96" s="70"/>
    </row>
    <row r="97" spans="1:17" ht="15">
      <c r="A97" s="648">
        <f t="shared" si="6"/>
        <v>60</v>
      </c>
      <c r="B97" s="580" t="str">
        <f t="shared" si="6"/>
        <v>CIRS_102RI_DEEPSPACE030_SP</v>
      </c>
      <c r="C97" s="681" t="str">
        <f t="shared" si="3"/>
        <v>No Co-add</v>
      </c>
      <c r="D97" s="682" t="s">
        <v>542</v>
      </c>
      <c r="E97" s="683" t="s">
        <v>542</v>
      </c>
      <c r="F97" s="684" t="s">
        <v>542</v>
      </c>
      <c r="G97" s="649">
        <v>15.5</v>
      </c>
      <c r="H97" s="685" t="s">
        <v>544</v>
      </c>
      <c r="I97" s="686" t="s">
        <v>544</v>
      </c>
      <c r="J97" s="688">
        <f t="shared" si="4"/>
        <v>0.027777777777777776</v>
      </c>
      <c r="K97" s="650">
        <f t="shared" si="5"/>
        <v>809</v>
      </c>
      <c r="L97" s="990" t="s">
        <v>545</v>
      </c>
      <c r="M97" s="991"/>
      <c r="N97" s="992"/>
      <c r="O97" s="295"/>
      <c r="P97" s="295">
        <v>1</v>
      </c>
      <c r="Q97" s="70"/>
    </row>
    <row r="98" spans="1:17" ht="15">
      <c r="A98" s="463">
        <f t="shared" si="6"/>
        <v>62</v>
      </c>
      <c r="B98" s="305" t="str">
        <f t="shared" si="6"/>
        <v>CIRS_102RI_FRSTRCHAN001_ISS</v>
      </c>
      <c r="C98" s="680" t="str">
        <f t="shared" si="3"/>
        <v>No Co-add</v>
      </c>
      <c r="D98" s="677" t="s">
        <v>542</v>
      </c>
      <c r="E98" s="678" t="s">
        <v>542</v>
      </c>
      <c r="F98" s="679" t="s">
        <v>542</v>
      </c>
      <c r="G98" s="479">
        <v>15.5</v>
      </c>
      <c r="H98" s="480" t="s">
        <v>544</v>
      </c>
      <c r="I98" s="679" t="s">
        <v>544</v>
      </c>
      <c r="J98" s="687">
        <f t="shared" si="4"/>
        <v>0.47222222222222227</v>
      </c>
      <c r="K98" s="647">
        <f t="shared" si="5"/>
        <v>811</v>
      </c>
      <c r="L98" s="980"/>
      <c r="M98" s="981"/>
      <c r="N98" s="982"/>
      <c r="O98" s="295"/>
      <c r="P98" s="295"/>
      <c r="Q98" s="70"/>
    </row>
    <row r="99" spans="1:17" ht="15">
      <c r="A99" s="463">
        <f t="shared" si="6"/>
        <v>63</v>
      </c>
      <c r="B99" s="305" t="str">
        <f t="shared" si="6"/>
        <v>CIRS_102RI_SATELLORB007_ISS</v>
      </c>
      <c r="C99" s="680" t="str">
        <f t="shared" si="3"/>
        <v>No Co-add</v>
      </c>
      <c r="D99" s="677" t="s">
        <v>542</v>
      </c>
      <c r="E99" s="678" t="s">
        <v>542</v>
      </c>
      <c r="F99" s="679" t="s">
        <v>542</v>
      </c>
      <c r="G99" s="479">
        <v>15.5</v>
      </c>
      <c r="H99" s="480" t="s">
        <v>544</v>
      </c>
      <c r="I99" s="679" t="s">
        <v>544</v>
      </c>
      <c r="J99" s="687">
        <f t="shared" si="4"/>
        <v>0.020833333333333332</v>
      </c>
      <c r="K99" s="647">
        <f t="shared" si="5"/>
        <v>812</v>
      </c>
      <c r="L99" s="980"/>
      <c r="M99" s="981"/>
      <c r="N99" s="982"/>
      <c r="O99" s="295"/>
      <c r="P99" s="295"/>
      <c r="Q99" s="70"/>
    </row>
    <row r="100" spans="1:17" ht="15">
      <c r="A100" s="463">
        <f t="shared" si="6"/>
        <v>66</v>
      </c>
      <c r="B100" s="305" t="str">
        <f t="shared" si="6"/>
        <v>CIRS_102RI_SATELLORB008_ISS</v>
      </c>
      <c r="C100" s="680" t="str">
        <f t="shared" si="3"/>
        <v>No Co-add</v>
      </c>
      <c r="D100" s="677" t="s">
        <v>542</v>
      </c>
      <c r="E100" s="678" t="s">
        <v>542</v>
      </c>
      <c r="F100" s="679" t="s">
        <v>542</v>
      </c>
      <c r="G100" s="479">
        <v>15.5</v>
      </c>
      <c r="H100" s="480" t="s">
        <v>544</v>
      </c>
      <c r="I100" s="679" t="s">
        <v>544</v>
      </c>
      <c r="J100" s="687">
        <f t="shared" si="4"/>
        <v>0.027777777777777776</v>
      </c>
      <c r="K100" s="647">
        <f t="shared" si="5"/>
        <v>815</v>
      </c>
      <c r="L100" s="980"/>
      <c r="M100" s="981"/>
      <c r="N100" s="982"/>
      <c r="O100" s="295"/>
      <c r="P100" s="295"/>
      <c r="Q100" s="70"/>
    </row>
    <row r="101" spans="1:17" ht="15">
      <c r="A101" s="463">
        <f t="shared" si="6"/>
        <v>68</v>
      </c>
      <c r="B101" s="305" t="str">
        <f t="shared" si="6"/>
        <v>CIRS_102RI_GAMCRUOCC017_VIMS</v>
      </c>
      <c r="C101" s="680" t="s">
        <v>497</v>
      </c>
      <c r="D101" s="677" t="s">
        <v>542</v>
      </c>
      <c r="E101" s="678" t="s">
        <v>542</v>
      </c>
      <c r="F101" s="679" t="s">
        <v>543</v>
      </c>
      <c r="G101" s="479">
        <v>15.5</v>
      </c>
      <c r="H101" s="480" t="s">
        <v>544</v>
      </c>
      <c r="I101" s="679" t="s">
        <v>565</v>
      </c>
      <c r="J101" s="687">
        <f t="shared" si="4"/>
        <v>0.20138888888888887</v>
      </c>
      <c r="K101" s="647">
        <f t="shared" si="5"/>
        <v>817</v>
      </c>
      <c r="L101" s="980"/>
      <c r="M101" s="981"/>
      <c r="N101" s="982"/>
      <c r="O101" s="295"/>
      <c r="P101" s="295"/>
      <c r="Q101" s="70"/>
    </row>
    <row r="102" spans="1:17" ht="15">
      <c r="A102" s="463">
        <f t="shared" si="6"/>
        <v>69</v>
      </c>
      <c r="B102" s="305" t="str">
        <f t="shared" si="6"/>
        <v>CIRS_102RI_RETARG001_ISS</v>
      </c>
      <c r="C102" s="680" t="s">
        <v>497</v>
      </c>
      <c r="D102" s="677" t="s">
        <v>542</v>
      </c>
      <c r="E102" s="678" t="s">
        <v>542</v>
      </c>
      <c r="F102" s="679" t="s">
        <v>543</v>
      </c>
      <c r="G102" s="479">
        <v>15.5</v>
      </c>
      <c r="H102" s="480" t="s">
        <v>544</v>
      </c>
      <c r="I102" s="679" t="s">
        <v>565</v>
      </c>
      <c r="J102" s="687">
        <f t="shared" si="4"/>
        <v>0.08472222222222221</v>
      </c>
      <c r="K102" s="647">
        <f t="shared" si="5"/>
        <v>818</v>
      </c>
      <c r="L102" s="980"/>
      <c r="M102" s="981"/>
      <c r="N102" s="982"/>
      <c r="O102" s="295"/>
      <c r="P102" s="295"/>
      <c r="Q102" s="70"/>
    </row>
    <row r="103" spans="1:17" ht="15">
      <c r="A103" s="463">
        <f t="shared" si="6"/>
        <v>70</v>
      </c>
      <c r="B103" s="305" t="str">
        <f t="shared" si="6"/>
        <v>CIRS_102RI_URBETCEN001_UVIS</v>
      </c>
      <c r="C103" s="680" t="s">
        <v>497</v>
      </c>
      <c r="D103" s="677" t="s">
        <v>542</v>
      </c>
      <c r="E103" s="678" t="s">
        <v>542</v>
      </c>
      <c r="F103" s="679" t="s">
        <v>543</v>
      </c>
      <c r="G103" s="479">
        <v>15.5</v>
      </c>
      <c r="H103" s="480" t="s">
        <v>544</v>
      </c>
      <c r="I103" s="679" t="s">
        <v>565</v>
      </c>
      <c r="J103" s="687">
        <f t="shared" si="4"/>
        <v>0.1875</v>
      </c>
      <c r="K103" s="647">
        <f t="shared" si="5"/>
        <v>819</v>
      </c>
      <c r="L103" s="971"/>
      <c r="M103" s="972"/>
      <c r="N103" s="973"/>
      <c r="O103" s="295"/>
      <c r="P103" s="295"/>
      <c r="Q103" s="70"/>
    </row>
    <row r="104" spans="1:17" ht="15">
      <c r="A104" s="463">
        <f t="shared" si="6"/>
        <v>71</v>
      </c>
      <c r="B104" s="305" t="str">
        <f t="shared" si="6"/>
        <v>CIRS_102RI_PHOTDRKBK001_ISS</v>
      </c>
      <c r="C104" s="680" t="s">
        <v>497</v>
      </c>
      <c r="D104" s="677" t="s">
        <v>542</v>
      </c>
      <c r="E104" s="678" t="s">
        <v>542</v>
      </c>
      <c r="F104" s="679" t="s">
        <v>543</v>
      </c>
      <c r="G104" s="479">
        <v>15.5</v>
      </c>
      <c r="H104" s="480" t="s">
        <v>544</v>
      </c>
      <c r="I104" s="679" t="s">
        <v>565</v>
      </c>
      <c r="J104" s="687">
        <f t="shared" si="4"/>
        <v>0.2548611111111111</v>
      </c>
      <c r="K104" s="647">
        <f t="shared" si="5"/>
        <v>820</v>
      </c>
      <c r="L104" s="971"/>
      <c r="M104" s="972"/>
      <c r="N104" s="973"/>
      <c r="O104" s="295"/>
      <c r="P104" s="295"/>
      <c r="Q104" s="70"/>
    </row>
    <row r="105" spans="1:17" ht="15">
      <c r="A105" s="463">
        <f t="shared" si="6"/>
        <v>72</v>
      </c>
      <c r="B105" s="305" t="str">
        <f t="shared" si="6"/>
        <v>CIRS_102RI_ALPTRAOCC105_VIMS</v>
      </c>
      <c r="C105" s="680" t="s">
        <v>497</v>
      </c>
      <c r="D105" s="677" t="s">
        <v>542</v>
      </c>
      <c r="E105" s="678" t="s">
        <v>542</v>
      </c>
      <c r="F105" s="679" t="s">
        <v>543</v>
      </c>
      <c r="G105" s="479">
        <v>15.5</v>
      </c>
      <c r="H105" s="480" t="s">
        <v>544</v>
      </c>
      <c r="I105" s="679" t="s">
        <v>565</v>
      </c>
      <c r="J105" s="687">
        <f>G41</f>
        <v>0.3854166666666667</v>
      </c>
      <c r="K105" s="647">
        <f t="shared" si="5"/>
        <v>821</v>
      </c>
      <c r="L105" s="980"/>
      <c r="M105" s="981"/>
      <c r="N105" s="982"/>
      <c r="O105" s="295"/>
      <c r="P105" s="295"/>
      <c r="Q105" s="70"/>
    </row>
    <row r="106" spans="1:17" ht="15">
      <c r="A106" s="463">
        <f t="shared" si="6"/>
        <v>73</v>
      </c>
      <c r="B106" s="305" t="str">
        <f t="shared" si="6"/>
        <v>CIRS_102RI_VENCUNMP001_PRIME</v>
      </c>
      <c r="C106" s="680" t="str">
        <f>IF(L42=2000,"Co-add",IF(L42=4000,"No Co-add",L42))</f>
        <v>No Co-add</v>
      </c>
      <c r="D106" s="677" t="s">
        <v>542</v>
      </c>
      <c r="E106" s="678" t="s">
        <v>542</v>
      </c>
      <c r="F106" s="679" t="s">
        <v>542</v>
      </c>
      <c r="G106" s="479">
        <v>15.5</v>
      </c>
      <c r="H106" s="480" t="s">
        <v>544</v>
      </c>
      <c r="I106" s="679" t="s">
        <v>544</v>
      </c>
      <c r="J106" s="687">
        <f>G42</f>
        <v>0.2513888888888889</v>
      </c>
      <c r="K106" s="647">
        <f t="shared" si="5"/>
        <v>822</v>
      </c>
      <c r="L106" s="980"/>
      <c r="M106" s="981"/>
      <c r="N106" s="982"/>
      <c r="O106" s="295"/>
      <c r="P106" s="295"/>
      <c r="Q106" s="70"/>
    </row>
    <row r="107" spans="1:17" ht="15">
      <c r="A107" s="648">
        <f t="shared" si="6"/>
        <v>74</v>
      </c>
      <c r="B107" s="580" t="str">
        <f t="shared" si="6"/>
        <v>CIRS_102RI_DEEPSPACE032_SP</v>
      </c>
      <c r="C107" s="681" t="str">
        <f>IF(L43=2000,"Co-add",IF(L43=4000,"No Co-add",L43))</f>
        <v>No Co-add</v>
      </c>
      <c r="D107" s="682" t="s">
        <v>542</v>
      </c>
      <c r="E107" s="683" t="s">
        <v>542</v>
      </c>
      <c r="F107" s="684" t="s">
        <v>542</v>
      </c>
      <c r="G107" s="649">
        <v>15.5</v>
      </c>
      <c r="H107" s="685" t="s">
        <v>544</v>
      </c>
      <c r="I107" s="686" t="s">
        <v>544</v>
      </c>
      <c r="J107" s="688">
        <f>G43</f>
        <v>0.027777777777777776</v>
      </c>
      <c r="K107" s="650">
        <f t="shared" si="5"/>
        <v>823</v>
      </c>
      <c r="L107" s="990" t="s">
        <v>545</v>
      </c>
      <c r="M107" s="991"/>
      <c r="N107" s="992"/>
      <c r="O107" s="295"/>
      <c r="P107" s="295">
        <v>1</v>
      </c>
      <c r="Q107" s="70"/>
    </row>
    <row r="108" spans="1:17" ht="15">
      <c r="A108" s="463">
        <f aca="true" t="shared" si="7" ref="A108:B110">A44</f>
        <v>87</v>
      </c>
      <c r="B108" s="305" t="str">
        <f t="shared" si="7"/>
        <v>CIRS_102RI_HIRESHIPH001_VIMS</v>
      </c>
      <c r="C108" s="680" t="str">
        <f aca="true" t="shared" si="8" ref="C108:C127">IF(L44=2000,"Co-add",IF(L44=4000,"No Co-add",L44))</f>
        <v>No Co-add</v>
      </c>
      <c r="D108" s="677" t="s">
        <v>542</v>
      </c>
      <c r="E108" s="678" t="s">
        <v>542</v>
      </c>
      <c r="F108" s="679" t="s">
        <v>542</v>
      </c>
      <c r="G108" s="479">
        <v>15.5</v>
      </c>
      <c r="H108" s="480" t="s">
        <v>544</v>
      </c>
      <c r="I108" s="679" t="s">
        <v>544</v>
      </c>
      <c r="J108" s="687">
        <f aca="true" t="shared" si="9" ref="J108:J127">G44</f>
        <v>0.041666666666666664</v>
      </c>
      <c r="K108" s="647">
        <f aca="true" t="shared" si="10" ref="K108:K127">Q44</f>
        <v>836</v>
      </c>
      <c r="L108" s="980"/>
      <c r="M108" s="981"/>
      <c r="N108" s="982"/>
      <c r="O108" s="295"/>
      <c r="P108" s="295"/>
      <c r="Q108" s="70"/>
    </row>
    <row r="109" spans="1:17" ht="15">
      <c r="A109" s="463">
        <f t="shared" si="7"/>
        <v>88</v>
      </c>
      <c r="B109" s="305" t="str">
        <f t="shared" si="7"/>
        <v>CIRS_102RI_FMOVIE001_ISS</v>
      </c>
      <c r="C109" s="680" t="str">
        <f t="shared" si="8"/>
        <v>No Co-add</v>
      </c>
      <c r="D109" s="677" t="s">
        <v>542</v>
      </c>
      <c r="E109" s="678" t="s">
        <v>542</v>
      </c>
      <c r="F109" s="679" t="s">
        <v>542</v>
      </c>
      <c r="G109" s="479">
        <v>15.5</v>
      </c>
      <c r="H109" s="480" t="s">
        <v>544</v>
      </c>
      <c r="I109" s="679" t="s">
        <v>544</v>
      </c>
      <c r="J109" s="687">
        <f t="shared" si="9"/>
        <v>0.08333333333333333</v>
      </c>
      <c r="K109" s="647">
        <f t="shared" si="10"/>
        <v>837</v>
      </c>
      <c r="L109" s="971"/>
      <c r="M109" s="972"/>
      <c r="N109" s="973"/>
      <c r="O109" s="295"/>
      <c r="P109" s="295"/>
      <c r="Q109" s="70"/>
    </row>
    <row r="110" spans="1:17" ht="15">
      <c r="A110" s="463">
        <f t="shared" si="7"/>
        <v>89</v>
      </c>
      <c r="B110" s="305" t="str">
        <f t="shared" si="7"/>
        <v>CIRS_102RI_SPKTRKLF001_ISS</v>
      </c>
      <c r="C110" s="680" t="str">
        <f t="shared" si="8"/>
        <v>No Co-add</v>
      </c>
      <c r="D110" s="677" t="s">
        <v>542</v>
      </c>
      <c r="E110" s="678" t="s">
        <v>542</v>
      </c>
      <c r="F110" s="679" t="s">
        <v>542</v>
      </c>
      <c r="G110" s="479">
        <v>15.5</v>
      </c>
      <c r="H110" s="480" t="s">
        <v>544</v>
      </c>
      <c r="I110" s="679" t="s">
        <v>544</v>
      </c>
      <c r="J110" s="687">
        <f t="shared" si="9"/>
        <v>0.29444444444444445</v>
      </c>
      <c r="K110" s="647">
        <f t="shared" si="10"/>
        <v>838</v>
      </c>
      <c r="L110" s="971"/>
      <c r="M110" s="972"/>
      <c r="N110" s="973"/>
      <c r="O110" s="295"/>
      <c r="P110" s="295"/>
      <c r="Q110" s="70"/>
    </row>
    <row r="111" spans="1:17" ht="15">
      <c r="A111" s="463">
        <f aca="true" t="shared" si="11" ref="A111:B127">A47</f>
        <v>91</v>
      </c>
      <c r="B111" s="305" t="str">
        <f t="shared" si="11"/>
        <v>CIRS_102RI_VTMPS60MP001_PRIME</v>
      </c>
      <c r="C111" s="680" t="str">
        <f t="shared" si="8"/>
        <v>No Co-add</v>
      </c>
      <c r="D111" s="677" t="s">
        <v>542</v>
      </c>
      <c r="E111" s="678" t="s">
        <v>542</v>
      </c>
      <c r="F111" s="679" t="s">
        <v>542</v>
      </c>
      <c r="G111" s="479">
        <v>15.5</v>
      </c>
      <c r="H111" s="480" t="s">
        <v>544</v>
      </c>
      <c r="I111" s="679" t="s">
        <v>544</v>
      </c>
      <c r="J111" s="687">
        <f t="shared" si="9"/>
        <v>0.3333333333333333</v>
      </c>
      <c r="K111" s="647">
        <f t="shared" si="10"/>
        <v>840</v>
      </c>
      <c r="L111" s="971"/>
      <c r="M111" s="972"/>
      <c r="N111" s="973"/>
      <c r="O111" s="295"/>
      <c r="P111" s="295"/>
      <c r="Q111" s="70"/>
    </row>
    <row r="112" spans="1:17" ht="15">
      <c r="A112" s="463">
        <f t="shared" si="11"/>
        <v>92</v>
      </c>
      <c r="B112" s="305" t="str">
        <f t="shared" si="11"/>
        <v>CIRS_102RI_TXCAMOCC001_VIMS</v>
      </c>
      <c r="C112" s="680" t="str">
        <f t="shared" si="8"/>
        <v>No Co-add</v>
      </c>
      <c r="D112" s="677" t="s">
        <v>542</v>
      </c>
      <c r="E112" s="678" t="s">
        <v>542</v>
      </c>
      <c r="F112" s="679" t="s">
        <v>542</v>
      </c>
      <c r="G112" s="479">
        <v>15.5</v>
      </c>
      <c r="H112" s="480" t="s">
        <v>544</v>
      </c>
      <c r="I112" s="679" t="s">
        <v>544</v>
      </c>
      <c r="J112" s="687">
        <f t="shared" si="9"/>
        <v>0.23611111111111113</v>
      </c>
      <c r="K112" s="647">
        <f t="shared" si="10"/>
        <v>841</v>
      </c>
      <c r="L112" s="980"/>
      <c r="M112" s="981"/>
      <c r="N112" s="982"/>
      <c r="O112" s="295"/>
      <c r="P112" s="295"/>
      <c r="Q112" s="70"/>
    </row>
    <row r="113" spans="1:17" ht="15">
      <c r="A113" s="648">
        <f t="shared" si="11"/>
        <v>93</v>
      </c>
      <c r="B113" s="580" t="str">
        <f t="shared" si="11"/>
        <v>CIRS_102RI_DEEPSPACE035_SP</v>
      </c>
      <c r="C113" s="681" t="str">
        <f t="shared" si="8"/>
        <v>No Co-add</v>
      </c>
      <c r="D113" s="682" t="s">
        <v>542</v>
      </c>
      <c r="E113" s="683" t="s">
        <v>542</v>
      </c>
      <c r="F113" s="684" t="s">
        <v>542</v>
      </c>
      <c r="G113" s="649">
        <v>15.5</v>
      </c>
      <c r="H113" s="685" t="s">
        <v>544</v>
      </c>
      <c r="I113" s="686" t="s">
        <v>544</v>
      </c>
      <c r="J113" s="688">
        <f t="shared" si="9"/>
        <v>0.027777777777777776</v>
      </c>
      <c r="K113" s="650">
        <f t="shared" si="10"/>
        <v>842</v>
      </c>
      <c r="L113" s="990" t="s">
        <v>545</v>
      </c>
      <c r="M113" s="991"/>
      <c r="N113" s="992"/>
      <c r="O113" s="295"/>
      <c r="P113" s="295">
        <v>1</v>
      </c>
      <c r="Q113" s="70"/>
    </row>
    <row r="114" spans="1:17" ht="15">
      <c r="A114" s="463">
        <f t="shared" si="11"/>
        <v>96</v>
      </c>
      <c r="B114" s="305" t="str">
        <f t="shared" si="11"/>
        <v>CIRS_102RI_TMAPS45MP001_PRIME</v>
      </c>
      <c r="C114" s="680" t="str">
        <f t="shared" si="8"/>
        <v>No Co-add</v>
      </c>
      <c r="D114" s="677" t="s">
        <v>542</v>
      </c>
      <c r="E114" s="678" t="s">
        <v>542</v>
      </c>
      <c r="F114" s="679" t="s">
        <v>542</v>
      </c>
      <c r="G114" s="479">
        <v>15.5</v>
      </c>
      <c r="H114" s="480" t="s">
        <v>544</v>
      </c>
      <c r="I114" s="679" t="s">
        <v>544</v>
      </c>
      <c r="J114" s="687">
        <f t="shared" si="9"/>
        <v>0.16666666666666666</v>
      </c>
      <c r="K114" s="647">
        <f t="shared" si="10"/>
        <v>845</v>
      </c>
      <c r="L114" s="980"/>
      <c r="M114" s="981"/>
      <c r="N114" s="982"/>
      <c r="O114" s="295"/>
      <c r="P114" s="295"/>
      <c r="Q114" s="70"/>
    </row>
    <row r="115" spans="1:17" ht="15">
      <c r="A115" s="463">
        <f t="shared" si="11"/>
        <v>97</v>
      </c>
      <c r="B115" s="305" t="str">
        <f t="shared" si="11"/>
        <v>CIRS_102RI_SATELLORB010_ISS</v>
      </c>
      <c r="C115" s="680" t="str">
        <f t="shared" si="8"/>
        <v>No Co-add</v>
      </c>
      <c r="D115" s="677" t="s">
        <v>542</v>
      </c>
      <c r="E115" s="678" t="s">
        <v>542</v>
      </c>
      <c r="F115" s="679" t="s">
        <v>542</v>
      </c>
      <c r="G115" s="479">
        <v>15.5</v>
      </c>
      <c r="H115" s="480" t="s">
        <v>544</v>
      </c>
      <c r="I115" s="679" t="s">
        <v>544</v>
      </c>
      <c r="J115" s="687">
        <f t="shared" si="9"/>
        <v>0.042361111111111106</v>
      </c>
      <c r="K115" s="647">
        <f t="shared" si="10"/>
        <v>846</v>
      </c>
      <c r="L115" s="980"/>
      <c r="M115" s="981"/>
      <c r="N115" s="982"/>
      <c r="O115" s="295"/>
      <c r="P115" s="295"/>
      <c r="Q115" s="70"/>
    </row>
    <row r="116" spans="1:17" ht="15">
      <c r="A116" s="463">
        <f t="shared" si="11"/>
        <v>98</v>
      </c>
      <c r="B116" s="305" t="str">
        <f t="shared" si="11"/>
        <v>CIRS_102RI_RETARMRLP002_ISS</v>
      </c>
      <c r="C116" s="680" t="str">
        <f t="shared" si="8"/>
        <v>No Co-add</v>
      </c>
      <c r="D116" s="677" t="s">
        <v>542</v>
      </c>
      <c r="E116" s="678" t="s">
        <v>542</v>
      </c>
      <c r="F116" s="679" t="s">
        <v>542</v>
      </c>
      <c r="G116" s="479">
        <v>15.5</v>
      </c>
      <c r="H116" s="480" t="s">
        <v>544</v>
      </c>
      <c r="I116" s="679" t="s">
        <v>544</v>
      </c>
      <c r="J116" s="687">
        <f t="shared" si="9"/>
        <v>0.11388888888888889</v>
      </c>
      <c r="K116" s="647">
        <f t="shared" si="10"/>
        <v>847</v>
      </c>
      <c r="L116" s="971"/>
      <c r="M116" s="972"/>
      <c r="N116" s="973"/>
      <c r="O116" s="295"/>
      <c r="P116" s="295"/>
      <c r="Q116" s="70"/>
    </row>
    <row r="117" spans="1:17" ht="15">
      <c r="A117" s="648">
        <f t="shared" si="11"/>
        <v>99</v>
      </c>
      <c r="B117" s="580" t="str">
        <f t="shared" si="11"/>
        <v>CIRS_102RI_DEEPSPACE036_SP</v>
      </c>
      <c r="C117" s="681" t="str">
        <f t="shared" si="8"/>
        <v>No Co-add</v>
      </c>
      <c r="D117" s="682" t="s">
        <v>542</v>
      </c>
      <c r="E117" s="683" t="s">
        <v>542</v>
      </c>
      <c r="F117" s="684" t="s">
        <v>542</v>
      </c>
      <c r="G117" s="649">
        <v>15.5</v>
      </c>
      <c r="H117" s="685" t="s">
        <v>544</v>
      </c>
      <c r="I117" s="686" t="s">
        <v>544</v>
      </c>
      <c r="J117" s="688">
        <f t="shared" si="9"/>
        <v>0.027777777777777776</v>
      </c>
      <c r="K117" s="650">
        <f>Q53</f>
        <v>848</v>
      </c>
      <c r="L117" s="990" t="s">
        <v>545</v>
      </c>
      <c r="M117" s="991"/>
      <c r="N117" s="992"/>
      <c r="O117" s="295"/>
      <c r="P117" s="295">
        <v>1</v>
      </c>
      <c r="Q117" s="70"/>
    </row>
    <row r="118" spans="1:17" ht="15">
      <c r="A118" s="463">
        <f t="shared" si="11"/>
        <v>101</v>
      </c>
      <c r="B118" s="305" t="str">
        <f t="shared" si="11"/>
        <v>CIRS_102RI_SATELLORB012_ISS</v>
      </c>
      <c r="C118" s="680" t="str">
        <f t="shared" si="8"/>
        <v>No Co-add</v>
      </c>
      <c r="D118" s="677" t="s">
        <v>542</v>
      </c>
      <c r="E118" s="678" t="s">
        <v>542</v>
      </c>
      <c r="F118" s="679" t="s">
        <v>542</v>
      </c>
      <c r="G118" s="479">
        <v>15.5</v>
      </c>
      <c r="H118" s="480" t="s">
        <v>544</v>
      </c>
      <c r="I118" s="679" t="s">
        <v>544</v>
      </c>
      <c r="J118" s="687">
        <f t="shared" si="9"/>
        <v>0.020833333333333332</v>
      </c>
      <c r="K118" s="647">
        <f t="shared" si="10"/>
        <v>850</v>
      </c>
      <c r="L118" s="971"/>
      <c r="M118" s="972"/>
      <c r="N118" s="973"/>
      <c r="O118" s="295"/>
      <c r="P118" s="295"/>
      <c r="Q118" s="70"/>
    </row>
    <row r="119" spans="1:17" ht="15">
      <c r="A119" s="463">
        <f t="shared" si="11"/>
        <v>102</v>
      </c>
      <c r="B119" s="305" t="str">
        <f t="shared" si="11"/>
        <v>CIRS_102RI_SPKMVLFLP001_ISS</v>
      </c>
      <c r="C119" s="680" t="str">
        <f t="shared" si="8"/>
        <v>No Co-add</v>
      </c>
      <c r="D119" s="677" t="s">
        <v>542</v>
      </c>
      <c r="E119" s="678" t="s">
        <v>542</v>
      </c>
      <c r="F119" s="679" t="s">
        <v>542</v>
      </c>
      <c r="G119" s="479">
        <v>15.5</v>
      </c>
      <c r="H119" s="480" t="s">
        <v>544</v>
      </c>
      <c r="I119" s="679" t="s">
        <v>544</v>
      </c>
      <c r="J119" s="687">
        <f t="shared" si="9"/>
        <v>0.3888888888888889</v>
      </c>
      <c r="K119" s="647">
        <f t="shared" si="10"/>
        <v>851</v>
      </c>
      <c r="L119" s="980"/>
      <c r="M119" s="981"/>
      <c r="N119" s="982"/>
      <c r="O119" s="295"/>
      <c r="P119" s="295"/>
      <c r="Q119" s="70"/>
    </row>
    <row r="120" spans="1:17" ht="15">
      <c r="A120" s="463">
        <f t="shared" si="11"/>
        <v>118</v>
      </c>
      <c r="B120" s="305" t="str">
        <f t="shared" si="11"/>
        <v>CIRS_103RF_FRSTRCHAN001_ISS</v>
      </c>
      <c r="C120" s="680" t="s">
        <v>497</v>
      </c>
      <c r="D120" s="677" t="s">
        <v>542</v>
      </c>
      <c r="E120" s="678" t="s">
        <v>543</v>
      </c>
      <c r="F120" s="679" t="s">
        <v>543</v>
      </c>
      <c r="G120" s="479">
        <v>15.5</v>
      </c>
      <c r="H120" s="480" t="s">
        <v>565</v>
      </c>
      <c r="I120" s="679" t="s">
        <v>565</v>
      </c>
      <c r="J120" s="687">
        <f t="shared" si="9"/>
        <v>0.46527777777777773</v>
      </c>
      <c r="K120" s="647">
        <f t="shared" si="10"/>
        <v>867</v>
      </c>
      <c r="L120" s="980" t="s">
        <v>546</v>
      </c>
      <c r="M120" s="981"/>
      <c r="N120" s="982"/>
      <c r="O120" s="295"/>
      <c r="P120" s="295"/>
      <c r="Q120" s="70"/>
    </row>
    <row r="121" spans="1:17" ht="15">
      <c r="A121" s="463">
        <f t="shared" si="11"/>
        <v>120</v>
      </c>
      <c r="B121" s="305" t="str">
        <f t="shared" si="11"/>
        <v>CIRS_103RF_FMOVIE003_ISS</v>
      </c>
      <c r="C121" s="680" t="s">
        <v>497</v>
      </c>
      <c r="D121" s="677" t="s">
        <v>542</v>
      </c>
      <c r="E121" s="678" t="s">
        <v>543</v>
      </c>
      <c r="F121" s="679" t="s">
        <v>543</v>
      </c>
      <c r="G121" s="479">
        <v>15.5</v>
      </c>
      <c r="H121" s="480" t="s">
        <v>565</v>
      </c>
      <c r="I121" s="679" t="s">
        <v>565</v>
      </c>
      <c r="J121" s="687">
        <f t="shared" si="9"/>
        <v>0.43333333333333335</v>
      </c>
      <c r="K121" s="647">
        <f t="shared" si="10"/>
        <v>869</v>
      </c>
      <c r="L121" s="980" t="s">
        <v>546</v>
      </c>
      <c r="M121" s="981"/>
      <c r="N121" s="982"/>
      <c r="O121" s="295"/>
      <c r="P121" s="295"/>
      <c r="Q121" s="70"/>
    </row>
    <row r="122" spans="1:17" ht="15">
      <c r="A122" s="463">
        <f t="shared" si="11"/>
        <v>122</v>
      </c>
      <c r="B122" s="305" t="str">
        <f t="shared" si="11"/>
        <v>CIRS_103RI_VTMPN60MP002_PRIME</v>
      </c>
      <c r="C122" s="680" t="str">
        <f t="shared" si="8"/>
        <v>No Co-add</v>
      </c>
      <c r="D122" s="677" t="s">
        <v>542</v>
      </c>
      <c r="E122" s="678" t="s">
        <v>542</v>
      </c>
      <c r="F122" s="679" t="s">
        <v>542</v>
      </c>
      <c r="G122" s="479">
        <v>15.5</v>
      </c>
      <c r="H122" s="480" t="s">
        <v>544</v>
      </c>
      <c r="I122" s="679" t="s">
        <v>544</v>
      </c>
      <c r="J122" s="687">
        <f t="shared" si="9"/>
        <v>0.4451388888888889</v>
      </c>
      <c r="K122" s="647">
        <f t="shared" si="10"/>
        <v>871</v>
      </c>
      <c r="L122" s="971"/>
      <c r="M122" s="972"/>
      <c r="N122" s="973"/>
      <c r="O122" s="295"/>
      <c r="P122" s="295"/>
      <c r="Q122" s="70"/>
    </row>
    <row r="123" spans="1:17" ht="15">
      <c r="A123" s="463">
        <f t="shared" si="11"/>
        <v>124</v>
      </c>
      <c r="B123" s="305" t="str">
        <f t="shared" si="11"/>
        <v>CIRS_103RI_TDIFN45HP001_PRIME</v>
      </c>
      <c r="C123" s="680" t="str">
        <f t="shared" si="8"/>
        <v>No Co-add</v>
      </c>
      <c r="D123" s="677" t="s">
        <v>542</v>
      </c>
      <c r="E123" s="678" t="s">
        <v>542</v>
      </c>
      <c r="F123" s="679" t="s">
        <v>542</v>
      </c>
      <c r="G123" s="479">
        <v>15.5</v>
      </c>
      <c r="H123" s="480" t="s">
        <v>544</v>
      </c>
      <c r="I123" s="679" t="s">
        <v>544</v>
      </c>
      <c r="J123" s="687">
        <f t="shared" si="9"/>
        <v>0.4791666666666667</v>
      </c>
      <c r="K123" s="647">
        <f t="shared" si="10"/>
        <v>873</v>
      </c>
      <c r="L123" s="971"/>
      <c r="M123" s="972"/>
      <c r="N123" s="973"/>
      <c r="O123" s="295"/>
      <c r="P123" s="295"/>
      <c r="Q123" s="70"/>
    </row>
    <row r="124" spans="1:17" ht="15">
      <c r="A124" s="463">
        <f t="shared" si="11"/>
        <v>127</v>
      </c>
      <c r="B124" s="305" t="str">
        <f t="shared" si="11"/>
        <v>CIRS_103RI_SHRTMOV001_ISS</v>
      </c>
      <c r="C124" s="680" t="s">
        <v>497</v>
      </c>
      <c r="D124" s="677" t="s">
        <v>542</v>
      </c>
      <c r="E124" s="678" t="s">
        <v>543</v>
      </c>
      <c r="F124" s="679" t="s">
        <v>543</v>
      </c>
      <c r="G124" s="479">
        <v>15.5</v>
      </c>
      <c r="H124" s="480" t="s">
        <v>565</v>
      </c>
      <c r="I124" s="679" t="s">
        <v>565</v>
      </c>
      <c r="J124" s="687">
        <f t="shared" si="9"/>
        <v>0.49652777777777773</v>
      </c>
      <c r="K124" s="647">
        <f t="shared" si="10"/>
        <v>876</v>
      </c>
      <c r="L124" s="980" t="s">
        <v>546</v>
      </c>
      <c r="M124" s="981"/>
      <c r="N124" s="982"/>
      <c r="O124" s="295"/>
      <c r="P124" s="295"/>
      <c r="Q124" s="70"/>
    </row>
    <row r="125" spans="1:17" ht="15">
      <c r="A125" s="463">
        <f t="shared" si="11"/>
        <v>128</v>
      </c>
      <c r="B125" s="305" t="str">
        <f t="shared" si="11"/>
        <v>CIRS_103RI_TDIFS45HP001_PRIME</v>
      </c>
      <c r="C125" s="680" t="str">
        <f t="shared" si="8"/>
        <v>No Co-add</v>
      </c>
      <c r="D125" s="677" t="s">
        <v>542</v>
      </c>
      <c r="E125" s="678" t="s">
        <v>542</v>
      </c>
      <c r="F125" s="679" t="s">
        <v>542</v>
      </c>
      <c r="G125" s="479">
        <v>15.5</v>
      </c>
      <c r="H125" s="480" t="s">
        <v>544</v>
      </c>
      <c r="I125" s="679" t="s">
        <v>544</v>
      </c>
      <c r="J125" s="687">
        <f t="shared" si="9"/>
        <v>0.4270833333333333</v>
      </c>
      <c r="K125" s="647">
        <f t="shared" si="10"/>
        <v>877</v>
      </c>
      <c r="L125" s="971"/>
      <c r="M125" s="972"/>
      <c r="N125" s="973"/>
      <c r="O125" s="295"/>
      <c r="P125" s="295"/>
      <c r="Q125" s="70"/>
    </row>
    <row r="126" spans="1:17" ht="15">
      <c r="A126" s="463">
        <f t="shared" si="11"/>
        <v>133</v>
      </c>
      <c r="B126" s="305" t="str">
        <f t="shared" si="11"/>
        <v>CIRS_103RI_LATPHASE106_VIMS</v>
      </c>
      <c r="C126" s="680" t="s">
        <v>497</v>
      </c>
      <c r="D126" s="677" t="s">
        <v>542</v>
      </c>
      <c r="E126" s="678" t="s">
        <v>543</v>
      </c>
      <c r="F126" s="679" t="s">
        <v>543</v>
      </c>
      <c r="G126" s="479">
        <v>15.5</v>
      </c>
      <c r="H126" s="480" t="s">
        <v>565</v>
      </c>
      <c r="I126" s="679" t="s">
        <v>565</v>
      </c>
      <c r="J126" s="687">
        <f t="shared" si="9"/>
        <v>0.17361111111111113</v>
      </c>
      <c r="K126" s="647">
        <f t="shared" si="10"/>
        <v>882</v>
      </c>
      <c r="L126" s="980" t="s">
        <v>546</v>
      </c>
      <c r="M126" s="981"/>
      <c r="N126" s="982"/>
      <c r="O126" s="295"/>
      <c r="P126" s="295"/>
      <c r="Q126" s="70"/>
    </row>
    <row r="127" spans="1:17" ht="15">
      <c r="A127" s="463">
        <f t="shared" si="11"/>
        <v>134</v>
      </c>
      <c r="B127" s="305" t="str">
        <f t="shared" si="11"/>
        <v>CIRS_103RI_TMAPS45MP001_PRIME</v>
      </c>
      <c r="C127" s="680" t="str">
        <f t="shared" si="8"/>
        <v>No Co-add</v>
      </c>
      <c r="D127" s="677" t="s">
        <v>542</v>
      </c>
      <c r="E127" s="678" t="s">
        <v>542</v>
      </c>
      <c r="F127" s="679" t="s">
        <v>542</v>
      </c>
      <c r="G127" s="479">
        <v>15.5</v>
      </c>
      <c r="H127" s="480" t="s">
        <v>544</v>
      </c>
      <c r="I127" s="679" t="s">
        <v>544</v>
      </c>
      <c r="J127" s="687">
        <f t="shared" si="9"/>
        <v>0.3958333333333333</v>
      </c>
      <c r="K127" s="647">
        <f t="shared" si="10"/>
        <v>883</v>
      </c>
      <c r="L127" s="980"/>
      <c r="M127" s="981"/>
      <c r="N127" s="982"/>
      <c r="O127" s="295"/>
      <c r="P127" s="295"/>
      <c r="Q127" s="70"/>
    </row>
    <row r="128" spans="1:17" ht="15.75" thickBot="1">
      <c r="A128" s="70"/>
      <c r="B128" s="74"/>
      <c r="C128" s="92"/>
      <c r="D128" s="310"/>
      <c r="E128" s="201"/>
      <c r="F128" s="153"/>
      <c r="G128" s="478"/>
      <c r="H128" s="158"/>
      <c r="I128" s="153"/>
      <c r="J128" s="412"/>
      <c r="K128" s="413"/>
      <c r="L128" s="983"/>
      <c r="M128" s="984"/>
      <c r="N128" s="985"/>
      <c r="O128" s="295"/>
      <c r="P128" s="295"/>
      <c r="Q128" s="70"/>
    </row>
    <row r="129" spans="1:17" ht="15">
      <c r="A129" s="70"/>
      <c r="B129" s="70"/>
      <c r="C129" s="70"/>
      <c r="D129" s="99"/>
      <c r="E129" s="79"/>
      <c r="F129" s="79"/>
      <c r="G129" s="100"/>
      <c r="H129" s="100"/>
      <c r="I129" s="79"/>
      <c r="J129" s="79"/>
      <c r="K129" s="77"/>
      <c r="L129" s="79"/>
      <c r="M129" s="70"/>
      <c r="N129" s="70"/>
      <c r="O129" s="295"/>
      <c r="P129" s="295"/>
      <c r="Q129" s="70"/>
    </row>
    <row r="130" spans="1:17" ht="15">
      <c r="A130" s="70">
        <f>COUNTA(A72:A128)</f>
        <v>55</v>
      </c>
      <c r="B130" s="70">
        <f>A130-O130</f>
        <v>55</v>
      </c>
      <c r="C130" s="70"/>
      <c r="D130" s="99"/>
      <c r="E130" s="79"/>
      <c r="F130" s="79"/>
      <c r="G130" s="100"/>
      <c r="H130" s="100"/>
      <c r="I130" s="79"/>
      <c r="J130" s="79"/>
      <c r="K130" s="77"/>
      <c r="L130" s="79"/>
      <c r="M130" s="70"/>
      <c r="N130" s="70"/>
      <c r="O130" s="295">
        <f>COUNTA(O73:O128)</f>
        <v>0</v>
      </c>
      <c r="P130" s="295">
        <f>SUM(P72:P128)</f>
        <v>4</v>
      </c>
      <c r="Q130" s="70"/>
    </row>
    <row r="131" spans="1:17" ht="15.75" thickBo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</row>
    <row r="132" spans="1:17" ht="15">
      <c r="A132" s="70"/>
      <c r="B132" s="861" t="s">
        <v>187</v>
      </c>
      <c r="C132" s="986" t="s">
        <v>188</v>
      </c>
      <c r="D132" s="987"/>
      <c r="E132" s="987"/>
      <c r="F132" s="988"/>
      <c r="G132" s="182" t="s">
        <v>189</v>
      </c>
      <c r="H132" s="883" t="s">
        <v>190</v>
      </c>
      <c r="I132" s="966"/>
      <c r="J132" s="966"/>
      <c r="K132" s="967"/>
      <c r="L132" s="863" t="s">
        <v>191</v>
      </c>
      <c r="M132" s="70"/>
      <c r="N132" s="70"/>
      <c r="O132" s="70"/>
      <c r="P132" s="70"/>
      <c r="Q132" s="70"/>
    </row>
    <row r="133" spans="1:17" ht="33.75" customHeight="1" thickBot="1">
      <c r="A133" s="70"/>
      <c r="B133" s="916"/>
      <c r="C133" s="173" t="s">
        <v>192</v>
      </c>
      <c r="D133" s="171" t="s">
        <v>193</v>
      </c>
      <c r="E133" s="171" t="s">
        <v>194</v>
      </c>
      <c r="F133" s="172" t="s">
        <v>195</v>
      </c>
      <c r="G133" s="183" t="s">
        <v>196</v>
      </c>
      <c r="H133" s="173" t="s">
        <v>197</v>
      </c>
      <c r="I133" s="170" t="s">
        <v>198</v>
      </c>
      <c r="J133" s="171" t="s">
        <v>199</v>
      </c>
      <c r="K133" s="172" t="s">
        <v>200</v>
      </c>
      <c r="L133" s="965"/>
      <c r="M133" s="70"/>
      <c r="N133" s="70"/>
      <c r="O133" s="70"/>
      <c r="P133" s="70"/>
      <c r="Q133" s="70"/>
    </row>
    <row r="134" spans="1:17" ht="15">
      <c r="A134" s="70"/>
      <c r="B134" s="87"/>
      <c r="C134" s="109"/>
      <c r="D134" s="154"/>
      <c r="E134" s="154"/>
      <c r="F134" s="234"/>
      <c r="G134" s="235"/>
      <c r="H134" s="237"/>
      <c r="I134" s="154"/>
      <c r="J134" s="154"/>
      <c r="K134" s="234"/>
      <c r="L134" s="87"/>
      <c r="M134" s="101"/>
      <c r="N134" s="70"/>
      <c r="O134" s="70"/>
      <c r="P134" s="70"/>
      <c r="Q134" s="70"/>
    </row>
    <row r="135" spans="1:17" ht="15">
      <c r="A135" s="70"/>
      <c r="B135" s="520" t="s">
        <v>352</v>
      </c>
      <c r="C135" s="521">
        <v>39827</v>
      </c>
      <c r="D135" s="522">
        <v>2009</v>
      </c>
      <c r="E135" s="522">
        <v>14</v>
      </c>
      <c r="F135" s="523">
        <v>0.5</v>
      </c>
      <c r="G135" s="523">
        <v>0.22916666666666666</v>
      </c>
      <c r="H135" s="521">
        <v>39827</v>
      </c>
      <c r="I135" s="522">
        <v>2009</v>
      </c>
      <c r="J135" s="522">
        <v>14</v>
      </c>
      <c r="K135" s="523">
        <v>0.7291666666666666</v>
      </c>
      <c r="L135" s="525">
        <v>11</v>
      </c>
      <c r="M135" s="101"/>
      <c r="N135" s="70"/>
      <c r="O135" s="70"/>
      <c r="P135" s="70"/>
      <c r="Q135" s="70"/>
    </row>
    <row r="136" spans="1:17" ht="15">
      <c r="A136" s="70"/>
      <c r="B136" s="520" t="s">
        <v>362</v>
      </c>
      <c r="C136" s="521">
        <v>39829</v>
      </c>
      <c r="D136" s="522">
        <v>2009</v>
      </c>
      <c r="E136" s="522">
        <v>16</v>
      </c>
      <c r="F136" s="523">
        <v>0.607638888888889</v>
      </c>
      <c r="G136" s="523">
        <v>0.3333333333333333</v>
      </c>
      <c r="H136" s="521">
        <v>39829</v>
      </c>
      <c r="I136" s="522">
        <v>2009</v>
      </c>
      <c r="J136" s="522">
        <v>16</v>
      </c>
      <c r="K136" s="523">
        <v>0.9409722222222222</v>
      </c>
      <c r="L136" s="525">
        <v>16</v>
      </c>
      <c r="M136" s="101"/>
      <c r="N136" s="70"/>
      <c r="O136" s="70"/>
      <c r="P136" s="70"/>
      <c r="Q136" s="70"/>
    </row>
    <row r="137" spans="1:17" ht="15">
      <c r="A137" s="70"/>
      <c r="B137" s="520" t="s">
        <v>367</v>
      </c>
      <c r="C137" s="521">
        <v>39830</v>
      </c>
      <c r="D137" s="522">
        <v>2009</v>
      </c>
      <c r="E137" s="522">
        <v>17</v>
      </c>
      <c r="F137" s="523">
        <v>0.6666666666666666</v>
      </c>
      <c r="G137" s="523">
        <v>0.5013888888888889</v>
      </c>
      <c r="H137" s="521">
        <v>39831</v>
      </c>
      <c r="I137" s="522">
        <v>2009</v>
      </c>
      <c r="J137" s="522">
        <v>18</v>
      </c>
      <c r="K137" s="523">
        <v>0.16805555555555554</v>
      </c>
      <c r="L137" s="525">
        <v>24</v>
      </c>
      <c r="M137" s="101"/>
      <c r="N137" s="70"/>
      <c r="O137" s="70"/>
      <c r="P137" s="70"/>
      <c r="Q137" s="70"/>
    </row>
    <row r="138" spans="1:17" ht="15">
      <c r="A138" s="70"/>
      <c r="B138" s="520" t="s">
        <v>397</v>
      </c>
      <c r="C138" s="521">
        <v>39841</v>
      </c>
      <c r="D138" s="522">
        <v>2009</v>
      </c>
      <c r="E138" s="522">
        <v>28</v>
      </c>
      <c r="F138" s="523">
        <v>0.9854166666666666</v>
      </c>
      <c r="G138" s="523">
        <v>0.18680555555555556</v>
      </c>
      <c r="H138" s="521">
        <v>39842</v>
      </c>
      <c r="I138" s="522">
        <v>2009</v>
      </c>
      <c r="J138" s="522">
        <v>29</v>
      </c>
      <c r="K138" s="523">
        <v>0.17222222222222225</v>
      </c>
      <c r="L138" s="525">
        <v>9</v>
      </c>
      <c r="M138" s="101"/>
      <c r="N138" s="70"/>
      <c r="O138" s="70"/>
      <c r="P138" s="70"/>
      <c r="Q138" s="70"/>
    </row>
    <row r="139" spans="1:17" ht="15">
      <c r="A139" s="70"/>
      <c r="B139" s="520" t="s">
        <v>416</v>
      </c>
      <c r="C139" s="521">
        <v>39845</v>
      </c>
      <c r="D139" s="522">
        <v>2009</v>
      </c>
      <c r="E139" s="522">
        <v>32</v>
      </c>
      <c r="F139" s="523">
        <v>0.5986111111111111</v>
      </c>
      <c r="G139" s="523">
        <v>0.2513888888888889</v>
      </c>
      <c r="H139" s="521">
        <v>39845</v>
      </c>
      <c r="I139" s="522">
        <v>2009</v>
      </c>
      <c r="J139" s="522">
        <v>32</v>
      </c>
      <c r="K139" s="523">
        <v>0.85</v>
      </c>
      <c r="L139" s="525">
        <v>12</v>
      </c>
      <c r="M139" s="101"/>
      <c r="N139" s="70"/>
      <c r="O139" s="70"/>
      <c r="P139" s="70"/>
      <c r="Q139" s="70"/>
    </row>
    <row r="140" spans="1:17" ht="15">
      <c r="A140" s="70"/>
      <c r="B140" s="520" t="s">
        <v>437</v>
      </c>
      <c r="C140" s="521">
        <v>39847</v>
      </c>
      <c r="D140" s="522">
        <v>2009</v>
      </c>
      <c r="E140" s="522">
        <v>34</v>
      </c>
      <c r="F140" s="523">
        <v>0.5930555555555556</v>
      </c>
      <c r="G140" s="523">
        <v>0.3333333333333333</v>
      </c>
      <c r="H140" s="521">
        <v>39847</v>
      </c>
      <c r="I140" s="522">
        <v>2009</v>
      </c>
      <c r="J140" s="522">
        <v>34</v>
      </c>
      <c r="K140" s="523">
        <v>0.9263888888888889</v>
      </c>
      <c r="L140" s="525">
        <v>16</v>
      </c>
      <c r="M140" s="101"/>
      <c r="N140" s="70"/>
      <c r="O140" s="70"/>
      <c r="P140" s="70"/>
      <c r="Q140" s="70"/>
    </row>
    <row r="141" spans="1:17" ht="15">
      <c r="A141" s="70"/>
      <c r="B141" s="520" t="s">
        <v>443</v>
      </c>
      <c r="C141" s="521">
        <v>39848</v>
      </c>
      <c r="D141" s="522">
        <v>2009</v>
      </c>
      <c r="E141" s="522">
        <v>35</v>
      </c>
      <c r="F141" s="523">
        <v>0.6451388888888888</v>
      </c>
      <c r="G141" s="523">
        <v>0.16666666666666666</v>
      </c>
      <c r="H141" s="521">
        <v>39848</v>
      </c>
      <c r="I141" s="522">
        <v>2009</v>
      </c>
      <c r="J141" s="522">
        <v>35</v>
      </c>
      <c r="K141" s="523">
        <v>0.8118055555555556</v>
      </c>
      <c r="L141" s="525">
        <v>8</v>
      </c>
      <c r="M141" s="101"/>
      <c r="N141" s="70"/>
      <c r="O141" s="70"/>
      <c r="P141" s="70"/>
      <c r="Q141" s="70"/>
    </row>
    <row r="142" spans="1:17" ht="15">
      <c r="A142" s="70"/>
      <c r="B142" s="520" t="s">
        <v>478</v>
      </c>
      <c r="C142" s="521">
        <v>39855</v>
      </c>
      <c r="D142" s="522">
        <v>2009</v>
      </c>
      <c r="E142" s="522">
        <v>42</v>
      </c>
      <c r="F142" s="523">
        <v>0.6763888888888889</v>
      </c>
      <c r="G142" s="523">
        <v>0.4451388888888889</v>
      </c>
      <c r="H142" s="521">
        <v>39856</v>
      </c>
      <c r="I142" s="522">
        <v>2009</v>
      </c>
      <c r="J142" s="522">
        <v>43</v>
      </c>
      <c r="K142" s="523">
        <v>0.12152777777777778</v>
      </c>
      <c r="L142" s="525">
        <v>21.5</v>
      </c>
      <c r="M142" s="101"/>
      <c r="N142" s="70"/>
      <c r="O142" s="70"/>
      <c r="P142" s="70"/>
      <c r="Q142" s="70"/>
    </row>
    <row r="143" spans="1:17" ht="15">
      <c r="A143" s="70"/>
      <c r="B143" s="520" t="s">
        <v>481</v>
      </c>
      <c r="C143" s="521">
        <v>39856</v>
      </c>
      <c r="D143" s="522">
        <v>2009</v>
      </c>
      <c r="E143" s="522">
        <v>43</v>
      </c>
      <c r="F143" s="523">
        <v>0.6527777777777778</v>
      </c>
      <c r="G143" s="523">
        <v>0.4791666666666667</v>
      </c>
      <c r="H143" s="521">
        <v>39857</v>
      </c>
      <c r="I143" s="522">
        <v>2009</v>
      </c>
      <c r="J143" s="522">
        <v>44</v>
      </c>
      <c r="K143" s="523">
        <v>0.13194444444444445</v>
      </c>
      <c r="L143" s="525">
        <v>23</v>
      </c>
      <c r="M143" s="101"/>
      <c r="N143" s="70"/>
      <c r="O143" s="70"/>
      <c r="P143" s="70"/>
      <c r="Q143" s="70"/>
    </row>
    <row r="144" spans="1:17" ht="15">
      <c r="A144" s="70"/>
      <c r="B144" s="520" t="s">
        <v>486</v>
      </c>
      <c r="C144" s="521">
        <v>39858</v>
      </c>
      <c r="D144" s="522">
        <v>2009</v>
      </c>
      <c r="E144" s="522">
        <v>45</v>
      </c>
      <c r="F144" s="523">
        <v>0.3923611111111111</v>
      </c>
      <c r="G144" s="523">
        <v>0.4270833333333333</v>
      </c>
      <c r="H144" s="521">
        <v>39858</v>
      </c>
      <c r="I144" s="522">
        <v>2009</v>
      </c>
      <c r="J144" s="522">
        <v>45</v>
      </c>
      <c r="K144" s="523">
        <v>0.8194444444444445</v>
      </c>
      <c r="L144" s="525">
        <v>20.5</v>
      </c>
      <c r="M144" s="101"/>
      <c r="N144" s="70"/>
      <c r="O144" s="70"/>
      <c r="P144" s="70"/>
      <c r="Q144" s="70"/>
    </row>
    <row r="145" spans="1:17" ht="15">
      <c r="A145" s="70"/>
      <c r="B145" s="520" t="s">
        <v>493</v>
      </c>
      <c r="C145" s="521">
        <v>39860</v>
      </c>
      <c r="D145" s="522">
        <v>2009</v>
      </c>
      <c r="E145" s="522">
        <v>47</v>
      </c>
      <c r="F145" s="523">
        <v>0.7256944444444445</v>
      </c>
      <c r="G145" s="523">
        <v>0.3958333333333333</v>
      </c>
      <c r="H145" s="521">
        <v>39861</v>
      </c>
      <c r="I145" s="522">
        <v>2009</v>
      </c>
      <c r="J145" s="522">
        <v>48</v>
      </c>
      <c r="K145" s="523">
        <v>0.12152777777777778</v>
      </c>
      <c r="L145" s="525">
        <v>19</v>
      </c>
      <c r="M145" s="101"/>
      <c r="N145" s="70"/>
      <c r="O145" s="70"/>
      <c r="P145" s="70"/>
      <c r="Q145" s="70"/>
    </row>
    <row r="146" spans="1:17" ht="15.75" thickBot="1">
      <c r="A146" s="70"/>
      <c r="B146" s="75"/>
      <c r="C146" s="93"/>
      <c r="D146" s="94"/>
      <c r="E146" s="94"/>
      <c r="F146" s="89"/>
      <c r="G146" s="236"/>
      <c r="H146" s="88"/>
      <c r="I146" s="94"/>
      <c r="J146" s="94"/>
      <c r="K146" s="89"/>
      <c r="L146" s="75"/>
      <c r="M146" s="102"/>
      <c r="N146" s="70"/>
      <c r="O146" s="70"/>
      <c r="P146" s="70"/>
      <c r="Q146" s="70"/>
    </row>
    <row r="147" spans="1:17" ht="1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</row>
    <row r="148" spans="1:17" ht="15">
      <c r="A148" s="70">
        <f>COUNTA(B134:B146)</f>
        <v>11</v>
      </c>
      <c r="B148" s="70" t="s">
        <v>201</v>
      </c>
      <c r="C148" s="70"/>
      <c r="D148" s="70"/>
      <c r="E148" s="72" t="s">
        <v>202</v>
      </c>
      <c r="F148" s="70">
        <f>DAY(G148)</f>
        <v>3</v>
      </c>
      <c r="G148" s="77">
        <f>SUM(G134:G146)</f>
        <v>3.7493055555555554</v>
      </c>
      <c r="H148" s="77"/>
      <c r="I148" s="70"/>
      <c r="J148" s="70"/>
      <c r="K148" s="72" t="s">
        <v>203</v>
      </c>
      <c r="L148" s="78">
        <f>SUM(L134:L146)</f>
        <v>180</v>
      </c>
      <c r="M148" s="70" t="s">
        <v>204</v>
      </c>
      <c r="N148" s="70"/>
      <c r="O148" s="70"/>
      <c r="P148" s="70"/>
      <c r="Q148" s="70"/>
    </row>
  </sheetData>
  <sheetProtection/>
  <mergeCells count="79">
    <mergeCell ref="L126:N126"/>
    <mergeCell ref="L127:N127"/>
    <mergeCell ref="L120:N120"/>
    <mergeCell ref="L121:N121"/>
    <mergeCell ref="L124:N124"/>
    <mergeCell ref="L125:N125"/>
    <mergeCell ref="L122:N122"/>
    <mergeCell ref="L123:N123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02:N102"/>
    <mergeCell ref="L103:N103"/>
    <mergeCell ref="L104:N104"/>
    <mergeCell ref="L105:N105"/>
    <mergeCell ref="L88:N88"/>
    <mergeCell ref="L106:N106"/>
    <mergeCell ref="L107:N107"/>
    <mergeCell ref="P70:P71"/>
    <mergeCell ref="L101:N101"/>
    <mergeCell ref="O70:O71"/>
    <mergeCell ref="L97:N97"/>
    <mergeCell ref="L98:N98"/>
    <mergeCell ref="L99:N99"/>
    <mergeCell ref="L100:N100"/>
    <mergeCell ref="L84:N84"/>
    <mergeCell ref="L85:N85"/>
    <mergeCell ref="L86:N86"/>
    <mergeCell ref="L87:N87"/>
    <mergeCell ref="L90:N90"/>
    <mergeCell ref="L91:N91"/>
    <mergeCell ref="L93:N93"/>
    <mergeCell ref="L95:N95"/>
    <mergeCell ref="L92:N92"/>
    <mergeCell ref="L81:N81"/>
    <mergeCell ref="L82:N82"/>
    <mergeCell ref="B132:B133"/>
    <mergeCell ref="L128:N128"/>
    <mergeCell ref="H132:K132"/>
    <mergeCell ref="L132:L133"/>
    <mergeCell ref="C132:F132"/>
    <mergeCell ref="L96:N96"/>
    <mergeCell ref="L94:N94"/>
    <mergeCell ref="L89:N89"/>
    <mergeCell ref="L83:N83"/>
    <mergeCell ref="L72:N72"/>
    <mergeCell ref="L75:N75"/>
    <mergeCell ref="L76:N76"/>
    <mergeCell ref="L73:N73"/>
    <mergeCell ref="L77:N77"/>
    <mergeCell ref="L78:N78"/>
    <mergeCell ref="L74:N74"/>
    <mergeCell ref="L79:N79"/>
    <mergeCell ref="L80:N80"/>
    <mergeCell ref="O5:P5"/>
    <mergeCell ref="Q5:Q6"/>
    <mergeCell ref="D70:F70"/>
    <mergeCell ref="B70:B71"/>
    <mergeCell ref="C70:C71"/>
    <mergeCell ref="G70:G71"/>
    <mergeCell ref="H70:I70"/>
    <mergeCell ref="J70:J71"/>
    <mergeCell ref="K70:K71"/>
    <mergeCell ref="L70:N71"/>
    <mergeCell ref="M5:M6"/>
    <mergeCell ref="N5:N6"/>
    <mergeCell ref="B5:B6"/>
    <mergeCell ref="C5:F5"/>
    <mergeCell ref="H5:K5"/>
    <mergeCell ref="L5:L6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6" customWidth="1"/>
  </cols>
  <sheetData>
    <row r="1" spans="1:18" ht="15">
      <c r="A1" s="66" t="e">
        <f>#REF!=#REF!</f>
        <v>#REF!</v>
      </c>
      <c r="B1" s="66" t="e">
        <f>#REF!=#REF!</f>
        <v>#REF!</v>
      </c>
      <c r="C1" s="66" t="e">
        <f>#REF!=#REF!</f>
        <v>#REF!</v>
      </c>
      <c r="D1" s="66" t="e">
        <f>#REF!=#REF!</f>
        <v>#REF!</v>
      </c>
      <c r="E1" s="66" t="e">
        <f>#REF!=#REF!</f>
        <v>#REF!</v>
      </c>
      <c r="F1" s="66" t="e">
        <f>#REF!=#REF!</f>
        <v>#REF!</v>
      </c>
      <c r="G1" s="66" t="e">
        <f>#REF!=#REF!</f>
        <v>#REF!</v>
      </c>
      <c r="H1" s="66" t="e">
        <f>#REF!=#REF!</f>
        <v>#REF!</v>
      </c>
      <c r="I1" s="66" t="e">
        <f>#REF!=#REF!</f>
        <v>#REF!</v>
      </c>
      <c r="J1" s="66" t="e">
        <f>#REF!=#REF!</f>
        <v>#REF!</v>
      </c>
      <c r="K1" s="66" t="e">
        <f>#REF!=#REF!</f>
        <v>#REF!</v>
      </c>
      <c r="L1" s="66" t="e">
        <f>#REF!=#REF!</f>
        <v>#REF!</v>
      </c>
      <c r="M1" s="66" t="e">
        <f>#REF!=#REF!</f>
        <v>#REF!</v>
      </c>
      <c r="N1" s="66" t="e">
        <f>#REF!=#REF!</f>
        <v>#REF!</v>
      </c>
      <c r="O1" s="66" t="e">
        <f>#REF!=#REF!</f>
        <v>#REF!</v>
      </c>
      <c r="P1" s="66" t="e">
        <f>#REF!=#REF!</f>
        <v>#REF!</v>
      </c>
      <c r="Q1" s="66" t="e">
        <f>#REF!=#REF!</f>
        <v>#REF!</v>
      </c>
      <c r="R1" s="66" t="e">
        <f>#REF!=#REF!</f>
        <v>#REF!</v>
      </c>
    </row>
    <row r="2" spans="1:18" ht="15">
      <c r="A2" s="66" t="e">
        <f>#REF!=#REF!</f>
        <v>#REF!</v>
      </c>
      <c r="B2" s="66" t="e">
        <f>#REF!=#REF!</f>
        <v>#REF!</v>
      </c>
      <c r="C2" s="66" t="e">
        <f>#REF!=#REF!</f>
        <v>#REF!</v>
      </c>
      <c r="D2" s="66" t="e">
        <f>#REF!=#REF!</f>
        <v>#REF!</v>
      </c>
      <c r="E2" s="66" t="e">
        <f>#REF!=#REF!</f>
        <v>#REF!</v>
      </c>
      <c r="F2" s="66" t="e">
        <f>#REF!=#REF!</f>
        <v>#REF!</v>
      </c>
      <c r="G2" s="66" t="e">
        <f>#REF!=#REF!</f>
        <v>#REF!</v>
      </c>
      <c r="H2" s="66" t="e">
        <f>#REF!=#REF!</f>
        <v>#REF!</v>
      </c>
      <c r="I2" s="66" t="e">
        <f>#REF!=#REF!</f>
        <v>#REF!</v>
      </c>
      <c r="J2" s="66" t="e">
        <f>#REF!=#REF!</f>
        <v>#REF!</v>
      </c>
      <c r="K2" s="66" t="e">
        <f>#REF!=#REF!</f>
        <v>#REF!</v>
      </c>
      <c r="L2" s="66" t="e">
        <f>#REF!=#REF!</f>
        <v>#REF!</v>
      </c>
      <c r="M2" s="66" t="e">
        <f>#REF!=#REF!</f>
        <v>#REF!</v>
      </c>
      <c r="N2" s="66" t="e">
        <f>#REF!=#REF!</f>
        <v>#REF!</v>
      </c>
      <c r="O2" s="66" t="e">
        <f>#REF!=#REF!</f>
        <v>#REF!</v>
      </c>
      <c r="P2" s="66" t="e">
        <f>#REF!=#REF!</f>
        <v>#REF!</v>
      </c>
      <c r="Q2" s="66" t="e">
        <f>#REF!=#REF!</f>
        <v>#REF!</v>
      </c>
      <c r="R2" s="66" t="e">
        <f>#REF!=#REF!</f>
        <v>#REF!</v>
      </c>
    </row>
    <row r="3" spans="1:18" ht="15">
      <c r="A3" s="66" t="e">
        <f>#REF!=#REF!</f>
        <v>#REF!</v>
      </c>
      <c r="B3" s="66" t="e">
        <f>#REF!=#REF!</f>
        <v>#REF!</v>
      </c>
      <c r="C3" s="66" t="e">
        <f>#REF!=#REF!</f>
        <v>#REF!</v>
      </c>
      <c r="D3" s="66" t="e">
        <f>#REF!=#REF!</f>
        <v>#REF!</v>
      </c>
      <c r="E3" s="66" t="e">
        <f>#REF!=#REF!</f>
        <v>#REF!</v>
      </c>
      <c r="F3" s="66" t="e">
        <f>#REF!=#REF!</f>
        <v>#REF!</v>
      </c>
      <c r="G3" s="66" t="e">
        <f>#REF!=#REF!</f>
        <v>#REF!</v>
      </c>
      <c r="H3" s="66" t="e">
        <f>#REF!=#REF!</f>
        <v>#REF!</v>
      </c>
      <c r="I3" s="66" t="e">
        <f>#REF!=#REF!</f>
        <v>#REF!</v>
      </c>
      <c r="J3" s="66" t="e">
        <f>#REF!=#REF!</f>
        <v>#REF!</v>
      </c>
      <c r="K3" s="66" t="e">
        <f>#REF!=#REF!</f>
        <v>#REF!</v>
      </c>
      <c r="L3" s="66" t="e">
        <f>#REF!=#REF!</f>
        <v>#REF!</v>
      </c>
      <c r="M3" s="66" t="e">
        <f>#REF!=#REF!</f>
        <v>#REF!</v>
      </c>
      <c r="N3" s="66" t="e">
        <f>#REF!=#REF!</f>
        <v>#REF!</v>
      </c>
      <c r="O3" s="66" t="e">
        <f>#REF!=#REF!</f>
        <v>#REF!</v>
      </c>
      <c r="P3" s="66" t="e">
        <f>#REF!=#REF!</f>
        <v>#REF!</v>
      </c>
      <c r="Q3" s="66" t="e">
        <f>#REF!=#REF!</f>
        <v>#REF!</v>
      </c>
      <c r="R3" s="66" t="e">
        <f>#REF!=#REF!</f>
        <v>#REF!</v>
      </c>
    </row>
    <row r="4" spans="1:18" ht="15">
      <c r="A4" s="66" t="e">
        <f>#REF!=#REF!</f>
        <v>#REF!</v>
      </c>
      <c r="B4" s="66" t="e">
        <f>#REF!=#REF!</f>
        <v>#REF!</v>
      </c>
      <c r="C4" s="66" t="e">
        <f>#REF!=#REF!</f>
        <v>#REF!</v>
      </c>
      <c r="D4" s="66" t="e">
        <f>#REF!=#REF!</f>
        <v>#REF!</v>
      </c>
      <c r="E4" s="66" t="e">
        <f>#REF!=#REF!</f>
        <v>#REF!</v>
      </c>
      <c r="F4" s="66" t="e">
        <f>#REF!=#REF!</f>
        <v>#REF!</v>
      </c>
      <c r="G4" s="66" t="e">
        <f>#REF!=#REF!</f>
        <v>#REF!</v>
      </c>
      <c r="H4" s="66" t="e">
        <f>#REF!=#REF!</f>
        <v>#REF!</v>
      </c>
      <c r="I4" s="66" t="e">
        <f>#REF!=#REF!</f>
        <v>#REF!</v>
      </c>
      <c r="J4" s="66" t="e">
        <f>#REF!=#REF!</f>
        <v>#REF!</v>
      </c>
      <c r="K4" s="66" t="e">
        <f>#REF!=#REF!</f>
        <v>#REF!</v>
      </c>
      <c r="L4" s="66" t="e">
        <f>#REF!=#REF!</f>
        <v>#REF!</v>
      </c>
      <c r="M4" s="66" t="e">
        <f>#REF!=#REF!</f>
        <v>#REF!</v>
      </c>
      <c r="N4" s="66" t="e">
        <f>#REF!=#REF!</f>
        <v>#REF!</v>
      </c>
      <c r="O4" s="66" t="e">
        <f>#REF!=#REF!</f>
        <v>#REF!</v>
      </c>
      <c r="P4" s="66" t="e">
        <f>#REF!=#REF!</f>
        <v>#REF!</v>
      </c>
      <c r="Q4" s="66" t="e">
        <f>#REF!=#REF!</f>
        <v>#REF!</v>
      </c>
      <c r="R4" s="66" t="e">
        <f>#REF!=#REF!</f>
        <v>#REF!</v>
      </c>
    </row>
    <row r="5" spans="1:18" ht="15">
      <c r="A5" s="66" t="e">
        <f>#REF!=#REF!</f>
        <v>#REF!</v>
      </c>
      <c r="B5" s="66" t="e">
        <f>#REF!=#REF!</f>
        <v>#REF!</v>
      </c>
      <c r="C5" s="66" t="e">
        <f>#REF!=#REF!</f>
        <v>#REF!</v>
      </c>
      <c r="D5" s="66" t="e">
        <f>#REF!=#REF!</f>
        <v>#REF!</v>
      </c>
      <c r="E5" s="66" t="e">
        <f>#REF!=#REF!</f>
        <v>#REF!</v>
      </c>
      <c r="F5" s="66" t="e">
        <f>#REF!=#REF!</f>
        <v>#REF!</v>
      </c>
      <c r="G5" s="66" t="e">
        <f>#REF!=#REF!</f>
        <v>#REF!</v>
      </c>
      <c r="H5" s="66" t="e">
        <f>#REF!=#REF!</f>
        <v>#REF!</v>
      </c>
      <c r="I5" s="66" t="e">
        <f>#REF!=#REF!</f>
        <v>#REF!</v>
      </c>
      <c r="J5" s="66" t="e">
        <f>#REF!=#REF!</f>
        <v>#REF!</v>
      </c>
      <c r="K5" s="66" t="e">
        <f>#REF!=#REF!</f>
        <v>#REF!</v>
      </c>
      <c r="L5" s="66" t="e">
        <f>#REF!=#REF!</f>
        <v>#REF!</v>
      </c>
      <c r="M5" s="66" t="e">
        <f>#REF!=#REF!</f>
        <v>#REF!</v>
      </c>
      <c r="N5" s="66" t="e">
        <f>#REF!=#REF!</f>
        <v>#REF!</v>
      </c>
      <c r="O5" s="66" t="e">
        <f>#REF!=#REF!</f>
        <v>#REF!</v>
      </c>
      <c r="P5" s="66" t="e">
        <f>#REF!=#REF!</f>
        <v>#REF!</v>
      </c>
      <c r="Q5" s="66" t="e">
        <f>#REF!=#REF!</f>
        <v>#REF!</v>
      </c>
      <c r="R5" s="66" t="e">
        <f>#REF!=#REF!</f>
        <v>#REF!</v>
      </c>
    </row>
    <row r="6" spans="1:18" ht="15">
      <c r="A6" s="66" t="e">
        <f>#REF!=#REF!</f>
        <v>#REF!</v>
      </c>
      <c r="B6" s="66" t="e">
        <f>#REF!=#REF!</f>
        <v>#REF!</v>
      </c>
      <c r="C6" s="66" t="e">
        <f>#REF!=#REF!</f>
        <v>#REF!</v>
      </c>
      <c r="D6" s="66" t="e">
        <f>#REF!=#REF!</f>
        <v>#REF!</v>
      </c>
      <c r="E6" s="66" t="e">
        <f>#REF!=#REF!</f>
        <v>#REF!</v>
      </c>
      <c r="F6" s="66" t="e">
        <f>#REF!=#REF!</f>
        <v>#REF!</v>
      </c>
      <c r="G6" s="66" t="e">
        <f>#REF!=#REF!</f>
        <v>#REF!</v>
      </c>
      <c r="H6" s="66" t="e">
        <f>#REF!=#REF!</f>
        <v>#REF!</v>
      </c>
      <c r="I6" s="66" t="e">
        <f>#REF!=#REF!</f>
        <v>#REF!</v>
      </c>
      <c r="J6" s="66" t="e">
        <f>#REF!=#REF!</f>
        <v>#REF!</v>
      </c>
      <c r="K6" s="66" t="e">
        <f>#REF!=#REF!</f>
        <v>#REF!</v>
      </c>
      <c r="L6" s="66" t="e">
        <f>#REF!=#REF!</f>
        <v>#REF!</v>
      </c>
      <c r="M6" s="66" t="e">
        <f>#REF!=#REF!</f>
        <v>#REF!</v>
      </c>
      <c r="N6" s="66" t="e">
        <f>#REF!=#REF!</f>
        <v>#REF!</v>
      </c>
      <c r="O6" s="66" t="e">
        <f>#REF!=#REF!</f>
        <v>#REF!</v>
      </c>
      <c r="P6" s="66" t="e">
        <f>#REF!=#REF!</f>
        <v>#REF!</v>
      </c>
      <c r="Q6" s="66" t="e">
        <f>#REF!=#REF!</f>
        <v>#REF!</v>
      </c>
      <c r="R6" s="66" t="e">
        <f>#REF!=#REF!</f>
        <v>#REF!</v>
      </c>
    </row>
    <row r="7" spans="1:18" ht="15">
      <c r="A7" s="66" t="e">
        <f>#REF!=#REF!</f>
        <v>#REF!</v>
      </c>
      <c r="B7" s="66" t="e">
        <f>#REF!=#REF!</f>
        <v>#REF!</v>
      </c>
      <c r="C7" s="66" t="e">
        <f>#REF!=#REF!</f>
        <v>#REF!</v>
      </c>
      <c r="D7" s="66" t="e">
        <f>#REF!=#REF!</f>
        <v>#REF!</v>
      </c>
      <c r="E7" s="66" t="e">
        <f>#REF!=#REF!</f>
        <v>#REF!</v>
      </c>
      <c r="F7" s="66" t="e">
        <f>#REF!=#REF!</f>
        <v>#REF!</v>
      </c>
      <c r="G7" s="66" t="e">
        <f>#REF!=#REF!</f>
        <v>#REF!</v>
      </c>
      <c r="H7" s="66" t="e">
        <f>#REF!=#REF!</f>
        <v>#REF!</v>
      </c>
      <c r="I7" s="66" t="e">
        <f>#REF!=#REF!</f>
        <v>#REF!</v>
      </c>
      <c r="J7" s="66" t="e">
        <f>#REF!=#REF!</f>
        <v>#REF!</v>
      </c>
      <c r="K7" s="66" t="e">
        <f>#REF!=#REF!</f>
        <v>#REF!</v>
      </c>
      <c r="L7" s="66" t="e">
        <f>#REF!=#REF!</f>
        <v>#REF!</v>
      </c>
      <c r="M7" s="66" t="e">
        <f>#REF!=#REF!</f>
        <v>#REF!</v>
      </c>
      <c r="N7" s="66" t="e">
        <f>#REF!=#REF!</f>
        <v>#REF!</v>
      </c>
      <c r="O7" s="66" t="e">
        <f>#REF!=#REF!</f>
        <v>#REF!</v>
      </c>
      <c r="P7" s="66" t="e">
        <f>#REF!=#REF!</f>
        <v>#REF!</v>
      </c>
      <c r="Q7" s="66" t="e">
        <f>#REF!=#REF!</f>
        <v>#REF!</v>
      </c>
      <c r="R7" s="66" t="e">
        <f>#REF!=#REF!</f>
        <v>#REF!</v>
      </c>
    </row>
    <row r="8" spans="1:18" ht="15">
      <c r="A8" s="66" t="e">
        <f>#REF!=#REF!</f>
        <v>#REF!</v>
      </c>
      <c r="B8" s="66" t="e">
        <f>#REF!=#REF!</f>
        <v>#REF!</v>
      </c>
      <c r="C8" s="66" t="e">
        <f>#REF!=#REF!</f>
        <v>#REF!</v>
      </c>
      <c r="D8" s="66" t="e">
        <f>#REF!=#REF!</f>
        <v>#REF!</v>
      </c>
      <c r="E8" s="66" t="e">
        <f>#REF!=#REF!</f>
        <v>#REF!</v>
      </c>
      <c r="F8" s="66" t="e">
        <f>#REF!=#REF!</f>
        <v>#REF!</v>
      </c>
      <c r="G8" s="66" t="e">
        <f>#REF!=#REF!</f>
        <v>#REF!</v>
      </c>
      <c r="H8" s="66" t="e">
        <f>#REF!=#REF!</f>
        <v>#REF!</v>
      </c>
      <c r="I8" s="66" t="e">
        <f>#REF!=#REF!</f>
        <v>#REF!</v>
      </c>
      <c r="J8" s="66" t="e">
        <f>#REF!=#REF!</f>
        <v>#REF!</v>
      </c>
      <c r="K8" s="66" t="e">
        <f>#REF!=#REF!</f>
        <v>#REF!</v>
      </c>
      <c r="L8" s="66" t="e">
        <f>#REF!=#REF!</f>
        <v>#REF!</v>
      </c>
      <c r="M8" s="66" t="e">
        <f>#REF!=#REF!</f>
        <v>#REF!</v>
      </c>
      <c r="N8" s="66" t="e">
        <f>#REF!=#REF!</f>
        <v>#REF!</v>
      </c>
      <c r="O8" s="66" t="e">
        <f>#REF!=#REF!</f>
        <v>#REF!</v>
      </c>
      <c r="P8" s="66" t="e">
        <f>#REF!=#REF!</f>
        <v>#REF!</v>
      </c>
      <c r="Q8" s="66" t="e">
        <f>#REF!=#REF!</f>
        <v>#REF!</v>
      </c>
      <c r="R8" s="66" t="e">
        <f>#REF!=#REF!</f>
        <v>#REF!</v>
      </c>
    </row>
    <row r="9" spans="1:18" ht="15">
      <c r="A9" s="66" t="e">
        <f>#REF!=#REF!</f>
        <v>#REF!</v>
      </c>
      <c r="B9" s="66" t="e">
        <f>#REF!=#REF!</f>
        <v>#REF!</v>
      </c>
      <c r="C9" s="66" t="e">
        <f>#REF!=#REF!</f>
        <v>#REF!</v>
      </c>
      <c r="D9" s="66" t="e">
        <f>#REF!=#REF!</f>
        <v>#REF!</v>
      </c>
      <c r="E9" s="66" t="e">
        <f>#REF!=#REF!</f>
        <v>#REF!</v>
      </c>
      <c r="F9" s="66" t="e">
        <f>#REF!=#REF!</f>
        <v>#REF!</v>
      </c>
      <c r="G9" s="66" t="e">
        <f>#REF!=#REF!</f>
        <v>#REF!</v>
      </c>
      <c r="H9" s="66" t="e">
        <f>#REF!=#REF!</f>
        <v>#REF!</v>
      </c>
      <c r="I9" s="66" t="e">
        <f>#REF!=#REF!</f>
        <v>#REF!</v>
      </c>
      <c r="J9" s="66" t="e">
        <f>#REF!=#REF!</f>
        <v>#REF!</v>
      </c>
      <c r="K9" s="66" t="e">
        <f>#REF!=#REF!</f>
        <v>#REF!</v>
      </c>
      <c r="L9" s="66" t="e">
        <f>#REF!=#REF!</f>
        <v>#REF!</v>
      </c>
      <c r="M9" s="66" t="e">
        <f>#REF!=#REF!</f>
        <v>#REF!</v>
      </c>
      <c r="N9" s="66" t="e">
        <f>#REF!=#REF!</f>
        <v>#REF!</v>
      </c>
      <c r="O9" s="66" t="e">
        <f>#REF!=#REF!</f>
        <v>#REF!</v>
      </c>
      <c r="P9" s="66" t="e">
        <f>#REF!=#REF!</f>
        <v>#REF!</v>
      </c>
      <c r="Q9" s="66" t="e">
        <f>#REF!=#REF!</f>
        <v>#REF!</v>
      </c>
      <c r="R9" s="66" t="e">
        <f>#REF!=#REF!</f>
        <v>#REF!</v>
      </c>
    </row>
    <row r="10" spans="1:18" ht="15">
      <c r="A10" s="66" t="e">
        <f>#REF!=#REF!</f>
        <v>#REF!</v>
      </c>
      <c r="B10" s="66" t="e">
        <f>#REF!=#REF!</f>
        <v>#REF!</v>
      </c>
      <c r="C10" s="66" t="e">
        <f>#REF!=#REF!</f>
        <v>#REF!</v>
      </c>
      <c r="D10" s="66" t="e">
        <f>#REF!=#REF!</f>
        <v>#REF!</v>
      </c>
      <c r="E10" s="66" t="e">
        <f>#REF!=#REF!</f>
        <v>#REF!</v>
      </c>
      <c r="F10" s="66" t="e">
        <f>#REF!=#REF!</f>
        <v>#REF!</v>
      </c>
      <c r="G10" s="66" t="e">
        <f>#REF!=#REF!</f>
        <v>#REF!</v>
      </c>
      <c r="H10" s="66" t="e">
        <f>#REF!=#REF!</f>
        <v>#REF!</v>
      </c>
      <c r="I10" s="66" t="e">
        <f>#REF!=#REF!</f>
        <v>#REF!</v>
      </c>
      <c r="J10" s="66" t="e">
        <f>#REF!=#REF!</f>
        <v>#REF!</v>
      </c>
      <c r="K10" s="66" t="e">
        <f>#REF!=#REF!</f>
        <v>#REF!</v>
      </c>
      <c r="L10" s="66" t="e">
        <f>#REF!=#REF!</f>
        <v>#REF!</v>
      </c>
      <c r="M10" s="66" t="e">
        <f>#REF!=#REF!</f>
        <v>#REF!</v>
      </c>
      <c r="N10" s="66" t="e">
        <f>#REF!=#REF!</f>
        <v>#REF!</v>
      </c>
      <c r="O10" s="66" t="e">
        <f>#REF!=#REF!</f>
        <v>#REF!</v>
      </c>
      <c r="P10" s="66" t="e">
        <f>#REF!=#REF!</f>
        <v>#REF!</v>
      </c>
      <c r="Q10" s="66" t="e">
        <f>#REF!=#REF!</f>
        <v>#REF!</v>
      </c>
      <c r="R10" s="66" t="e">
        <f>#REF!=#REF!</f>
        <v>#REF!</v>
      </c>
    </row>
    <row r="11" spans="1:18" ht="15">
      <c r="A11" s="66" t="e">
        <f>#REF!=#REF!</f>
        <v>#REF!</v>
      </c>
      <c r="B11" s="66" t="e">
        <f>#REF!=#REF!</f>
        <v>#REF!</v>
      </c>
      <c r="C11" s="66" t="e">
        <f>#REF!=#REF!</f>
        <v>#REF!</v>
      </c>
      <c r="D11" s="66" t="e">
        <f>#REF!=#REF!</f>
        <v>#REF!</v>
      </c>
      <c r="E11" s="66" t="e">
        <f>#REF!=#REF!</f>
        <v>#REF!</v>
      </c>
      <c r="F11" s="66" t="e">
        <f>#REF!=#REF!</f>
        <v>#REF!</v>
      </c>
      <c r="G11" s="66" t="e">
        <f>#REF!=#REF!</f>
        <v>#REF!</v>
      </c>
      <c r="H11" s="66" t="e">
        <f>#REF!=#REF!</f>
        <v>#REF!</v>
      </c>
      <c r="I11" s="66" t="e">
        <f>#REF!=#REF!</f>
        <v>#REF!</v>
      </c>
      <c r="J11" s="66" t="e">
        <f>#REF!=#REF!</f>
        <v>#REF!</v>
      </c>
      <c r="K11" s="66" t="e">
        <f>#REF!=#REF!</f>
        <v>#REF!</v>
      </c>
      <c r="L11" s="66" t="e">
        <f>#REF!=#REF!</f>
        <v>#REF!</v>
      </c>
      <c r="M11" s="66" t="e">
        <f>#REF!=#REF!</f>
        <v>#REF!</v>
      </c>
      <c r="N11" s="66" t="e">
        <f>#REF!=#REF!</f>
        <v>#REF!</v>
      </c>
      <c r="O11" s="66" t="e">
        <f>#REF!=#REF!</f>
        <v>#REF!</v>
      </c>
      <c r="P11" s="66" t="e">
        <f>#REF!=#REF!</f>
        <v>#REF!</v>
      </c>
      <c r="Q11" s="66" t="e">
        <f>#REF!=#REF!</f>
        <v>#REF!</v>
      </c>
      <c r="R11" s="66" t="e">
        <f>#REF!=#REF!</f>
        <v>#REF!</v>
      </c>
    </row>
    <row r="12" spans="1:18" ht="15">
      <c r="A12" s="66" t="e">
        <f>#REF!=#REF!</f>
        <v>#REF!</v>
      </c>
      <c r="B12" s="66" t="e">
        <f>#REF!=#REF!</f>
        <v>#REF!</v>
      </c>
      <c r="C12" s="66" t="e">
        <f>#REF!=#REF!</f>
        <v>#REF!</v>
      </c>
      <c r="D12" s="66" t="e">
        <f>#REF!=#REF!</f>
        <v>#REF!</v>
      </c>
      <c r="E12" s="66" t="e">
        <f>#REF!=#REF!</f>
        <v>#REF!</v>
      </c>
      <c r="F12" s="66" t="e">
        <f>#REF!=#REF!</f>
        <v>#REF!</v>
      </c>
      <c r="G12" s="66" t="e">
        <f>#REF!=#REF!</f>
        <v>#REF!</v>
      </c>
      <c r="H12" s="66" t="e">
        <f>#REF!=#REF!</f>
        <v>#REF!</v>
      </c>
      <c r="I12" s="66" t="e">
        <f>#REF!=#REF!</f>
        <v>#REF!</v>
      </c>
      <c r="J12" s="66" t="e">
        <f>#REF!=#REF!</f>
        <v>#REF!</v>
      </c>
      <c r="K12" s="66" t="e">
        <f>#REF!=#REF!</f>
        <v>#REF!</v>
      </c>
      <c r="L12" s="66" t="e">
        <f>#REF!=#REF!</f>
        <v>#REF!</v>
      </c>
      <c r="M12" s="66" t="e">
        <f>#REF!=#REF!</f>
        <v>#REF!</v>
      </c>
      <c r="N12" s="66" t="e">
        <f>#REF!=#REF!</f>
        <v>#REF!</v>
      </c>
      <c r="O12" s="66" t="e">
        <f>#REF!=#REF!</f>
        <v>#REF!</v>
      </c>
      <c r="P12" s="66" t="e">
        <f>#REF!=#REF!</f>
        <v>#REF!</v>
      </c>
      <c r="Q12" s="66" t="e">
        <f>#REF!=#REF!</f>
        <v>#REF!</v>
      </c>
      <c r="R12" s="66" t="e">
        <f>#REF!=#REF!</f>
        <v>#REF!</v>
      </c>
    </row>
    <row r="13" spans="1:18" ht="15">
      <c r="A13" s="66" t="e">
        <f>#REF!=#REF!</f>
        <v>#REF!</v>
      </c>
      <c r="B13" s="66" t="e">
        <f>#REF!=#REF!</f>
        <v>#REF!</v>
      </c>
      <c r="C13" s="66" t="e">
        <f>#REF!=#REF!</f>
        <v>#REF!</v>
      </c>
      <c r="D13" s="66" t="e">
        <f>#REF!=#REF!</f>
        <v>#REF!</v>
      </c>
      <c r="E13" s="66" t="e">
        <f>#REF!=#REF!</f>
        <v>#REF!</v>
      </c>
      <c r="F13" s="66" t="e">
        <f>#REF!=#REF!</f>
        <v>#REF!</v>
      </c>
      <c r="G13" s="66" t="e">
        <f>#REF!=#REF!</f>
        <v>#REF!</v>
      </c>
      <c r="H13" s="66" t="e">
        <f>#REF!=#REF!</f>
        <v>#REF!</v>
      </c>
      <c r="I13" s="66" t="e">
        <f>#REF!=#REF!</f>
        <v>#REF!</v>
      </c>
      <c r="J13" s="66" t="e">
        <f>#REF!=#REF!</f>
        <v>#REF!</v>
      </c>
      <c r="K13" s="66" t="e">
        <f>#REF!=#REF!</f>
        <v>#REF!</v>
      </c>
      <c r="L13" s="66" t="e">
        <f>#REF!=#REF!</f>
        <v>#REF!</v>
      </c>
      <c r="M13" s="66" t="e">
        <f>#REF!=#REF!</f>
        <v>#REF!</v>
      </c>
      <c r="N13" s="66" t="e">
        <f>#REF!=#REF!</f>
        <v>#REF!</v>
      </c>
      <c r="O13" s="66" t="e">
        <f>#REF!=#REF!</f>
        <v>#REF!</v>
      </c>
      <c r="P13" s="66" t="e">
        <f>#REF!=#REF!</f>
        <v>#REF!</v>
      </c>
      <c r="Q13" s="66" t="e">
        <f>#REF!=#REF!</f>
        <v>#REF!</v>
      </c>
      <c r="R13" s="66" t="e">
        <f>#REF!=#REF!</f>
        <v>#REF!</v>
      </c>
    </row>
    <row r="14" spans="1:18" ht="15">
      <c r="A14" s="66" t="e">
        <f>#REF!=#REF!</f>
        <v>#REF!</v>
      </c>
      <c r="B14" s="66" t="e">
        <f>#REF!=#REF!</f>
        <v>#REF!</v>
      </c>
      <c r="C14" s="66" t="e">
        <f>#REF!=#REF!</f>
        <v>#REF!</v>
      </c>
      <c r="D14" s="66" t="e">
        <f>#REF!=#REF!</f>
        <v>#REF!</v>
      </c>
      <c r="E14" s="66" t="e">
        <f>#REF!=#REF!</f>
        <v>#REF!</v>
      </c>
      <c r="F14" s="66" t="e">
        <f>#REF!=#REF!</f>
        <v>#REF!</v>
      </c>
      <c r="G14" s="66" t="e">
        <f>#REF!=#REF!</f>
        <v>#REF!</v>
      </c>
      <c r="H14" s="66" t="e">
        <f>#REF!=#REF!</f>
        <v>#REF!</v>
      </c>
      <c r="I14" s="66" t="e">
        <f>#REF!=#REF!</f>
        <v>#REF!</v>
      </c>
      <c r="J14" s="66" t="e">
        <f>#REF!=#REF!</f>
        <v>#REF!</v>
      </c>
      <c r="K14" s="66" t="e">
        <f>#REF!=#REF!</f>
        <v>#REF!</v>
      </c>
      <c r="L14" s="66" t="e">
        <f>#REF!=#REF!</f>
        <v>#REF!</v>
      </c>
      <c r="M14" s="66" t="e">
        <f>#REF!=#REF!</f>
        <v>#REF!</v>
      </c>
      <c r="N14" s="66" t="e">
        <f>#REF!=#REF!</f>
        <v>#REF!</v>
      </c>
      <c r="O14" s="66" t="e">
        <f>#REF!=#REF!</f>
        <v>#REF!</v>
      </c>
      <c r="P14" s="66" t="e">
        <f>#REF!=#REF!</f>
        <v>#REF!</v>
      </c>
      <c r="Q14" s="66" t="e">
        <f>#REF!=#REF!</f>
        <v>#REF!</v>
      </c>
      <c r="R14" s="66" t="e">
        <f>#REF!=#REF!</f>
        <v>#REF!</v>
      </c>
    </row>
    <row r="15" spans="1:18" ht="15">
      <c r="A15" s="66" t="e">
        <f>#REF!=#REF!</f>
        <v>#REF!</v>
      </c>
      <c r="B15" s="66" t="e">
        <f>#REF!=#REF!</f>
        <v>#REF!</v>
      </c>
      <c r="C15" s="66" t="e">
        <f>#REF!=#REF!</f>
        <v>#REF!</v>
      </c>
      <c r="D15" s="66" t="e">
        <f>#REF!=#REF!</f>
        <v>#REF!</v>
      </c>
      <c r="E15" s="66" t="e">
        <f>#REF!=#REF!</f>
        <v>#REF!</v>
      </c>
      <c r="F15" s="66" t="e">
        <f>#REF!=#REF!</f>
        <v>#REF!</v>
      </c>
      <c r="G15" s="66" t="e">
        <f>#REF!=#REF!</f>
        <v>#REF!</v>
      </c>
      <c r="H15" s="66" t="e">
        <f>#REF!=#REF!</f>
        <v>#REF!</v>
      </c>
      <c r="I15" s="66" t="e">
        <f>#REF!=#REF!</f>
        <v>#REF!</v>
      </c>
      <c r="J15" s="66" t="e">
        <f>#REF!=#REF!</f>
        <v>#REF!</v>
      </c>
      <c r="K15" s="66" t="e">
        <f>#REF!=#REF!</f>
        <v>#REF!</v>
      </c>
      <c r="L15" s="66" t="e">
        <f>#REF!=#REF!</f>
        <v>#REF!</v>
      </c>
      <c r="M15" s="66" t="e">
        <f>#REF!=#REF!</f>
        <v>#REF!</v>
      </c>
      <c r="N15" s="66" t="e">
        <f>#REF!=#REF!</f>
        <v>#REF!</v>
      </c>
      <c r="O15" s="66" t="e">
        <f>#REF!=#REF!</f>
        <v>#REF!</v>
      </c>
      <c r="P15" s="66" t="e">
        <f>#REF!=#REF!</f>
        <v>#REF!</v>
      </c>
      <c r="Q15" s="66" t="e">
        <f>#REF!=#REF!</f>
        <v>#REF!</v>
      </c>
      <c r="R15" s="66" t="e">
        <f>#REF!=#REF!</f>
        <v>#REF!</v>
      </c>
    </row>
    <row r="16" spans="1:18" ht="15">
      <c r="A16" s="66" t="e">
        <f>#REF!=#REF!</f>
        <v>#REF!</v>
      </c>
      <c r="B16" s="66" t="e">
        <f>#REF!=#REF!</f>
        <v>#REF!</v>
      </c>
      <c r="C16" s="66" t="e">
        <f>#REF!=#REF!</f>
        <v>#REF!</v>
      </c>
      <c r="D16" s="66" t="e">
        <f>#REF!=#REF!</f>
        <v>#REF!</v>
      </c>
      <c r="E16" s="66" t="e">
        <f>#REF!=#REF!</f>
        <v>#REF!</v>
      </c>
      <c r="F16" s="66" t="e">
        <f>#REF!=#REF!</f>
        <v>#REF!</v>
      </c>
      <c r="G16" s="66" t="e">
        <f>#REF!=#REF!</f>
        <v>#REF!</v>
      </c>
      <c r="H16" s="66" t="e">
        <f>#REF!=#REF!</f>
        <v>#REF!</v>
      </c>
      <c r="I16" s="66" t="e">
        <f>#REF!=#REF!</f>
        <v>#REF!</v>
      </c>
      <c r="J16" s="66" t="e">
        <f>#REF!=#REF!</f>
        <v>#REF!</v>
      </c>
      <c r="K16" s="66" t="e">
        <f>#REF!=#REF!</f>
        <v>#REF!</v>
      </c>
      <c r="L16" s="66" t="e">
        <f>#REF!=#REF!</f>
        <v>#REF!</v>
      </c>
      <c r="M16" s="66" t="e">
        <f>#REF!=#REF!</f>
        <v>#REF!</v>
      </c>
      <c r="N16" s="66" t="e">
        <f>#REF!=#REF!</f>
        <v>#REF!</v>
      </c>
      <c r="O16" s="66" t="e">
        <f>#REF!=#REF!</f>
        <v>#REF!</v>
      </c>
      <c r="P16" s="66" t="e">
        <f>#REF!=#REF!</f>
        <v>#REF!</v>
      </c>
      <c r="Q16" s="66" t="e">
        <f>#REF!=#REF!</f>
        <v>#REF!</v>
      </c>
      <c r="R16" s="66" t="e">
        <f>#REF!=#REF!</f>
        <v>#REF!</v>
      </c>
    </row>
    <row r="17" spans="1:18" ht="15">
      <c r="A17" s="66" t="e">
        <f>#REF!=#REF!</f>
        <v>#REF!</v>
      </c>
      <c r="B17" s="66" t="e">
        <f>#REF!=#REF!</f>
        <v>#REF!</v>
      </c>
      <c r="C17" s="66" t="e">
        <f>#REF!=#REF!</f>
        <v>#REF!</v>
      </c>
      <c r="D17" s="66" t="e">
        <f>#REF!=#REF!</f>
        <v>#REF!</v>
      </c>
      <c r="E17" s="66" t="e">
        <f>#REF!=#REF!</f>
        <v>#REF!</v>
      </c>
      <c r="F17" s="66" t="e">
        <f>#REF!=#REF!</f>
        <v>#REF!</v>
      </c>
      <c r="G17" s="66" t="e">
        <f>#REF!=#REF!</f>
        <v>#REF!</v>
      </c>
      <c r="H17" s="66" t="e">
        <f>#REF!=#REF!</f>
        <v>#REF!</v>
      </c>
      <c r="I17" s="66" t="e">
        <f>#REF!=#REF!</f>
        <v>#REF!</v>
      </c>
      <c r="J17" s="66" t="e">
        <f>#REF!=#REF!</f>
        <v>#REF!</v>
      </c>
      <c r="K17" s="66" t="e">
        <f>#REF!=#REF!</f>
        <v>#REF!</v>
      </c>
      <c r="L17" s="66" t="e">
        <f>#REF!=#REF!</f>
        <v>#REF!</v>
      </c>
      <c r="M17" s="66" t="e">
        <f>#REF!=#REF!</f>
        <v>#REF!</v>
      </c>
      <c r="N17" s="66" t="e">
        <f>#REF!=#REF!</f>
        <v>#REF!</v>
      </c>
      <c r="O17" s="66" t="e">
        <f>#REF!=#REF!</f>
        <v>#REF!</v>
      </c>
      <c r="P17" s="66" t="e">
        <f>#REF!=#REF!</f>
        <v>#REF!</v>
      </c>
      <c r="Q17" s="66" t="e">
        <f>#REF!=#REF!</f>
        <v>#REF!</v>
      </c>
      <c r="R17" s="66" t="e">
        <f>#REF!=#REF!</f>
        <v>#REF!</v>
      </c>
    </row>
    <row r="18" spans="1:18" ht="15">
      <c r="A18" s="66" t="e">
        <f>#REF!=#REF!</f>
        <v>#REF!</v>
      </c>
      <c r="B18" s="66" t="e">
        <f>#REF!=#REF!</f>
        <v>#REF!</v>
      </c>
      <c r="C18" s="66" t="e">
        <f>#REF!=#REF!</f>
        <v>#REF!</v>
      </c>
      <c r="D18" s="66" t="e">
        <f>#REF!=#REF!</f>
        <v>#REF!</v>
      </c>
      <c r="E18" s="66" t="e">
        <f>#REF!=#REF!</f>
        <v>#REF!</v>
      </c>
      <c r="F18" s="66" t="e">
        <f>#REF!=#REF!</f>
        <v>#REF!</v>
      </c>
      <c r="G18" s="66" t="e">
        <f>#REF!=#REF!</f>
        <v>#REF!</v>
      </c>
      <c r="H18" s="66" t="e">
        <f>#REF!=#REF!</f>
        <v>#REF!</v>
      </c>
      <c r="I18" s="66" t="e">
        <f>#REF!=#REF!</f>
        <v>#REF!</v>
      </c>
      <c r="J18" s="66" t="e">
        <f>#REF!=#REF!</f>
        <v>#REF!</v>
      </c>
      <c r="K18" s="66" t="e">
        <f>#REF!=#REF!</f>
        <v>#REF!</v>
      </c>
      <c r="L18" s="66" t="e">
        <f>#REF!=#REF!</f>
        <v>#REF!</v>
      </c>
      <c r="M18" s="66" t="e">
        <f>#REF!=#REF!</f>
        <v>#REF!</v>
      </c>
      <c r="N18" s="66" t="e">
        <f>#REF!=#REF!</f>
        <v>#REF!</v>
      </c>
      <c r="O18" s="66" t="e">
        <f>#REF!=#REF!</f>
        <v>#REF!</v>
      </c>
      <c r="P18" s="66" t="e">
        <f>#REF!=#REF!</f>
        <v>#REF!</v>
      </c>
      <c r="Q18" s="66" t="e">
        <f>#REF!=#REF!</f>
        <v>#REF!</v>
      </c>
      <c r="R18" s="66" t="e">
        <f>#REF!=#REF!</f>
        <v>#REF!</v>
      </c>
    </row>
    <row r="19" spans="1:18" ht="15">
      <c r="A19" s="66" t="e">
        <f>#REF!=#REF!</f>
        <v>#REF!</v>
      </c>
      <c r="B19" s="66" t="e">
        <f>#REF!=#REF!</f>
        <v>#REF!</v>
      </c>
      <c r="C19" s="66" t="e">
        <f>#REF!=#REF!</f>
        <v>#REF!</v>
      </c>
      <c r="D19" s="66" t="e">
        <f>#REF!=#REF!</f>
        <v>#REF!</v>
      </c>
      <c r="E19" s="66" t="e">
        <f>#REF!=#REF!</f>
        <v>#REF!</v>
      </c>
      <c r="F19" s="66" t="e">
        <f>#REF!=#REF!</f>
        <v>#REF!</v>
      </c>
      <c r="G19" s="66" t="e">
        <f>#REF!=#REF!</f>
        <v>#REF!</v>
      </c>
      <c r="H19" s="66" t="e">
        <f>#REF!=#REF!</f>
        <v>#REF!</v>
      </c>
      <c r="I19" s="66" t="e">
        <f>#REF!=#REF!</f>
        <v>#REF!</v>
      </c>
      <c r="J19" s="66" t="e">
        <f>#REF!=#REF!</f>
        <v>#REF!</v>
      </c>
      <c r="K19" s="66" t="e">
        <f>#REF!=#REF!</f>
        <v>#REF!</v>
      </c>
      <c r="L19" s="66" t="e">
        <f>#REF!=#REF!</f>
        <v>#REF!</v>
      </c>
      <c r="M19" s="66" t="e">
        <f>#REF!=#REF!</f>
        <v>#REF!</v>
      </c>
      <c r="N19" s="66" t="e">
        <f>#REF!=#REF!</f>
        <v>#REF!</v>
      </c>
      <c r="O19" s="66" t="e">
        <f>#REF!=#REF!</f>
        <v>#REF!</v>
      </c>
      <c r="P19" s="66" t="e">
        <f>#REF!=#REF!</f>
        <v>#REF!</v>
      </c>
      <c r="Q19" s="66" t="e">
        <f>#REF!=#REF!</f>
        <v>#REF!</v>
      </c>
      <c r="R19" s="66" t="e">
        <f>#REF!=#REF!</f>
        <v>#REF!</v>
      </c>
    </row>
    <row r="20" spans="1:18" ht="15">
      <c r="A20" s="66" t="e">
        <f>#REF!=#REF!</f>
        <v>#REF!</v>
      </c>
      <c r="B20" s="66" t="e">
        <f>#REF!=#REF!</f>
        <v>#REF!</v>
      </c>
      <c r="C20" s="66" t="e">
        <f>#REF!=#REF!</f>
        <v>#REF!</v>
      </c>
      <c r="D20" s="66" t="e">
        <f>#REF!=#REF!</f>
        <v>#REF!</v>
      </c>
      <c r="E20" s="66" t="e">
        <f>#REF!=#REF!</f>
        <v>#REF!</v>
      </c>
      <c r="F20" s="66" t="e">
        <f>#REF!=#REF!</f>
        <v>#REF!</v>
      </c>
      <c r="G20" s="66" t="e">
        <f>#REF!=#REF!</f>
        <v>#REF!</v>
      </c>
      <c r="H20" s="66" t="e">
        <f>#REF!=#REF!</f>
        <v>#REF!</v>
      </c>
      <c r="I20" s="66" t="e">
        <f>#REF!=#REF!</f>
        <v>#REF!</v>
      </c>
      <c r="J20" s="66" t="e">
        <f>#REF!=#REF!</f>
        <v>#REF!</v>
      </c>
      <c r="K20" s="66" t="e">
        <f>#REF!=#REF!</f>
        <v>#REF!</v>
      </c>
      <c r="L20" s="66" t="e">
        <f>#REF!=#REF!</f>
        <v>#REF!</v>
      </c>
      <c r="M20" s="66" t="e">
        <f>#REF!=#REF!</f>
        <v>#REF!</v>
      </c>
      <c r="N20" s="66" t="e">
        <f>#REF!=#REF!</f>
        <v>#REF!</v>
      </c>
      <c r="O20" s="66" t="e">
        <f>#REF!=#REF!</f>
        <v>#REF!</v>
      </c>
      <c r="P20" s="66" t="e">
        <f>#REF!=#REF!</f>
        <v>#REF!</v>
      </c>
      <c r="Q20" s="66" t="e">
        <f>#REF!=#REF!</f>
        <v>#REF!</v>
      </c>
      <c r="R20" s="66" t="e">
        <f>#REF!=#REF!</f>
        <v>#REF!</v>
      </c>
    </row>
    <row r="21" spans="1:18" ht="15">
      <c r="A21" s="66" t="e">
        <f>#REF!=#REF!</f>
        <v>#REF!</v>
      </c>
      <c r="B21" s="66" t="e">
        <f>#REF!=#REF!</f>
        <v>#REF!</v>
      </c>
      <c r="C21" s="66" t="e">
        <f>#REF!=#REF!</f>
        <v>#REF!</v>
      </c>
      <c r="D21" s="66" t="e">
        <f>#REF!=#REF!</f>
        <v>#REF!</v>
      </c>
      <c r="E21" s="66" t="e">
        <f>#REF!=#REF!</f>
        <v>#REF!</v>
      </c>
      <c r="F21" s="66" t="e">
        <f>#REF!=#REF!</f>
        <v>#REF!</v>
      </c>
      <c r="G21" s="66" t="e">
        <f>#REF!=#REF!</f>
        <v>#REF!</v>
      </c>
      <c r="H21" s="66" t="e">
        <f>#REF!=#REF!</f>
        <v>#REF!</v>
      </c>
      <c r="I21" s="66" t="e">
        <f>#REF!=#REF!</f>
        <v>#REF!</v>
      </c>
      <c r="J21" s="66" t="e">
        <f>#REF!=#REF!</f>
        <v>#REF!</v>
      </c>
      <c r="K21" s="66" t="e">
        <f>#REF!=#REF!</f>
        <v>#REF!</v>
      </c>
      <c r="L21" s="66" t="e">
        <f>#REF!=#REF!</f>
        <v>#REF!</v>
      </c>
      <c r="M21" s="66" t="e">
        <f>#REF!=#REF!</f>
        <v>#REF!</v>
      </c>
      <c r="N21" s="66" t="e">
        <f>#REF!=#REF!</f>
        <v>#REF!</v>
      </c>
      <c r="O21" s="66" t="e">
        <f>#REF!=#REF!</f>
        <v>#REF!</v>
      </c>
      <c r="P21" s="66" t="e">
        <f>#REF!=#REF!</f>
        <v>#REF!</v>
      </c>
      <c r="Q21" s="66" t="e">
        <f>#REF!=#REF!</f>
        <v>#REF!</v>
      </c>
      <c r="R21" s="66" t="e">
        <f>#REF!=#REF!</f>
        <v>#REF!</v>
      </c>
    </row>
    <row r="22" spans="1:18" ht="15">
      <c r="A22" s="66" t="e">
        <f>#REF!=#REF!</f>
        <v>#REF!</v>
      </c>
      <c r="B22" s="66" t="e">
        <f>#REF!=#REF!</f>
        <v>#REF!</v>
      </c>
      <c r="C22" s="66" t="e">
        <f>#REF!=#REF!</f>
        <v>#REF!</v>
      </c>
      <c r="D22" s="66" t="e">
        <f>#REF!=#REF!</f>
        <v>#REF!</v>
      </c>
      <c r="E22" s="66" t="e">
        <f>#REF!=#REF!</f>
        <v>#REF!</v>
      </c>
      <c r="F22" s="66" t="e">
        <f>#REF!=#REF!</f>
        <v>#REF!</v>
      </c>
      <c r="G22" s="66" t="e">
        <f>#REF!=#REF!</f>
        <v>#REF!</v>
      </c>
      <c r="H22" s="66" t="e">
        <f>#REF!=#REF!</f>
        <v>#REF!</v>
      </c>
      <c r="I22" s="66" t="e">
        <f>#REF!=#REF!</f>
        <v>#REF!</v>
      </c>
      <c r="J22" s="66" t="e">
        <f>#REF!=#REF!</f>
        <v>#REF!</v>
      </c>
      <c r="K22" s="66" t="e">
        <f>#REF!=#REF!</f>
        <v>#REF!</v>
      </c>
      <c r="L22" s="66" t="e">
        <f>#REF!=#REF!</f>
        <v>#REF!</v>
      </c>
      <c r="M22" s="66" t="e">
        <f>#REF!=#REF!</f>
        <v>#REF!</v>
      </c>
      <c r="N22" s="66" t="e">
        <f>#REF!=#REF!</f>
        <v>#REF!</v>
      </c>
      <c r="O22" s="66" t="e">
        <f>#REF!=#REF!</f>
        <v>#REF!</v>
      </c>
      <c r="P22" s="66" t="e">
        <f>#REF!=#REF!</f>
        <v>#REF!</v>
      </c>
      <c r="Q22" s="66" t="e">
        <f>#REF!=#REF!</f>
        <v>#REF!</v>
      </c>
      <c r="R22" s="66" t="e">
        <f>#REF!=#REF!</f>
        <v>#REF!</v>
      </c>
    </row>
    <row r="23" spans="1:18" ht="15">
      <c r="A23" s="66" t="e">
        <f>#REF!=#REF!</f>
        <v>#REF!</v>
      </c>
      <c r="B23" s="66" t="e">
        <f>#REF!=#REF!</f>
        <v>#REF!</v>
      </c>
      <c r="C23" s="66" t="e">
        <f>#REF!=#REF!</f>
        <v>#REF!</v>
      </c>
      <c r="D23" s="66" t="e">
        <f>#REF!=#REF!</f>
        <v>#REF!</v>
      </c>
      <c r="E23" s="66" t="e">
        <f>#REF!=#REF!</f>
        <v>#REF!</v>
      </c>
      <c r="F23" s="66" t="e">
        <f>#REF!=#REF!</f>
        <v>#REF!</v>
      </c>
      <c r="G23" s="66" t="e">
        <f>#REF!=#REF!</f>
        <v>#REF!</v>
      </c>
      <c r="H23" s="66" t="e">
        <f>#REF!=#REF!</f>
        <v>#REF!</v>
      </c>
      <c r="I23" s="66" t="e">
        <f>#REF!=#REF!</f>
        <v>#REF!</v>
      </c>
      <c r="J23" s="66" t="e">
        <f>#REF!=#REF!</f>
        <v>#REF!</v>
      </c>
      <c r="K23" s="66" t="e">
        <f>#REF!=#REF!</f>
        <v>#REF!</v>
      </c>
      <c r="L23" s="66" t="e">
        <f>#REF!=#REF!</f>
        <v>#REF!</v>
      </c>
      <c r="M23" s="66" t="e">
        <f>#REF!=#REF!</f>
        <v>#REF!</v>
      </c>
      <c r="N23" s="66" t="e">
        <f>#REF!=#REF!</f>
        <v>#REF!</v>
      </c>
      <c r="O23" s="66" t="e">
        <f>#REF!=#REF!</f>
        <v>#REF!</v>
      </c>
      <c r="P23" s="66" t="e">
        <f>#REF!=#REF!</f>
        <v>#REF!</v>
      </c>
      <c r="Q23" s="66" t="e">
        <f>#REF!=#REF!</f>
        <v>#REF!</v>
      </c>
      <c r="R23" s="66" t="e">
        <f>#REF!=#REF!</f>
        <v>#REF!</v>
      </c>
    </row>
    <row r="24" spans="1:18" ht="15">
      <c r="A24" s="66" t="e">
        <f>#REF!=#REF!</f>
        <v>#REF!</v>
      </c>
      <c r="B24" s="66" t="e">
        <f>#REF!=#REF!</f>
        <v>#REF!</v>
      </c>
      <c r="C24" s="66" t="e">
        <f>#REF!=#REF!</f>
        <v>#REF!</v>
      </c>
      <c r="D24" s="66" t="e">
        <f>#REF!=#REF!</f>
        <v>#REF!</v>
      </c>
      <c r="E24" s="66" t="e">
        <f>#REF!=#REF!</f>
        <v>#REF!</v>
      </c>
      <c r="F24" s="66" t="e">
        <f>#REF!=#REF!</f>
        <v>#REF!</v>
      </c>
      <c r="G24" s="66" t="e">
        <f>#REF!=#REF!</f>
        <v>#REF!</v>
      </c>
      <c r="H24" s="66" t="e">
        <f>#REF!=#REF!</f>
        <v>#REF!</v>
      </c>
      <c r="I24" s="66" t="e">
        <f>#REF!=#REF!</f>
        <v>#REF!</v>
      </c>
      <c r="J24" s="66" t="e">
        <f>#REF!=#REF!</f>
        <v>#REF!</v>
      </c>
      <c r="K24" s="66" t="e">
        <f>#REF!=#REF!</f>
        <v>#REF!</v>
      </c>
      <c r="L24" s="66" t="e">
        <f>#REF!=#REF!</f>
        <v>#REF!</v>
      </c>
      <c r="M24" s="66" t="e">
        <f>#REF!=#REF!</f>
        <v>#REF!</v>
      </c>
      <c r="N24" s="66" t="e">
        <f>#REF!=#REF!</f>
        <v>#REF!</v>
      </c>
      <c r="O24" s="66" t="e">
        <f>#REF!=#REF!</f>
        <v>#REF!</v>
      </c>
      <c r="P24" s="66" t="e">
        <f>#REF!=#REF!</f>
        <v>#REF!</v>
      </c>
      <c r="Q24" s="66" t="e">
        <f>#REF!=#REF!</f>
        <v>#REF!</v>
      </c>
      <c r="R24" s="66" t="e">
        <f>#REF!=#REF!</f>
        <v>#REF!</v>
      </c>
    </row>
    <row r="25" spans="1:18" ht="15">
      <c r="A25" s="66" t="e">
        <f>#REF!=#REF!</f>
        <v>#REF!</v>
      </c>
      <c r="B25" s="66" t="e">
        <f>#REF!=#REF!</f>
        <v>#REF!</v>
      </c>
      <c r="C25" s="66" t="e">
        <f>#REF!=#REF!</f>
        <v>#REF!</v>
      </c>
      <c r="D25" s="66" t="e">
        <f>#REF!=#REF!</f>
        <v>#REF!</v>
      </c>
      <c r="E25" s="66" t="e">
        <f>#REF!=#REF!</f>
        <v>#REF!</v>
      </c>
      <c r="F25" s="66" t="e">
        <f>#REF!=#REF!</f>
        <v>#REF!</v>
      </c>
      <c r="G25" s="66" t="e">
        <f>#REF!=#REF!</f>
        <v>#REF!</v>
      </c>
      <c r="H25" s="66" t="e">
        <f>#REF!=#REF!</f>
        <v>#REF!</v>
      </c>
      <c r="I25" s="66" t="e">
        <f>#REF!=#REF!</f>
        <v>#REF!</v>
      </c>
      <c r="J25" s="66" t="e">
        <f>#REF!=#REF!</f>
        <v>#REF!</v>
      </c>
      <c r="K25" s="66" t="e">
        <f>#REF!=#REF!</f>
        <v>#REF!</v>
      </c>
      <c r="L25" s="66" t="e">
        <f>#REF!=#REF!</f>
        <v>#REF!</v>
      </c>
      <c r="M25" s="66" t="e">
        <f>#REF!=#REF!</f>
        <v>#REF!</v>
      </c>
      <c r="N25" s="66" t="e">
        <f>#REF!=#REF!</f>
        <v>#REF!</v>
      </c>
      <c r="O25" s="66" t="e">
        <f>#REF!=#REF!</f>
        <v>#REF!</v>
      </c>
      <c r="P25" s="66" t="e">
        <f>#REF!=#REF!</f>
        <v>#REF!</v>
      </c>
      <c r="Q25" s="66" t="e">
        <f>#REF!=#REF!</f>
        <v>#REF!</v>
      </c>
      <c r="R25" s="66" t="e">
        <f>#REF!=#REF!</f>
        <v>#REF!</v>
      </c>
    </row>
    <row r="26" spans="1:18" ht="15">
      <c r="A26" s="66" t="e">
        <f>#REF!=#REF!</f>
        <v>#REF!</v>
      </c>
      <c r="B26" s="66" t="e">
        <f>#REF!=#REF!</f>
        <v>#REF!</v>
      </c>
      <c r="C26" s="66" t="e">
        <f>#REF!=#REF!</f>
        <v>#REF!</v>
      </c>
      <c r="D26" s="66" t="e">
        <f>#REF!=#REF!</f>
        <v>#REF!</v>
      </c>
      <c r="E26" s="66" t="e">
        <f>#REF!=#REF!</f>
        <v>#REF!</v>
      </c>
      <c r="F26" s="66" t="e">
        <f>#REF!=#REF!</f>
        <v>#REF!</v>
      </c>
      <c r="G26" s="66" t="e">
        <f>#REF!=#REF!</f>
        <v>#REF!</v>
      </c>
      <c r="H26" s="66" t="e">
        <f>#REF!=#REF!</f>
        <v>#REF!</v>
      </c>
      <c r="I26" s="66" t="e">
        <f>#REF!=#REF!</f>
        <v>#REF!</v>
      </c>
      <c r="J26" s="66" t="e">
        <f>#REF!=#REF!</f>
        <v>#REF!</v>
      </c>
      <c r="K26" s="66" t="e">
        <f>#REF!=#REF!</f>
        <v>#REF!</v>
      </c>
      <c r="L26" s="66" t="e">
        <f>#REF!=#REF!</f>
        <v>#REF!</v>
      </c>
      <c r="M26" s="66" t="e">
        <f>#REF!=#REF!</f>
        <v>#REF!</v>
      </c>
      <c r="N26" s="66" t="e">
        <f>#REF!=#REF!</f>
        <v>#REF!</v>
      </c>
      <c r="O26" s="66" t="e">
        <f>#REF!=#REF!</f>
        <v>#REF!</v>
      </c>
      <c r="P26" s="66" t="e">
        <f>#REF!=#REF!</f>
        <v>#REF!</v>
      </c>
      <c r="Q26" s="66" t="e">
        <f>#REF!=#REF!</f>
        <v>#REF!</v>
      </c>
      <c r="R26" s="66" t="e">
        <f>#REF!=#REF!</f>
        <v>#REF!</v>
      </c>
    </row>
    <row r="27" spans="1:18" ht="15">
      <c r="A27" s="66" t="e">
        <f>#REF!=#REF!</f>
        <v>#REF!</v>
      </c>
      <c r="B27" s="66" t="e">
        <f>#REF!=#REF!</f>
        <v>#REF!</v>
      </c>
      <c r="C27" s="66" t="e">
        <f>#REF!=#REF!</f>
        <v>#REF!</v>
      </c>
      <c r="D27" s="66" t="e">
        <f>#REF!=#REF!</f>
        <v>#REF!</v>
      </c>
      <c r="E27" s="66" t="e">
        <f>#REF!=#REF!</f>
        <v>#REF!</v>
      </c>
      <c r="F27" s="66" t="e">
        <f>#REF!=#REF!</f>
        <v>#REF!</v>
      </c>
      <c r="G27" s="66" t="e">
        <f>#REF!=#REF!</f>
        <v>#REF!</v>
      </c>
      <c r="H27" s="66" t="e">
        <f>#REF!=#REF!</f>
        <v>#REF!</v>
      </c>
      <c r="I27" s="66" t="e">
        <f>#REF!=#REF!</f>
        <v>#REF!</v>
      </c>
      <c r="J27" s="66" t="e">
        <f>#REF!=#REF!</f>
        <v>#REF!</v>
      </c>
      <c r="K27" s="66" t="e">
        <f>#REF!=#REF!</f>
        <v>#REF!</v>
      </c>
      <c r="L27" s="66" t="e">
        <f>#REF!=#REF!</f>
        <v>#REF!</v>
      </c>
      <c r="M27" s="66" t="e">
        <f>#REF!=#REF!</f>
        <v>#REF!</v>
      </c>
      <c r="N27" s="66" t="e">
        <f>#REF!=#REF!</f>
        <v>#REF!</v>
      </c>
      <c r="O27" s="66" t="e">
        <f>#REF!=#REF!</f>
        <v>#REF!</v>
      </c>
      <c r="P27" s="66" t="e">
        <f>#REF!=#REF!</f>
        <v>#REF!</v>
      </c>
      <c r="Q27" s="66" t="e">
        <f>#REF!=#REF!</f>
        <v>#REF!</v>
      </c>
      <c r="R27" s="66" t="e">
        <f>#REF!=#REF!</f>
        <v>#REF!</v>
      </c>
    </row>
    <row r="28" spans="1:18" ht="15">
      <c r="A28" s="66" t="e">
        <f>#REF!=#REF!</f>
        <v>#REF!</v>
      </c>
      <c r="B28" s="66" t="e">
        <f>#REF!=#REF!</f>
        <v>#REF!</v>
      </c>
      <c r="C28" s="66" t="e">
        <f>#REF!=#REF!</f>
        <v>#REF!</v>
      </c>
      <c r="D28" s="66" t="e">
        <f>#REF!=#REF!</f>
        <v>#REF!</v>
      </c>
      <c r="E28" s="66" t="e">
        <f>#REF!=#REF!</f>
        <v>#REF!</v>
      </c>
      <c r="F28" s="66" t="e">
        <f>#REF!=#REF!</f>
        <v>#REF!</v>
      </c>
      <c r="G28" s="66" t="e">
        <f>#REF!=#REF!</f>
        <v>#REF!</v>
      </c>
      <c r="H28" s="66" t="e">
        <f>#REF!=#REF!</f>
        <v>#REF!</v>
      </c>
      <c r="I28" s="66" t="e">
        <f>#REF!=#REF!</f>
        <v>#REF!</v>
      </c>
      <c r="J28" s="66" t="e">
        <f>#REF!=#REF!</f>
        <v>#REF!</v>
      </c>
      <c r="K28" s="66" t="e">
        <f>#REF!=#REF!</f>
        <v>#REF!</v>
      </c>
      <c r="L28" s="66" t="e">
        <f>#REF!=#REF!</f>
        <v>#REF!</v>
      </c>
      <c r="M28" s="66" t="e">
        <f>#REF!=#REF!</f>
        <v>#REF!</v>
      </c>
      <c r="N28" s="66" t="e">
        <f>#REF!=#REF!</f>
        <v>#REF!</v>
      </c>
      <c r="O28" s="66" t="e">
        <f>#REF!=#REF!</f>
        <v>#REF!</v>
      </c>
      <c r="P28" s="66" t="e">
        <f>#REF!=#REF!</f>
        <v>#REF!</v>
      </c>
      <c r="Q28" s="66" t="e">
        <f>#REF!=#REF!</f>
        <v>#REF!</v>
      </c>
      <c r="R28" s="66" t="e">
        <f>#REF!=#REF!</f>
        <v>#REF!</v>
      </c>
    </row>
    <row r="29" spans="1:18" ht="15">
      <c r="A29" s="66" t="e">
        <f>#REF!=#REF!</f>
        <v>#REF!</v>
      </c>
      <c r="B29" s="66" t="e">
        <f>#REF!=#REF!</f>
        <v>#REF!</v>
      </c>
      <c r="C29" s="66" t="e">
        <f>#REF!=#REF!</f>
        <v>#REF!</v>
      </c>
      <c r="D29" s="66" t="e">
        <f>#REF!=#REF!</f>
        <v>#REF!</v>
      </c>
      <c r="E29" s="66" t="e">
        <f>#REF!=#REF!</f>
        <v>#REF!</v>
      </c>
      <c r="F29" s="66" t="e">
        <f>#REF!=#REF!</f>
        <v>#REF!</v>
      </c>
      <c r="G29" s="66" t="e">
        <f>#REF!=#REF!</f>
        <v>#REF!</v>
      </c>
      <c r="H29" s="66" t="e">
        <f>#REF!=#REF!</f>
        <v>#REF!</v>
      </c>
      <c r="I29" s="66" t="e">
        <f>#REF!=#REF!</f>
        <v>#REF!</v>
      </c>
      <c r="J29" s="66" t="e">
        <f>#REF!=#REF!</f>
        <v>#REF!</v>
      </c>
      <c r="K29" s="66" t="e">
        <f>#REF!=#REF!</f>
        <v>#REF!</v>
      </c>
      <c r="L29" s="66" t="e">
        <f>#REF!=#REF!</f>
        <v>#REF!</v>
      </c>
      <c r="M29" s="66" t="e">
        <f>#REF!=#REF!</f>
        <v>#REF!</v>
      </c>
      <c r="N29" s="66" t="e">
        <f>#REF!=#REF!</f>
        <v>#REF!</v>
      </c>
      <c r="O29" s="66" t="e">
        <f>#REF!=#REF!</f>
        <v>#REF!</v>
      </c>
      <c r="P29" s="66" t="e">
        <f>#REF!=#REF!</f>
        <v>#REF!</v>
      </c>
      <c r="Q29" s="66" t="e">
        <f>#REF!=#REF!</f>
        <v>#REF!</v>
      </c>
      <c r="R29" s="66" t="e">
        <f>#REF!=#REF!</f>
        <v>#REF!</v>
      </c>
    </row>
    <row r="30" spans="1:18" ht="15">
      <c r="A30" s="66" t="e">
        <f>#REF!=#REF!</f>
        <v>#REF!</v>
      </c>
      <c r="B30" s="66" t="e">
        <f>#REF!=#REF!</f>
        <v>#REF!</v>
      </c>
      <c r="C30" s="66" t="e">
        <f>#REF!=#REF!</f>
        <v>#REF!</v>
      </c>
      <c r="D30" s="66" t="e">
        <f>#REF!=#REF!</f>
        <v>#REF!</v>
      </c>
      <c r="E30" s="66" t="e">
        <f>#REF!=#REF!</f>
        <v>#REF!</v>
      </c>
      <c r="F30" s="66" t="e">
        <f>#REF!=#REF!</f>
        <v>#REF!</v>
      </c>
      <c r="G30" s="66" t="e">
        <f>#REF!=#REF!</f>
        <v>#REF!</v>
      </c>
      <c r="H30" s="66" t="e">
        <f>#REF!=#REF!</f>
        <v>#REF!</v>
      </c>
      <c r="I30" s="66" t="e">
        <f>#REF!=#REF!</f>
        <v>#REF!</v>
      </c>
      <c r="J30" s="66" t="e">
        <f>#REF!=#REF!</f>
        <v>#REF!</v>
      </c>
      <c r="K30" s="66" t="e">
        <f>#REF!=#REF!</f>
        <v>#REF!</v>
      </c>
      <c r="L30" s="66" t="e">
        <f>#REF!=#REF!</f>
        <v>#REF!</v>
      </c>
      <c r="M30" s="66" t="e">
        <f>#REF!=#REF!</f>
        <v>#REF!</v>
      </c>
      <c r="N30" s="66" t="e">
        <f>#REF!=#REF!</f>
        <v>#REF!</v>
      </c>
      <c r="O30" s="66" t="e">
        <f>#REF!=#REF!</f>
        <v>#REF!</v>
      </c>
      <c r="P30" s="66" t="e">
        <f>#REF!=#REF!</f>
        <v>#REF!</v>
      </c>
      <c r="Q30" s="66" t="e">
        <f>#REF!=#REF!</f>
        <v>#REF!</v>
      </c>
      <c r="R30" s="66" t="e">
        <f>#REF!=#REF!</f>
        <v>#REF!</v>
      </c>
    </row>
    <row r="31" spans="1:18" ht="15">
      <c r="A31" s="66" t="e">
        <f>#REF!=#REF!</f>
        <v>#REF!</v>
      </c>
      <c r="B31" s="66" t="e">
        <f>#REF!=#REF!</f>
        <v>#REF!</v>
      </c>
      <c r="C31" s="66" t="e">
        <f>#REF!=#REF!</f>
        <v>#REF!</v>
      </c>
      <c r="D31" s="66" t="e">
        <f>#REF!=#REF!</f>
        <v>#REF!</v>
      </c>
      <c r="E31" s="66" t="e">
        <f>#REF!=#REF!</f>
        <v>#REF!</v>
      </c>
      <c r="F31" s="66" t="e">
        <f>#REF!=#REF!</f>
        <v>#REF!</v>
      </c>
      <c r="G31" s="66" t="e">
        <f>#REF!=#REF!</f>
        <v>#REF!</v>
      </c>
      <c r="H31" s="66" t="e">
        <f>#REF!=#REF!</f>
        <v>#REF!</v>
      </c>
      <c r="I31" s="66" t="e">
        <f>#REF!=#REF!</f>
        <v>#REF!</v>
      </c>
      <c r="J31" s="66" t="e">
        <f>#REF!=#REF!</f>
        <v>#REF!</v>
      </c>
      <c r="K31" s="66" t="e">
        <f>#REF!=#REF!</f>
        <v>#REF!</v>
      </c>
      <c r="L31" s="66" t="e">
        <f>#REF!=#REF!</f>
        <v>#REF!</v>
      </c>
      <c r="M31" s="66" t="e">
        <f>#REF!=#REF!</f>
        <v>#REF!</v>
      </c>
      <c r="N31" s="66" t="e">
        <f>#REF!=#REF!</f>
        <v>#REF!</v>
      </c>
      <c r="O31" s="66" t="e">
        <f>#REF!=#REF!</f>
        <v>#REF!</v>
      </c>
      <c r="P31" s="66" t="e">
        <f>#REF!=#REF!</f>
        <v>#REF!</v>
      </c>
      <c r="Q31" s="66" t="e">
        <f>#REF!=#REF!</f>
        <v>#REF!</v>
      </c>
      <c r="R31" s="66" t="e">
        <f>#REF!=#REF!</f>
        <v>#REF!</v>
      </c>
    </row>
    <row r="32" spans="1:18" ht="15">
      <c r="A32" s="66" t="e">
        <f>#REF!=#REF!</f>
        <v>#REF!</v>
      </c>
      <c r="B32" s="66" t="e">
        <f>#REF!=#REF!</f>
        <v>#REF!</v>
      </c>
      <c r="C32" s="66" t="e">
        <f>#REF!=#REF!</f>
        <v>#REF!</v>
      </c>
      <c r="D32" s="66" t="e">
        <f>#REF!=#REF!</f>
        <v>#REF!</v>
      </c>
      <c r="E32" s="66" t="e">
        <f>#REF!=#REF!</f>
        <v>#REF!</v>
      </c>
      <c r="F32" s="66" t="e">
        <f>#REF!=#REF!</f>
        <v>#REF!</v>
      </c>
      <c r="G32" s="66" t="e">
        <f>#REF!=#REF!</f>
        <v>#REF!</v>
      </c>
      <c r="H32" s="66" t="e">
        <f>#REF!=#REF!</f>
        <v>#REF!</v>
      </c>
      <c r="I32" s="66" t="e">
        <f>#REF!=#REF!</f>
        <v>#REF!</v>
      </c>
      <c r="J32" s="66" t="e">
        <f>#REF!=#REF!</f>
        <v>#REF!</v>
      </c>
      <c r="K32" s="66" t="e">
        <f>#REF!=#REF!</f>
        <v>#REF!</v>
      </c>
      <c r="L32" s="66" t="e">
        <f>#REF!=#REF!</f>
        <v>#REF!</v>
      </c>
      <c r="M32" s="66" t="e">
        <f>#REF!=#REF!</f>
        <v>#REF!</v>
      </c>
      <c r="N32" s="66" t="e">
        <f>#REF!=#REF!</f>
        <v>#REF!</v>
      </c>
      <c r="O32" s="66" t="e">
        <f>#REF!=#REF!</f>
        <v>#REF!</v>
      </c>
      <c r="P32" s="66" t="e">
        <f>#REF!=#REF!</f>
        <v>#REF!</v>
      </c>
      <c r="Q32" s="66" t="e">
        <f>#REF!=#REF!</f>
        <v>#REF!</v>
      </c>
      <c r="R32" s="66" t="e">
        <f>#REF!=#REF!</f>
        <v>#REF!</v>
      </c>
    </row>
    <row r="33" spans="1:18" ht="15">
      <c r="A33" s="66" t="e">
        <f>#REF!=#REF!</f>
        <v>#REF!</v>
      </c>
      <c r="B33" s="66" t="e">
        <f>#REF!=#REF!</f>
        <v>#REF!</v>
      </c>
      <c r="C33" s="66" t="e">
        <f>#REF!=#REF!</f>
        <v>#REF!</v>
      </c>
      <c r="D33" s="66" t="e">
        <f>#REF!=#REF!</f>
        <v>#REF!</v>
      </c>
      <c r="E33" s="66" t="e">
        <f>#REF!=#REF!</f>
        <v>#REF!</v>
      </c>
      <c r="F33" s="66" t="e">
        <f>#REF!=#REF!</f>
        <v>#REF!</v>
      </c>
      <c r="G33" s="66" t="e">
        <f>#REF!=#REF!</f>
        <v>#REF!</v>
      </c>
      <c r="H33" s="66" t="e">
        <f>#REF!=#REF!</f>
        <v>#REF!</v>
      </c>
      <c r="I33" s="66" t="e">
        <f>#REF!=#REF!</f>
        <v>#REF!</v>
      </c>
      <c r="J33" s="66" t="e">
        <f>#REF!=#REF!</f>
        <v>#REF!</v>
      </c>
      <c r="K33" s="66" t="e">
        <f>#REF!=#REF!</f>
        <v>#REF!</v>
      </c>
      <c r="L33" s="66" t="e">
        <f>#REF!=#REF!</f>
        <v>#REF!</v>
      </c>
      <c r="M33" s="66" t="e">
        <f>#REF!=#REF!</f>
        <v>#REF!</v>
      </c>
      <c r="N33" s="66" t="e">
        <f>#REF!=#REF!</f>
        <v>#REF!</v>
      </c>
      <c r="O33" s="66" t="e">
        <f>#REF!=#REF!</f>
        <v>#REF!</v>
      </c>
      <c r="P33" s="66" t="e">
        <f>#REF!=#REF!</f>
        <v>#REF!</v>
      </c>
      <c r="Q33" s="66" t="e">
        <f>#REF!=#REF!</f>
        <v>#REF!</v>
      </c>
      <c r="R33" s="66" t="e">
        <f>#REF!=#REF!</f>
        <v>#REF!</v>
      </c>
    </row>
    <row r="34" spans="1:18" ht="15">
      <c r="A34" s="66" t="e">
        <f>#REF!=#REF!</f>
        <v>#REF!</v>
      </c>
      <c r="B34" s="66" t="e">
        <f>#REF!=#REF!</f>
        <v>#REF!</v>
      </c>
      <c r="C34" s="66" t="e">
        <f>#REF!=#REF!</f>
        <v>#REF!</v>
      </c>
      <c r="D34" s="66" t="e">
        <f>#REF!=#REF!</f>
        <v>#REF!</v>
      </c>
      <c r="E34" s="66" t="e">
        <f>#REF!=#REF!</f>
        <v>#REF!</v>
      </c>
      <c r="F34" s="66" t="e">
        <f>#REF!=#REF!</f>
        <v>#REF!</v>
      </c>
      <c r="G34" s="66" t="e">
        <f>#REF!=#REF!</f>
        <v>#REF!</v>
      </c>
      <c r="H34" s="66" t="e">
        <f>#REF!=#REF!</f>
        <v>#REF!</v>
      </c>
      <c r="I34" s="66" t="e">
        <f>#REF!=#REF!</f>
        <v>#REF!</v>
      </c>
      <c r="J34" s="66" t="e">
        <f>#REF!=#REF!</f>
        <v>#REF!</v>
      </c>
      <c r="K34" s="66" t="e">
        <f>#REF!=#REF!</f>
        <v>#REF!</v>
      </c>
      <c r="L34" s="66" t="e">
        <f>#REF!=#REF!</f>
        <v>#REF!</v>
      </c>
      <c r="M34" s="66" t="e">
        <f>#REF!=#REF!</f>
        <v>#REF!</v>
      </c>
      <c r="N34" s="66" t="e">
        <f>#REF!=#REF!</f>
        <v>#REF!</v>
      </c>
      <c r="O34" s="66" t="e">
        <f>#REF!=#REF!</f>
        <v>#REF!</v>
      </c>
      <c r="P34" s="66" t="e">
        <f>#REF!=#REF!</f>
        <v>#REF!</v>
      </c>
      <c r="Q34" s="66" t="e">
        <f>#REF!=#REF!</f>
        <v>#REF!</v>
      </c>
      <c r="R34" s="66" t="e">
        <f>#REF!=#REF!</f>
        <v>#REF!</v>
      </c>
    </row>
    <row r="35" spans="1:18" ht="15">
      <c r="A35" s="66" t="e">
        <f>#REF!=#REF!</f>
        <v>#REF!</v>
      </c>
      <c r="B35" s="66" t="e">
        <f>#REF!=#REF!</f>
        <v>#REF!</v>
      </c>
      <c r="C35" s="66" t="e">
        <f>#REF!=#REF!</f>
        <v>#REF!</v>
      </c>
      <c r="D35" s="66" t="e">
        <f>#REF!=#REF!</f>
        <v>#REF!</v>
      </c>
      <c r="E35" s="66" t="e">
        <f>#REF!=#REF!</f>
        <v>#REF!</v>
      </c>
      <c r="F35" s="66" t="e">
        <f>#REF!=#REF!</f>
        <v>#REF!</v>
      </c>
      <c r="G35" s="66" t="e">
        <f>#REF!=#REF!</f>
        <v>#REF!</v>
      </c>
      <c r="H35" s="66" t="e">
        <f>#REF!=#REF!</f>
        <v>#REF!</v>
      </c>
      <c r="I35" s="66" t="e">
        <f>#REF!=#REF!</f>
        <v>#REF!</v>
      </c>
      <c r="J35" s="66" t="e">
        <f>#REF!=#REF!</f>
        <v>#REF!</v>
      </c>
      <c r="K35" s="66" t="e">
        <f>#REF!=#REF!</f>
        <v>#REF!</v>
      </c>
      <c r="L35" s="66" t="e">
        <f>#REF!=#REF!</f>
        <v>#REF!</v>
      </c>
      <c r="M35" s="66" t="e">
        <f>#REF!=#REF!</f>
        <v>#REF!</v>
      </c>
      <c r="N35" s="66" t="e">
        <f>#REF!=#REF!</f>
        <v>#REF!</v>
      </c>
      <c r="O35" s="66" t="e">
        <f>#REF!=#REF!</f>
        <v>#REF!</v>
      </c>
      <c r="P35" s="66" t="e">
        <f>#REF!=#REF!</f>
        <v>#REF!</v>
      </c>
      <c r="Q35" s="66" t="e">
        <f>#REF!=#REF!</f>
        <v>#REF!</v>
      </c>
      <c r="R35" s="66" t="e">
        <f>#REF!=#REF!</f>
        <v>#REF!</v>
      </c>
    </row>
    <row r="36" spans="1:18" ht="15">
      <c r="A36" s="66" t="e">
        <f>#REF!=#REF!</f>
        <v>#REF!</v>
      </c>
      <c r="B36" s="66" t="e">
        <f>#REF!=#REF!</f>
        <v>#REF!</v>
      </c>
      <c r="C36" s="66" t="e">
        <f>#REF!=#REF!</f>
        <v>#REF!</v>
      </c>
      <c r="D36" s="66" t="e">
        <f>#REF!=#REF!</f>
        <v>#REF!</v>
      </c>
      <c r="E36" s="66" t="e">
        <f>#REF!=#REF!</f>
        <v>#REF!</v>
      </c>
      <c r="F36" s="66" t="e">
        <f>#REF!=#REF!</f>
        <v>#REF!</v>
      </c>
      <c r="G36" s="66" t="e">
        <f>#REF!=#REF!</f>
        <v>#REF!</v>
      </c>
      <c r="H36" s="66" t="e">
        <f>#REF!=#REF!</f>
        <v>#REF!</v>
      </c>
      <c r="I36" s="66" t="e">
        <f>#REF!=#REF!</f>
        <v>#REF!</v>
      </c>
      <c r="J36" s="66" t="e">
        <f>#REF!=#REF!</f>
        <v>#REF!</v>
      </c>
      <c r="K36" s="66" t="e">
        <f>#REF!=#REF!</f>
        <v>#REF!</v>
      </c>
      <c r="L36" s="66" t="e">
        <f>#REF!=#REF!</f>
        <v>#REF!</v>
      </c>
      <c r="M36" s="66" t="e">
        <f>#REF!=#REF!</f>
        <v>#REF!</v>
      </c>
      <c r="N36" s="66" t="e">
        <f>#REF!=#REF!</f>
        <v>#REF!</v>
      </c>
      <c r="O36" s="66" t="e">
        <f>#REF!=#REF!</f>
        <v>#REF!</v>
      </c>
      <c r="P36" s="66" t="e">
        <f>#REF!=#REF!</f>
        <v>#REF!</v>
      </c>
      <c r="Q36" s="66" t="e">
        <f>#REF!=#REF!</f>
        <v>#REF!</v>
      </c>
      <c r="R36" s="66" t="e">
        <f>#REF!=#REF!</f>
        <v>#REF!</v>
      </c>
    </row>
    <row r="37" spans="1:18" ht="15">
      <c r="A37" s="66" t="e">
        <f>#REF!=#REF!</f>
        <v>#REF!</v>
      </c>
      <c r="B37" s="66" t="e">
        <f>#REF!=#REF!</f>
        <v>#REF!</v>
      </c>
      <c r="C37" s="66" t="e">
        <f>#REF!=#REF!</f>
        <v>#REF!</v>
      </c>
      <c r="D37" s="66" t="e">
        <f>#REF!=#REF!</f>
        <v>#REF!</v>
      </c>
      <c r="E37" s="66" t="e">
        <f>#REF!=#REF!</f>
        <v>#REF!</v>
      </c>
      <c r="F37" s="66" t="e">
        <f>#REF!=#REF!</f>
        <v>#REF!</v>
      </c>
      <c r="G37" s="66" t="e">
        <f>#REF!=#REF!</f>
        <v>#REF!</v>
      </c>
      <c r="H37" s="66" t="e">
        <f>#REF!=#REF!</f>
        <v>#REF!</v>
      </c>
      <c r="I37" s="66" t="e">
        <f>#REF!=#REF!</f>
        <v>#REF!</v>
      </c>
      <c r="J37" s="66" t="e">
        <f>#REF!=#REF!</f>
        <v>#REF!</v>
      </c>
      <c r="K37" s="66" t="e">
        <f>#REF!=#REF!</f>
        <v>#REF!</v>
      </c>
      <c r="L37" s="66" t="e">
        <f>#REF!=#REF!</f>
        <v>#REF!</v>
      </c>
      <c r="M37" s="66" t="e">
        <f>#REF!=#REF!</f>
        <v>#REF!</v>
      </c>
      <c r="N37" s="66" t="e">
        <f>#REF!=#REF!</f>
        <v>#REF!</v>
      </c>
      <c r="O37" s="66" t="e">
        <f>#REF!=#REF!</f>
        <v>#REF!</v>
      </c>
      <c r="P37" s="66" t="e">
        <f>#REF!=#REF!</f>
        <v>#REF!</v>
      </c>
      <c r="Q37" s="66" t="e">
        <f>#REF!=#REF!</f>
        <v>#REF!</v>
      </c>
      <c r="R37" s="66" t="e">
        <f>#REF!=#REF!</f>
        <v>#REF!</v>
      </c>
    </row>
    <row r="38" spans="1:18" ht="15">
      <c r="A38" s="66" t="e">
        <f>#REF!=#REF!</f>
        <v>#REF!</v>
      </c>
      <c r="B38" s="66" t="e">
        <f>#REF!=#REF!</f>
        <v>#REF!</v>
      </c>
      <c r="C38" s="66" t="e">
        <f>#REF!=#REF!</f>
        <v>#REF!</v>
      </c>
      <c r="D38" s="66" t="e">
        <f>#REF!=#REF!</f>
        <v>#REF!</v>
      </c>
      <c r="E38" s="66" t="e">
        <f>#REF!=#REF!</f>
        <v>#REF!</v>
      </c>
      <c r="F38" s="66" t="e">
        <f>#REF!=#REF!</f>
        <v>#REF!</v>
      </c>
      <c r="G38" s="66" t="e">
        <f>#REF!=#REF!</f>
        <v>#REF!</v>
      </c>
      <c r="H38" s="66" t="e">
        <f>#REF!=#REF!</f>
        <v>#REF!</v>
      </c>
      <c r="I38" s="66" t="e">
        <f>#REF!=#REF!</f>
        <v>#REF!</v>
      </c>
      <c r="J38" s="66" t="e">
        <f>#REF!=#REF!</f>
        <v>#REF!</v>
      </c>
      <c r="K38" s="66" t="e">
        <f>#REF!=#REF!</f>
        <v>#REF!</v>
      </c>
      <c r="L38" s="66" t="e">
        <f>#REF!=#REF!</f>
        <v>#REF!</v>
      </c>
      <c r="M38" s="66" t="e">
        <f>#REF!=#REF!</f>
        <v>#REF!</v>
      </c>
      <c r="N38" s="66" t="e">
        <f>#REF!=#REF!</f>
        <v>#REF!</v>
      </c>
      <c r="O38" s="66" t="e">
        <f>#REF!=#REF!</f>
        <v>#REF!</v>
      </c>
      <c r="P38" s="66" t="e">
        <f>#REF!=#REF!</f>
        <v>#REF!</v>
      </c>
      <c r="Q38" s="66" t="e">
        <f>#REF!=#REF!</f>
        <v>#REF!</v>
      </c>
      <c r="R38" s="66" t="e">
        <f>#REF!=#REF!</f>
        <v>#REF!</v>
      </c>
    </row>
    <row r="39" spans="1:18" ht="15">
      <c r="A39" s="66" t="e">
        <f>#REF!=#REF!</f>
        <v>#REF!</v>
      </c>
      <c r="B39" s="66" t="e">
        <f>#REF!=#REF!</f>
        <v>#REF!</v>
      </c>
      <c r="C39" s="66" t="e">
        <f>#REF!=#REF!</f>
        <v>#REF!</v>
      </c>
      <c r="D39" s="66" t="e">
        <f>#REF!=#REF!</f>
        <v>#REF!</v>
      </c>
      <c r="E39" s="66" t="e">
        <f>#REF!=#REF!</f>
        <v>#REF!</v>
      </c>
      <c r="F39" s="66" t="e">
        <f>#REF!=#REF!</f>
        <v>#REF!</v>
      </c>
      <c r="G39" s="66" t="e">
        <f>#REF!=#REF!</f>
        <v>#REF!</v>
      </c>
      <c r="H39" s="66" t="e">
        <f>#REF!=#REF!</f>
        <v>#REF!</v>
      </c>
      <c r="I39" s="66" t="e">
        <f>#REF!=#REF!</f>
        <v>#REF!</v>
      </c>
      <c r="J39" s="66" t="e">
        <f>#REF!=#REF!</f>
        <v>#REF!</v>
      </c>
      <c r="K39" s="66" t="e">
        <f>#REF!=#REF!</f>
        <v>#REF!</v>
      </c>
      <c r="L39" s="66" t="e">
        <f>#REF!=#REF!</f>
        <v>#REF!</v>
      </c>
      <c r="M39" s="66" t="e">
        <f>#REF!=#REF!</f>
        <v>#REF!</v>
      </c>
      <c r="N39" s="66" t="e">
        <f>#REF!=#REF!</f>
        <v>#REF!</v>
      </c>
      <c r="O39" s="66" t="e">
        <f>#REF!=#REF!</f>
        <v>#REF!</v>
      </c>
      <c r="P39" s="66" t="e">
        <f>#REF!=#REF!</f>
        <v>#REF!</v>
      </c>
      <c r="Q39" s="66" t="e">
        <f>#REF!=#REF!</f>
        <v>#REF!</v>
      </c>
      <c r="R39" s="66" t="e">
        <f>#REF!=#REF!</f>
        <v>#REF!</v>
      </c>
    </row>
    <row r="40" spans="1:18" ht="15">
      <c r="A40" s="66" t="e">
        <f>#REF!=#REF!</f>
        <v>#REF!</v>
      </c>
      <c r="B40" s="66" t="e">
        <f>#REF!=#REF!</f>
        <v>#REF!</v>
      </c>
      <c r="C40" s="66" t="e">
        <f>#REF!=#REF!</f>
        <v>#REF!</v>
      </c>
      <c r="D40" s="66" t="e">
        <f>#REF!=#REF!</f>
        <v>#REF!</v>
      </c>
      <c r="E40" s="66" t="e">
        <f>#REF!=#REF!</f>
        <v>#REF!</v>
      </c>
      <c r="F40" s="66" t="e">
        <f>#REF!=#REF!</f>
        <v>#REF!</v>
      </c>
      <c r="G40" s="66" t="e">
        <f>#REF!=#REF!</f>
        <v>#REF!</v>
      </c>
      <c r="H40" s="66" t="e">
        <f>#REF!=#REF!</f>
        <v>#REF!</v>
      </c>
      <c r="I40" s="66" t="e">
        <f>#REF!=#REF!</f>
        <v>#REF!</v>
      </c>
      <c r="J40" s="66" t="e">
        <f>#REF!=#REF!</f>
        <v>#REF!</v>
      </c>
      <c r="K40" s="66" t="e">
        <f>#REF!=#REF!</f>
        <v>#REF!</v>
      </c>
      <c r="L40" s="66" t="e">
        <f>#REF!=#REF!</f>
        <v>#REF!</v>
      </c>
      <c r="M40" s="66" t="e">
        <f>#REF!=#REF!</f>
        <v>#REF!</v>
      </c>
      <c r="N40" s="66" t="e">
        <f>#REF!=#REF!</f>
        <v>#REF!</v>
      </c>
      <c r="O40" s="66" t="e">
        <f>#REF!=#REF!</f>
        <v>#REF!</v>
      </c>
      <c r="P40" s="66" t="e">
        <f>#REF!=#REF!</f>
        <v>#REF!</v>
      </c>
      <c r="Q40" s="66" t="e">
        <f>#REF!=#REF!</f>
        <v>#REF!</v>
      </c>
      <c r="R40" s="66" t="e">
        <f>#REF!=#REF!</f>
        <v>#REF!</v>
      </c>
    </row>
    <row r="41" spans="1:18" ht="15">
      <c r="A41" s="66" t="e">
        <f>#REF!=#REF!</f>
        <v>#REF!</v>
      </c>
      <c r="B41" s="66" t="e">
        <f>#REF!=#REF!</f>
        <v>#REF!</v>
      </c>
      <c r="C41" s="66" t="e">
        <f>#REF!=#REF!</f>
        <v>#REF!</v>
      </c>
      <c r="D41" s="66" t="e">
        <f>#REF!=#REF!</f>
        <v>#REF!</v>
      </c>
      <c r="E41" s="66" t="e">
        <f>#REF!=#REF!</f>
        <v>#REF!</v>
      </c>
      <c r="F41" s="66" t="e">
        <f>#REF!=#REF!</f>
        <v>#REF!</v>
      </c>
      <c r="G41" s="66" t="e">
        <f>#REF!=#REF!</f>
        <v>#REF!</v>
      </c>
      <c r="H41" s="66" t="e">
        <f>#REF!=#REF!</f>
        <v>#REF!</v>
      </c>
      <c r="I41" s="66" t="e">
        <f>#REF!=#REF!</f>
        <v>#REF!</v>
      </c>
      <c r="J41" s="66" t="e">
        <f>#REF!=#REF!</f>
        <v>#REF!</v>
      </c>
      <c r="K41" s="66" t="e">
        <f>#REF!=#REF!</f>
        <v>#REF!</v>
      </c>
      <c r="L41" s="66" t="e">
        <f>#REF!=#REF!</f>
        <v>#REF!</v>
      </c>
      <c r="M41" s="66" t="e">
        <f>#REF!=#REF!</f>
        <v>#REF!</v>
      </c>
      <c r="N41" s="66" t="e">
        <f>#REF!=#REF!</f>
        <v>#REF!</v>
      </c>
      <c r="O41" s="66" t="e">
        <f>#REF!=#REF!</f>
        <v>#REF!</v>
      </c>
      <c r="P41" s="66" t="e">
        <f>#REF!=#REF!</f>
        <v>#REF!</v>
      </c>
      <c r="Q41" s="66" t="e">
        <f>#REF!=#REF!</f>
        <v>#REF!</v>
      </c>
      <c r="R41" s="66" t="e">
        <f>#REF!=#REF!</f>
        <v>#REF!</v>
      </c>
    </row>
    <row r="42" spans="1:18" ht="15">
      <c r="A42" s="66" t="e">
        <f>#REF!=#REF!</f>
        <v>#REF!</v>
      </c>
      <c r="B42" s="66" t="e">
        <f>#REF!=#REF!</f>
        <v>#REF!</v>
      </c>
      <c r="C42" s="66" t="e">
        <f>#REF!=#REF!</f>
        <v>#REF!</v>
      </c>
      <c r="D42" s="66" t="e">
        <f>#REF!=#REF!</f>
        <v>#REF!</v>
      </c>
      <c r="E42" s="66" t="e">
        <f>#REF!=#REF!</f>
        <v>#REF!</v>
      </c>
      <c r="F42" s="66" t="e">
        <f>#REF!=#REF!</f>
        <v>#REF!</v>
      </c>
      <c r="G42" s="66" t="e">
        <f>#REF!=#REF!</f>
        <v>#REF!</v>
      </c>
      <c r="H42" s="66" t="e">
        <f>#REF!=#REF!</f>
        <v>#REF!</v>
      </c>
      <c r="I42" s="66" t="e">
        <f>#REF!=#REF!</f>
        <v>#REF!</v>
      </c>
      <c r="J42" s="66" t="e">
        <f>#REF!=#REF!</f>
        <v>#REF!</v>
      </c>
      <c r="K42" s="66" t="e">
        <f>#REF!=#REF!</f>
        <v>#REF!</v>
      </c>
      <c r="L42" s="66" t="e">
        <f>#REF!=#REF!</f>
        <v>#REF!</v>
      </c>
      <c r="M42" s="66" t="e">
        <f>#REF!=#REF!</f>
        <v>#REF!</v>
      </c>
      <c r="N42" s="66" t="e">
        <f>#REF!=#REF!</f>
        <v>#REF!</v>
      </c>
      <c r="O42" s="66" t="e">
        <f>#REF!=#REF!</f>
        <v>#REF!</v>
      </c>
      <c r="P42" s="66" t="e">
        <f>#REF!=#REF!</f>
        <v>#REF!</v>
      </c>
      <c r="Q42" s="66" t="e">
        <f>#REF!=#REF!</f>
        <v>#REF!</v>
      </c>
      <c r="R42" s="66" t="e">
        <f>#REF!=#REF!</f>
        <v>#REF!</v>
      </c>
    </row>
    <row r="43" spans="1:18" ht="15">
      <c r="A43" s="66" t="e">
        <f>#REF!=#REF!</f>
        <v>#REF!</v>
      </c>
      <c r="B43" s="66" t="e">
        <f>#REF!=#REF!</f>
        <v>#REF!</v>
      </c>
      <c r="C43" s="66" t="e">
        <f>#REF!=#REF!</f>
        <v>#REF!</v>
      </c>
      <c r="D43" s="66" t="e">
        <f>#REF!=#REF!</f>
        <v>#REF!</v>
      </c>
      <c r="E43" s="66" t="e">
        <f>#REF!=#REF!</f>
        <v>#REF!</v>
      </c>
      <c r="F43" s="66" t="e">
        <f>#REF!=#REF!</f>
        <v>#REF!</v>
      </c>
      <c r="G43" s="66" t="e">
        <f>#REF!=#REF!</f>
        <v>#REF!</v>
      </c>
      <c r="H43" s="66" t="e">
        <f>#REF!=#REF!</f>
        <v>#REF!</v>
      </c>
      <c r="I43" s="66" t="e">
        <f>#REF!=#REF!</f>
        <v>#REF!</v>
      </c>
      <c r="J43" s="66" t="e">
        <f>#REF!=#REF!</f>
        <v>#REF!</v>
      </c>
      <c r="K43" s="66" t="e">
        <f>#REF!=#REF!</f>
        <v>#REF!</v>
      </c>
      <c r="L43" s="66" t="e">
        <f>#REF!=#REF!</f>
        <v>#REF!</v>
      </c>
      <c r="M43" s="66" t="e">
        <f>#REF!=#REF!</f>
        <v>#REF!</v>
      </c>
      <c r="N43" s="66" t="e">
        <f>#REF!=#REF!</f>
        <v>#REF!</v>
      </c>
      <c r="O43" s="66" t="e">
        <f>#REF!=#REF!</f>
        <v>#REF!</v>
      </c>
      <c r="P43" s="66" t="e">
        <f>#REF!=#REF!</f>
        <v>#REF!</v>
      </c>
      <c r="Q43" s="66" t="e">
        <f>#REF!=#REF!</f>
        <v>#REF!</v>
      </c>
      <c r="R43" s="66" t="e">
        <f>#REF!=#REF!</f>
        <v>#REF!</v>
      </c>
    </row>
    <row r="44" spans="1:18" ht="15">
      <c r="A44" s="66" t="e">
        <f>#REF!=#REF!</f>
        <v>#REF!</v>
      </c>
      <c r="B44" s="66" t="e">
        <f>#REF!=#REF!</f>
        <v>#REF!</v>
      </c>
      <c r="C44" s="66" t="e">
        <f>#REF!=#REF!</f>
        <v>#REF!</v>
      </c>
      <c r="D44" s="66" t="e">
        <f>#REF!=#REF!</f>
        <v>#REF!</v>
      </c>
      <c r="E44" s="66" t="e">
        <f>#REF!=#REF!</f>
        <v>#REF!</v>
      </c>
      <c r="F44" s="66" t="e">
        <f>#REF!=#REF!</f>
        <v>#REF!</v>
      </c>
      <c r="G44" s="66" t="e">
        <f>#REF!=#REF!</f>
        <v>#REF!</v>
      </c>
      <c r="H44" s="66" t="e">
        <f>#REF!=#REF!</f>
        <v>#REF!</v>
      </c>
      <c r="I44" s="66" t="e">
        <f>#REF!=#REF!</f>
        <v>#REF!</v>
      </c>
      <c r="J44" s="66" t="e">
        <f>#REF!=#REF!</f>
        <v>#REF!</v>
      </c>
      <c r="K44" s="66" t="e">
        <f>#REF!=#REF!</f>
        <v>#REF!</v>
      </c>
      <c r="L44" s="66" t="e">
        <f>#REF!=#REF!</f>
        <v>#REF!</v>
      </c>
      <c r="M44" s="66" t="e">
        <f>#REF!=#REF!</f>
        <v>#REF!</v>
      </c>
      <c r="N44" s="66" t="e">
        <f>#REF!=#REF!</f>
        <v>#REF!</v>
      </c>
      <c r="O44" s="66" t="e">
        <f>#REF!=#REF!</f>
        <v>#REF!</v>
      </c>
      <c r="P44" s="66" t="e">
        <f>#REF!=#REF!</f>
        <v>#REF!</v>
      </c>
      <c r="Q44" s="66" t="e">
        <f>#REF!=#REF!</f>
        <v>#REF!</v>
      </c>
      <c r="R44" s="66" t="e">
        <f>#REF!=#REF!</f>
        <v>#REF!</v>
      </c>
    </row>
    <row r="45" spans="1:18" ht="15">
      <c r="A45" s="66" t="e">
        <f>#REF!=#REF!</f>
        <v>#REF!</v>
      </c>
      <c r="B45" s="66" t="e">
        <f>#REF!=#REF!</f>
        <v>#REF!</v>
      </c>
      <c r="C45" s="66" t="e">
        <f>#REF!=#REF!</f>
        <v>#REF!</v>
      </c>
      <c r="D45" s="66" t="e">
        <f>#REF!=#REF!</f>
        <v>#REF!</v>
      </c>
      <c r="E45" s="66" t="e">
        <f>#REF!=#REF!</f>
        <v>#REF!</v>
      </c>
      <c r="F45" s="66" t="e">
        <f>#REF!=#REF!</f>
        <v>#REF!</v>
      </c>
      <c r="G45" s="66" t="e">
        <f>#REF!=#REF!</f>
        <v>#REF!</v>
      </c>
      <c r="H45" s="66" t="e">
        <f>#REF!=#REF!</f>
        <v>#REF!</v>
      </c>
      <c r="I45" s="66" t="e">
        <f>#REF!=#REF!</f>
        <v>#REF!</v>
      </c>
      <c r="J45" s="66" t="e">
        <f>#REF!=#REF!</f>
        <v>#REF!</v>
      </c>
      <c r="K45" s="66" t="e">
        <f>#REF!=#REF!</f>
        <v>#REF!</v>
      </c>
      <c r="L45" s="66" t="e">
        <f>#REF!=#REF!</f>
        <v>#REF!</v>
      </c>
      <c r="M45" s="66" t="e">
        <f>#REF!=#REF!</f>
        <v>#REF!</v>
      </c>
      <c r="N45" s="66" t="e">
        <f>#REF!=#REF!</f>
        <v>#REF!</v>
      </c>
      <c r="O45" s="66" t="e">
        <f>#REF!=#REF!</f>
        <v>#REF!</v>
      </c>
      <c r="P45" s="66" t="e">
        <f>#REF!=#REF!</f>
        <v>#REF!</v>
      </c>
      <c r="Q45" s="66" t="e">
        <f>#REF!=#REF!</f>
        <v>#REF!</v>
      </c>
      <c r="R45" s="66" t="e">
        <f>#REF!=#REF!</f>
        <v>#REF!</v>
      </c>
    </row>
    <row r="46" spans="1:18" ht="15">
      <c r="A46" s="66" t="e">
        <f>#REF!=#REF!</f>
        <v>#REF!</v>
      </c>
      <c r="B46" s="66" t="e">
        <f>#REF!=#REF!</f>
        <v>#REF!</v>
      </c>
      <c r="C46" s="66" t="e">
        <f>#REF!=#REF!</f>
        <v>#REF!</v>
      </c>
      <c r="D46" s="66" t="e">
        <f>#REF!=#REF!</f>
        <v>#REF!</v>
      </c>
      <c r="E46" s="66" t="e">
        <f>#REF!=#REF!</f>
        <v>#REF!</v>
      </c>
      <c r="F46" s="66" t="e">
        <f>#REF!=#REF!</f>
        <v>#REF!</v>
      </c>
      <c r="G46" s="66" t="e">
        <f>#REF!=#REF!</f>
        <v>#REF!</v>
      </c>
      <c r="H46" s="66" t="e">
        <f>#REF!=#REF!</f>
        <v>#REF!</v>
      </c>
      <c r="I46" s="66" t="e">
        <f>#REF!=#REF!</f>
        <v>#REF!</v>
      </c>
      <c r="J46" s="66" t="e">
        <f>#REF!=#REF!</f>
        <v>#REF!</v>
      </c>
      <c r="K46" s="66" t="e">
        <f>#REF!=#REF!</f>
        <v>#REF!</v>
      </c>
      <c r="L46" s="66" t="e">
        <f>#REF!=#REF!</f>
        <v>#REF!</v>
      </c>
      <c r="M46" s="66" t="e">
        <f>#REF!=#REF!</f>
        <v>#REF!</v>
      </c>
      <c r="N46" s="66" t="e">
        <f>#REF!=#REF!</f>
        <v>#REF!</v>
      </c>
      <c r="O46" s="66" t="e">
        <f>#REF!=#REF!</f>
        <v>#REF!</v>
      </c>
      <c r="P46" s="66" t="e">
        <f>#REF!=#REF!</f>
        <v>#REF!</v>
      </c>
      <c r="Q46" s="66" t="e">
        <f>#REF!=#REF!</f>
        <v>#REF!</v>
      </c>
      <c r="R46" s="66" t="e">
        <f>#REF!=#REF!</f>
        <v>#REF!</v>
      </c>
    </row>
    <row r="47" spans="1:18" ht="15">
      <c r="A47" s="66" t="e">
        <f>#REF!=#REF!</f>
        <v>#REF!</v>
      </c>
      <c r="B47" s="66" t="e">
        <f>#REF!=#REF!</f>
        <v>#REF!</v>
      </c>
      <c r="C47" s="66" t="e">
        <f>#REF!=#REF!</f>
        <v>#REF!</v>
      </c>
      <c r="D47" s="66" t="e">
        <f>#REF!=#REF!</f>
        <v>#REF!</v>
      </c>
      <c r="E47" s="66" t="e">
        <f>#REF!=#REF!</f>
        <v>#REF!</v>
      </c>
      <c r="F47" s="66" t="e">
        <f>#REF!=#REF!</f>
        <v>#REF!</v>
      </c>
      <c r="G47" s="66" t="e">
        <f>#REF!=#REF!</f>
        <v>#REF!</v>
      </c>
      <c r="H47" s="66" t="e">
        <f>#REF!=#REF!</f>
        <v>#REF!</v>
      </c>
      <c r="I47" s="66" t="e">
        <f>#REF!=#REF!</f>
        <v>#REF!</v>
      </c>
      <c r="J47" s="66" t="e">
        <f>#REF!=#REF!</f>
        <v>#REF!</v>
      </c>
      <c r="K47" s="66" t="e">
        <f>#REF!=#REF!</f>
        <v>#REF!</v>
      </c>
      <c r="L47" s="66" t="e">
        <f>#REF!=#REF!</f>
        <v>#REF!</v>
      </c>
      <c r="M47" s="66" t="e">
        <f>#REF!=#REF!</f>
        <v>#REF!</v>
      </c>
      <c r="N47" s="66" t="e">
        <f>#REF!=#REF!</f>
        <v>#REF!</v>
      </c>
      <c r="O47" s="66" t="e">
        <f>#REF!=#REF!</f>
        <v>#REF!</v>
      </c>
      <c r="P47" s="66" t="e">
        <f>#REF!=#REF!</f>
        <v>#REF!</v>
      </c>
      <c r="Q47" s="66" t="e">
        <f>#REF!=#REF!</f>
        <v>#REF!</v>
      </c>
      <c r="R47" s="66" t="e">
        <f>#REF!=#REF!</f>
        <v>#REF!</v>
      </c>
    </row>
    <row r="48" spans="1:18" ht="15">
      <c r="A48" s="66" t="e">
        <f>#REF!=#REF!</f>
        <v>#REF!</v>
      </c>
      <c r="B48" s="66" t="e">
        <f>#REF!=#REF!</f>
        <v>#REF!</v>
      </c>
      <c r="C48" s="66" t="e">
        <f>#REF!=#REF!</f>
        <v>#REF!</v>
      </c>
      <c r="D48" s="66" t="e">
        <f>#REF!=#REF!</f>
        <v>#REF!</v>
      </c>
      <c r="E48" s="66" t="e">
        <f>#REF!=#REF!</f>
        <v>#REF!</v>
      </c>
      <c r="F48" s="66" t="e">
        <f>#REF!=#REF!</f>
        <v>#REF!</v>
      </c>
      <c r="G48" s="66" t="e">
        <f>#REF!=#REF!</f>
        <v>#REF!</v>
      </c>
      <c r="H48" s="66" t="e">
        <f>#REF!=#REF!</f>
        <v>#REF!</v>
      </c>
      <c r="I48" s="66" t="e">
        <f>#REF!=#REF!</f>
        <v>#REF!</v>
      </c>
      <c r="J48" s="66" t="e">
        <f>#REF!=#REF!</f>
        <v>#REF!</v>
      </c>
      <c r="K48" s="66" t="e">
        <f>#REF!=#REF!</f>
        <v>#REF!</v>
      </c>
      <c r="L48" s="66" t="e">
        <f>#REF!=#REF!</f>
        <v>#REF!</v>
      </c>
      <c r="M48" s="66" t="e">
        <f>#REF!=#REF!</f>
        <v>#REF!</v>
      </c>
      <c r="N48" s="66" t="e">
        <f>#REF!=#REF!</f>
        <v>#REF!</v>
      </c>
      <c r="O48" s="66" t="e">
        <f>#REF!=#REF!</f>
        <v>#REF!</v>
      </c>
      <c r="P48" s="66" t="e">
        <f>#REF!=#REF!</f>
        <v>#REF!</v>
      </c>
      <c r="Q48" s="66" t="e">
        <f>#REF!=#REF!</f>
        <v>#REF!</v>
      </c>
      <c r="R48" s="66" t="e">
        <f>#REF!=#REF!</f>
        <v>#REF!</v>
      </c>
    </row>
    <row r="49" spans="1:18" ht="15">
      <c r="A49" s="66" t="e">
        <f>#REF!=#REF!</f>
        <v>#REF!</v>
      </c>
      <c r="B49" s="66" t="e">
        <f>#REF!=#REF!</f>
        <v>#REF!</v>
      </c>
      <c r="C49" s="66" t="e">
        <f>#REF!=#REF!</f>
        <v>#REF!</v>
      </c>
      <c r="D49" s="66" t="e">
        <f>#REF!=#REF!</f>
        <v>#REF!</v>
      </c>
      <c r="E49" s="66" t="e">
        <f>#REF!=#REF!</f>
        <v>#REF!</v>
      </c>
      <c r="F49" s="66" t="e">
        <f>#REF!=#REF!</f>
        <v>#REF!</v>
      </c>
      <c r="G49" s="66" t="e">
        <f>#REF!=#REF!</f>
        <v>#REF!</v>
      </c>
      <c r="H49" s="66" t="e">
        <f>#REF!=#REF!</f>
        <v>#REF!</v>
      </c>
      <c r="I49" s="66" t="e">
        <f>#REF!=#REF!</f>
        <v>#REF!</v>
      </c>
      <c r="J49" s="66" t="e">
        <f>#REF!=#REF!</f>
        <v>#REF!</v>
      </c>
      <c r="K49" s="66" t="e">
        <f>#REF!=#REF!</f>
        <v>#REF!</v>
      </c>
      <c r="L49" s="66" t="e">
        <f>#REF!=#REF!</f>
        <v>#REF!</v>
      </c>
      <c r="M49" s="66" t="e">
        <f>#REF!=#REF!</f>
        <v>#REF!</v>
      </c>
      <c r="N49" s="66" t="e">
        <f>#REF!=#REF!</f>
        <v>#REF!</v>
      </c>
      <c r="O49" s="66" t="e">
        <f>#REF!=#REF!</f>
        <v>#REF!</v>
      </c>
      <c r="P49" s="66" t="e">
        <f>#REF!=#REF!</f>
        <v>#REF!</v>
      </c>
      <c r="Q49" s="66" t="e">
        <f>#REF!=#REF!</f>
        <v>#REF!</v>
      </c>
      <c r="R49" s="66" t="e">
        <f>#REF!=#REF!</f>
        <v>#REF!</v>
      </c>
    </row>
    <row r="50" spans="1:18" ht="15">
      <c r="A50" s="66" t="e">
        <f>#REF!=#REF!</f>
        <v>#REF!</v>
      </c>
      <c r="B50" s="66" t="e">
        <f>#REF!=#REF!</f>
        <v>#REF!</v>
      </c>
      <c r="C50" s="66" t="e">
        <f>#REF!=#REF!</f>
        <v>#REF!</v>
      </c>
      <c r="D50" s="66" t="e">
        <f>#REF!=#REF!</f>
        <v>#REF!</v>
      </c>
      <c r="E50" s="66" t="e">
        <f>#REF!=#REF!</f>
        <v>#REF!</v>
      </c>
      <c r="F50" s="66" t="e">
        <f>#REF!=#REF!</f>
        <v>#REF!</v>
      </c>
      <c r="G50" s="66" t="e">
        <f>#REF!=#REF!</f>
        <v>#REF!</v>
      </c>
      <c r="H50" s="66" t="e">
        <f>#REF!=#REF!</f>
        <v>#REF!</v>
      </c>
      <c r="I50" s="66" t="e">
        <f>#REF!=#REF!</f>
        <v>#REF!</v>
      </c>
      <c r="J50" s="66" t="e">
        <f>#REF!=#REF!</f>
        <v>#REF!</v>
      </c>
      <c r="K50" s="66" t="e">
        <f>#REF!=#REF!</f>
        <v>#REF!</v>
      </c>
      <c r="L50" s="66" t="e">
        <f>#REF!=#REF!</f>
        <v>#REF!</v>
      </c>
      <c r="M50" s="66" t="e">
        <f>#REF!=#REF!</f>
        <v>#REF!</v>
      </c>
      <c r="N50" s="66" t="e">
        <f>#REF!=#REF!</f>
        <v>#REF!</v>
      </c>
      <c r="O50" s="66" t="e">
        <f>#REF!=#REF!</f>
        <v>#REF!</v>
      </c>
      <c r="P50" s="66" t="e">
        <f>#REF!=#REF!</f>
        <v>#REF!</v>
      </c>
      <c r="Q50" s="66" t="e">
        <f>#REF!=#REF!</f>
        <v>#REF!</v>
      </c>
      <c r="R50" s="66" t="e">
        <f>#REF!=#REF!</f>
        <v>#REF!</v>
      </c>
    </row>
  </sheetData>
  <sheetProtection/>
  <conditionalFormatting sqref="A1:R50">
    <cfRule type="cellIs" priority="1" dxfId="7" operator="equal" stopIfTrue="1">
      <formula>FALSE</formula>
    </cfRule>
    <cfRule type="cellIs" priority="2" dxfId="8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4.28125" style="672" bestFit="1" customWidth="1"/>
    <col min="5" max="5" width="10.7109375" style="672" bestFit="1" customWidth="1"/>
    <col min="6" max="6" width="27.7109375" style="672" bestFit="1" customWidth="1"/>
    <col min="7" max="7" width="8.421875" style="672" bestFit="1" customWidth="1"/>
    <col min="8" max="8" width="2.28125" style="672" bestFit="1" customWidth="1"/>
    <col min="9" max="9" width="4.7109375" style="672" bestFit="1" customWidth="1"/>
    <col min="10" max="10" width="8.7109375" style="672" bestFit="1" customWidth="1"/>
    <col min="11" max="13" width="9.28125" style="672" bestFit="1" customWidth="1"/>
    <col min="14" max="15" width="9.7109375" style="672" bestFit="1" customWidth="1"/>
    <col min="16" max="16" width="10.00390625" style="672" bestFit="1" customWidth="1"/>
    <col min="17" max="17" width="10.28125" style="672" bestFit="1" customWidth="1"/>
    <col min="18" max="18" width="3.42187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750</v>
      </c>
    </row>
    <row r="7" spans="1:6" ht="15">
      <c r="A7" s="708"/>
      <c r="B7" s="709" t="s">
        <v>537</v>
      </c>
      <c r="C7" s="709" t="s">
        <v>86</v>
      </c>
      <c r="D7" s="672" t="s">
        <v>522</v>
      </c>
      <c r="E7" s="672" t="s">
        <v>523</v>
      </c>
      <c r="F7" s="672" t="s">
        <v>524</v>
      </c>
    </row>
    <row r="9" spans="1:18" ht="15">
      <c r="A9" s="672">
        <v>7</v>
      </c>
      <c r="B9" s="710">
        <v>0</v>
      </c>
      <c r="C9" s="710">
        <f>D10-D9</f>
        <v>0.006597222222222222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401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557</v>
      </c>
      <c r="O9" s="672" t="s">
        <v>558</v>
      </c>
      <c r="P9" s="672" t="s">
        <v>533</v>
      </c>
      <c r="Q9" s="672" t="s">
        <v>534</v>
      </c>
      <c r="R9" s="672">
        <v>80</v>
      </c>
    </row>
    <row r="10" spans="1:18" ht="15">
      <c r="A10" s="672">
        <v>7</v>
      </c>
      <c r="C10" s="710">
        <f>D11-D10</f>
        <v>0.03819444444444445</v>
      </c>
      <c r="D10" s="673">
        <v>0.006597222222222222</v>
      </c>
      <c r="E10" s="672">
        <v>4560</v>
      </c>
      <c r="F10" s="672" t="s">
        <v>525</v>
      </c>
      <c r="G10" s="672" t="s">
        <v>526</v>
      </c>
      <c r="H10" s="672">
        <v>0</v>
      </c>
      <c r="I10" s="672">
        <v>401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557</v>
      </c>
      <c r="O10" s="672" t="s">
        <v>558</v>
      </c>
      <c r="P10" s="672" t="s">
        <v>535</v>
      </c>
      <c r="Q10" s="672" t="s">
        <v>534</v>
      </c>
      <c r="R10" s="672">
        <v>80</v>
      </c>
    </row>
    <row r="11" spans="1:18" ht="15">
      <c r="A11" s="672">
        <v>7</v>
      </c>
      <c r="C11" s="710">
        <f>D12-D11</f>
        <v>0.0065972222222222265</v>
      </c>
      <c r="D11" s="673">
        <v>0.04479166666666667</v>
      </c>
      <c r="E11" s="672">
        <v>26400</v>
      </c>
      <c r="F11" s="672" t="s">
        <v>525</v>
      </c>
      <c r="G11" s="672" t="s">
        <v>526</v>
      </c>
      <c r="H11" s="672">
        <v>0</v>
      </c>
      <c r="I11" s="672">
        <v>401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557</v>
      </c>
      <c r="O11" s="672" t="s">
        <v>558</v>
      </c>
      <c r="P11" s="672" t="s">
        <v>533</v>
      </c>
      <c r="Q11" s="672" t="s">
        <v>534</v>
      </c>
      <c r="R11" s="672">
        <v>80</v>
      </c>
    </row>
    <row r="12" spans="1:6" ht="15">
      <c r="A12" s="672">
        <v>4</v>
      </c>
      <c r="D12" s="673">
        <v>0.051388888888888894</v>
      </c>
      <c r="E12" s="672">
        <v>4560</v>
      </c>
      <c r="F12" s="672" t="s">
        <v>536</v>
      </c>
    </row>
    <row r="13" ht="15">
      <c r="C13" s="710"/>
    </row>
    <row r="14" spans="1:3" ht="15">
      <c r="A14" s="711">
        <f>CEILING(SUM(A9:A12)/88,1)</f>
        <v>1</v>
      </c>
      <c r="B14" s="712" t="s">
        <v>10</v>
      </c>
      <c r="C14" s="713">
        <f>SUM(C9:C12)</f>
        <v>0.051388888888888894</v>
      </c>
    </row>
    <row r="16" spans="4:5" ht="15">
      <c r="D16" s="673">
        <f>Titan!J38</f>
        <v>0.052083333333333336</v>
      </c>
      <c r="E16" s="672" t="s">
        <v>538</v>
      </c>
    </row>
    <row r="17" spans="4:5" ht="15">
      <c r="D17" s="673">
        <v>0.0006944444444444445</v>
      </c>
      <c r="E17" s="672" t="s">
        <v>539</v>
      </c>
    </row>
    <row r="18" spans="4:5" ht="15">
      <c r="D18" s="673">
        <f>D16-D17</f>
        <v>0.051388888888888894</v>
      </c>
      <c r="E18" s="672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751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2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0.19863281249999998</v>
      </c>
      <c r="D10" s="2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2">
        <v>0.19931278935185184</v>
      </c>
      <c r="E11" s="66">
        <v>137295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0.1986328125</v>
      </c>
      <c r="D12" s="2">
        <v>0.19999276620370368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2">
        <v>0.3986255787037037</v>
      </c>
      <c r="E13" s="66">
        <v>137295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2">
        <f>D20</f>
        <v>0.3993055555555555</v>
      </c>
      <c r="E14" s="66">
        <v>0</v>
      </c>
      <c r="F14" s="66" t="s">
        <v>536</v>
      </c>
    </row>
    <row r="15" spans="3:4" ht="15">
      <c r="C15" s="2"/>
      <c r="D15" s="672"/>
    </row>
    <row r="16" spans="1:4" ht="15">
      <c r="A16" s="675">
        <f>CEILING(SUM(A9:A14)/88,1)</f>
        <v>1</v>
      </c>
      <c r="B16" s="3" t="s">
        <v>10</v>
      </c>
      <c r="C16" s="127">
        <f>SUM(C7:C14)</f>
        <v>0.3993055555555555</v>
      </c>
      <c r="D16" s="672"/>
    </row>
    <row r="18" spans="4:5" ht="15">
      <c r="D18" s="676">
        <f>Rings!J73</f>
        <v>0.39999999999999997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0.3993055555555555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753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2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0.11668836805555555</v>
      </c>
      <c r="D10" s="2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0.0006799768518518656</v>
      </c>
      <c r="D11" s="2">
        <v>0.1173683449074074</v>
      </c>
      <c r="E11" s="66">
        <v>80655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0.11668836805555553</v>
      </c>
      <c r="D12" s="2">
        <v>0.11804832175925926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0.0006799768518518934</v>
      </c>
      <c r="D13" s="2">
        <v>0.2347366898148148</v>
      </c>
      <c r="E13" s="66">
        <v>80655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2">
        <f>D20</f>
        <v>0.2354166666666667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SUM(C7:C14)</f>
        <v>0.2354166666666667</v>
      </c>
    </row>
    <row r="18" spans="4:5" ht="15">
      <c r="D18" s="676">
        <f>Rings!J74</f>
        <v>0.23611111111111113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0.2354166666666667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754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2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0.018778935185185187</v>
      </c>
      <c r="D10" s="2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0.0006799768518518483</v>
      </c>
      <c r="D11" s="2">
        <v>0.01945891203703704</v>
      </c>
      <c r="E11" s="66">
        <v>12980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2">
        <f>D18</f>
        <v>0.020138888888888887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0.020138888888888887</v>
      </c>
    </row>
    <row r="16" spans="4:5" ht="15">
      <c r="D16" s="676">
        <f>Rings!J75</f>
        <v>0.020833333333333332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0.020138888888888887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7109375" style="25" bestFit="1" customWidth="1"/>
    <col min="2" max="2" width="43.8515625" style="25" bestFit="1" customWidth="1"/>
    <col min="3" max="3" width="15.57421875" style="25" customWidth="1"/>
    <col min="4" max="4" width="10.421875" style="25" customWidth="1"/>
    <col min="5" max="5" width="12.7109375" style="25" bestFit="1" customWidth="1"/>
    <col min="6" max="6" width="11.7109375" style="25" bestFit="1" customWidth="1"/>
    <col min="7" max="7" width="10.28125" style="25" customWidth="1"/>
    <col min="8" max="8" width="13.421875" style="25" customWidth="1"/>
    <col min="9" max="9" width="15.7109375" style="25" bestFit="1" customWidth="1"/>
    <col min="10" max="10" width="10.28125" style="25" customWidth="1"/>
    <col min="11" max="11" width="9.00390625" style="25" bestFit="1" customWidth="1"/>
    <col min="12" max="12" width="13.00390625" style="25" bestFit="1" customWidth="1"/>
    <col min="13" max="13" width="11.00390625" style="25" customWidth="1"/>
    <col min="14" max="14" width="9.7109375" style="25" customWidth="1"/>
    <col min="15" max="15" width="9.00390625" style="25" bestFit="1" customWidth="1"/>
    <col min="16" max="16" width="9.28125" style="25" bestFit="1" customWidth="1"/>
    <col min="17" max="17" width="10.28125" style="25" bestFit="1" customWidth="1"/>
    <col min="18" max="16384" width="8.8515625" style="25" customWidth="1"/>
  </cols>
  <sheetData>
    <row r="2" spans="14:15" ht="15">
      <c r="N2" s="15" t="s">
        <v>84</v>
      </c>
      <c r="O2" s="25">
        <v>750</v>
      </c>
    </row>
    <row r="4" ht="15.75" thickBot="1"/>
    <row r="5" spans="2:16" ht="15">
      <c r="B5" s="849" t="s">
        <v>81</v>
      </c>
      <c r="C5" s="856" t="s">
        <v>85</v>
      </c>
      <c r="D5" s="857"/>
      <c r="E5" s="857"/>
      <c r="F5" s="858"/>
      <c r="G5" s="844" t="s">
        <v>86</v>
      </c>
      <c r="H5" s="859"/>
      <c r="I5" s="856" t="s">
        <v>87</v>
      </c>
      <c r="J5" s="860"/>
      <c r="K5" s="860"/>
      <c r="L5" s="859"/>
      <c r="M5" s="851" t="s">
        <v>88</v>
      </c>
      <c r="N5" s="847" t="s">
        <v>89</v>
      </c>
      <c r="O5" s="844" t="s">
        <v>90</v>
      </c>
      <c r="P5" s="849" t="s">
        <v>13</v>
      </c>
    </row>
    <row r="6" spans="2:16" ht="32.25" customHeight="1" thickBot="1">
      <c r="B6" s="850"/>
      <c r="C6" s="103" t="s">
        <v>91</v>
      </c>
      <c r="D6" s="167" t="s">
        <v>92</v>
      </c>
      <c r="E6" s="5" t="s">
        <v>93</v>
      </c>
      <c r="F6" s="4" t="s">
        <v>94</v>
      </c>
      <c r="G6" s="168" t="s">
        <v>95</v>
      </c>
      <c r="H6" s="4" t="s">
        <v>94</v>
      </c>
      <c r="I6" s="103" t="s">
        <v>91</v>
      </c>
      <c r="J6" s="167" t="s">
        <v>92</v>
      </c>
      <c r="K6" s="5" t="s">
        <v>93</v>
      </c>
      <c r="L6" s="4" t="s">
        <v>94</v>
      </c>
      <c r="M6" s="852"/>
      <c r="N6" s="848"/>
      <c r="O6" s="852"/>
      <c r="P6" s="848"/>
    </row>
    <row r="7" spans="1:16" ht="15">
      <c r="A7" s="325"/>
      <c r="B7" s="37"/>
      <c r="C7" s="9"/>
      <c r="D7" s="10"/>
      <c r="E7" s="11"/>
      <c r="F7" s="12"/>
      <c r="G7" s="346"/>
      <c r="H7" s="13"/>
      <c r="I7" s="9"/>
      <c r="J7" s="6"/>
      <c r="K7" s="35"/>
      <c r="L7" s="36"/>
      <c r="M7" s="37"/>
      <c r="N7" s="7"/>
      <c r="O7" s="37"/>
      <c r="P7" s="38"/>
    </row>
    <row r="8" spans="1:16" ht="15">
      <c r="A8" s="325"/>
      <c r="B8" s="506" t="s">
        <v>495</v>
      </c>
      <c r="C8" s="492">
        <v>39822</v>
      </c>
      <c r="D8" s="352">
        <v>2009</v>
      </c>
      <c r="E8" s="352">
        <v>9</v>
      </c>
      <c r="F8" s="332">
        <v>0.6361111111111112</v>
      </c>
      <c r="G8" s="347"/>
      <c r="H8" s="332"/>
      <c r="I8" s="361"/>
      <c r="J8" s="349"/>
      <c r="K8" s="331"/>
      <c r="L8" s="332"/>
      <c r="M8" s="193"/>
      <c r="N8" s="339"/>
      <c r="O8" s="337" t="str">
        <f>IF(MID(B8,6,7)="NO_DATA",50,IF(A8=""," ",$O$2+A8-1))</f>
        <v> </v>
      </c>
      <c r="P8" s="350"/>
    </row>
    <row r="9" spans="1:16" ht="15">
      <c r="A9" s="325"/>
      <c r="B9" s="305" t="s">
        <v>282</v>
      </c>
      <c r="C9" s="427">
        <f>C8</f>
        <v>39822</v>
      </c>
      <c r="D9" s="331">
        <f>D8</f>
        <v>2009</v>
      </c>
      <c r="E9" s="331">
        <f>E8</f>
        <v>9</v>
      </c>
      <c r="F9" s="332">
        <f>F8</f>
        <v>0.6361111111111112</v>
      </c>
      <c r="G9" s="347">
        <f>IF((L9-F9)&gt;0,K9-E9,IF((L9-F9)=0,0,K9-E9-$F$285))</f>
        <v>0</v>
      </c>
      <c r="H9" s="332">
        <f>IF((L9-F9)&gt;0,L9-F9,IF((L9-F9)=0,0,$H$285+L9-F9))</f>
        <v>0.003472222222222099</v>
      </c>
      <c r="I9" s="361">
        <f>C10</f>
        <v>39822</v>
      </c>
      <c r="J9" s="351">
        <f>D10</f>
        <v>2009</v>
      </c>
      <c r="K9" s="352">
        <f>E10</f>
        <v>9</v>
      </c>
      <c r="L9" s="332">
        <f>F10</f>
        <v>0.6395833333333333</v>
      </c>
      <c r="M9" s="193"/>
      <c r="N9" s="339"/>
      <c r="O9" s="337">
        <f>IF(MID(B9,6,7)="NO_DATA",50,IF(N10=0,50,IF(A9=""," ",$O$2+A9-1)))</f>
        <v>50</v>
      </c>
      <c r="P9" s="350">
        <f>IF(O9=50,FLOOR(G9/2,1)+1,1)</f>
        <v>1</v>
      </c>
    </row>
    <row r="10" spans="1:16" ht="15">
      <c r="A10" s="325"/>
      <c r="B10" s="506" t="s">
        <v>329</v>
      </c>
      <c r="C10" s="361">
        <v>39822</v>
      </c>
      <c r="D10" s="352">
        <v>2009</v>
      </c>
      <c r="E10" s="352">
        <v>9</v>
      </c>
      <c r="F10" s="332">
        <v>0.6395833333333333</v>
      </c>
      <c r="G10" s="347">
        <v>0</v>
      </c>
      <c r="H10" s="332">
        <v>0.001388888888888889</v>
      </c>
      <c r="I10" s="361">
        <v>39822</v>
      </c>
      <c r="J10" s="352">
        <v>2009</v>
      </c>
      <c r="K10" s="352">
        <v>9</v>
      </c>
      <c r="L10" s="332">
        <v>0.6409722222222222</v>
      </c>
      <c r="M10" s="193">
        <v>0</v>
      </c>
      <c r="N10" s="339">
        <v>0</v>
      </c>
      <c r="O10" s="337">
        <v>60</v>
      </c>
      <c r="P10" s="350">
        <v>1</v>
      </c>
    </row>
    <row r="11" spans="1:16" ht="15">
      <c r="A11" s="325"/>
      <c r="B11" s="305" t="s">
        <v>14</v>
      </c>
      <c r="C11" s="361">
        <f>I10</f>
        <v>39822</v>
      </c>
      <c r="D11" s="349">
        <f>J10</f>
        <v>2009</v>
      </c>
      <c r="E11" s="331">
        <f>K10</f>
        <v>9</v>
      </c>
      <c r="F11" s="332">
        <f>L10</f>
        <v>0.6409722222222222</v>
      </c>
      <c r="G11" s="347">
        <f>IF((L11-F11)&gt;0,K11-E11,IF((L11-F11)=0,0,K11-E11-$F$285))</f>
        <v>0</v>
      </c>
      <c r="H11" s="332">
        <f>IF((L11-F11)&gt;0,L11-F11,IF((L11-F11)=0,0,$H$285+L11-F11))</f>
        <v>0.022222222222222254</v>
      </c>
      <c r="I11" s="361">
        <f>C12</f>
        <v>39822</v>
      </c>
      <c r="J11" s="351">
        <f>D12</f>
        <v>2009</v>
      </c>
      <c r="K11" s="352">
        <f>E12</f>
        <v>9</v>
      </c>
      <c r="L11" s="332">
        <f>F12</f>
        <v>0.6631944444444444</v>
      </c>
      <c r="M11" s="193"/>
      <c r="N11" s="339"/>
      <c r="O11" s="337">
        <f aca="true" t="shared" si="0" ref="O11:O74">IF(MID(B11,6,7)="NO_DATA",50,IF(N11=0,50,IF(A11=""," ",$O$2+A11-1)))</f>
        <v>50</v>
      </c>
      <c r="P11" s="350">
        <f>IF(O11=50,FLOOR(G11/2,1)+1,1)</f>
        <v>1</v>
      </c>
    </row>
    <row r="12" spans="1:16" ht="14.25" customHeight="1">
      <c r="A12" s="532">
        <v>1</v>
      </c>
      <c r="B12" s="305" t="s">
        <v>331</v>
      </c>
      <c r="C12" s="361">
        <v>39822</v>
      </c>
      <c r="D12" s="352">
        <v>2009</v>
      </c>
      <c r="E12" s="352">
        <v>9</v>
      </c>
      <c r="F12" s="332">
        <v>0.6631944444444444</v>
      </c>
      <c r="G12" s="347">
        <v>0</v>
      </c>
      <c r="H12" s="332">
        <v>0.052083333333333336</v>
      </c>
      <c r="I12" s="361">
        <v>39822</v>
      </c>
      <c r="J12" s="352">
        <v>2009</v>
      </c>
      <c r="K12" s="352">
        <v>9</v>
      </c>
      <c r="L12" s="332">
        <v>0.7152777777777778</v>
      </c>
      <c r="M12" s="193">
        <v>4000</v>
      </c>
      <c r="N12" s="339">
        <v>18</v>
      </c>
      <c r="O12" s="337">
        <f t="shared" si="0"/>
        <v>750</v>
      </c>
      <c r="P12" s="350">
        <f aca="true" t="shared" si="1" ref="P12:P27">IF(O12=50,FLOOR(G12/2,1)+1,1)</f>
        <v>1</v>
      </c>
    </row>
    <row r="13" spans="1:16" ht="15">
      <c r="A13" s="532"/>
      <c r="B13" s="305" t="s">
        <v>15</v>
      </c>
      <c r="C13" s="361">
        <f>I12</f>
        <v>39822</v>
      </c>
      <c r="D13" s="331">
        <f>J12</f>
        <v>2009</v>
      </c>
      <c r="E13" s="331">
        <f>K12</f>
        <v>9</v>
      </c>
      <c r="F13" s="332">
        <f>L12</f>
        <v>0.7152777777777778</v>
      </c>
      <c r="G13" s="347">
        <f>IF((L13-F13)&gt;0,K13-E13,IF((L13-F13)=0,0,K13-E13-$F$285))</f>
        <v>0</v>
      </c>
      <c r="H13" s="332">
        <f>IF((L13-F13)&gt;0,L13-F13,IF((L13-F13)=0,0,$H$285+L13-F13))</f>
        <v>0</v>
      </c>
      <c r="I13" s="361">
        <f>C14</f>
        <v>39822</v>
      </c>
      <c r="J13" s="351">
        <f>D14</f>
        <v>2009</v>
      </c>
      <c r="K13" s="352">
        <f>E14</f>
        <v>9</v>
      </c>
      <c r="L13" s="332">
        <f>F14</f>
        <v>0.7152777777777778</v>
      </c>
      <c r="M13" s="353"/>
      <c r="N13" s="353"/>
      <c r="O13" s="337">
        <f t="shared" si="0"/>
        <v>50</v>
      </c>
      <c r="P13" s="350">
        <f t="shared" si="1"/>
        <v>1</v>
      </c>
    </row>
    <row r="14" spans="1:16" ht="15">
      <c r="A14" s="532">
        <v>2</v>
      </c>
      <c r="B14" s="305" t="s">
        <v>333</v>
      </c>
      <c r="C14" s="361">
        <v>39822</v>
      </c>
      <c r="D14" s="352">
        <v>2009</v>
      </c>
      <c r="E14" s="352">
        <v>9</v>
      </c>
      <c r="F14" s="332">
        <v>0.7152777777777778</v>
      </c>
      <c r="G14" s="347">
        <v>0</v>
      </c>
      <c r="H14" s="332">
        <v>0.39999999999999997</v>
      </c>
      <c r="I14" s="361">
        <v>39823</v>
      </c>
      <c r="J14" s="352">
        <v>2009</v>
      </c>
      <c r="K14" s="352">
        <v>10</v>
      </c>
      <c r="L14" s="332">
        <v>0.11527777777777777</v>
      </c>
      <c r="M14" s="193">
        <v>4000</v>
      </c>
      <c r="N14" s="339">
        <v>138.24</v>
      </c>
      <c r="O14" s="337">
        <f t="shared" si="0"/>
        <v>751</v>
      </c>
      <c r="P14" s="350">
        <f t="shared" si="1"/>
        <v>1</v>
      </c>
    </row>
    <row r="15" spans="1:16" ht="15">
      <c r="A15" s="532"/>
      <c r="B15" s="305" t="s">
        <v>16</v>
      </c>
      <c r="C15" s="361">
        <f>I14</f>
        <v>39823</v>
      </c>
      <c r="D15" s="349">
        <f>J14</f>
        <v>2009</v>
      </c>
      <c r="E15" s="331">
        <f>K14</f>
        <v>10</v>
      </c>
      <c r="F15" s="332">
        <f>L14</f>
        <v>0.11527777777777777</v>
      </c>
      <c r="G15" s="347">
        <f>IF((L15-F15)&gt;0,K15-E15,IF((L15-F15)=0,0,K15-E15-$F$285))</f>
        <v>0</v>
      </c>
      <c r="H15" s="332">
        <f>IF((L15-F15)&gt;0,L15-F15,IF((L15-F15)=0,0,$H$285+L15-F15))</f>
        <v>0.1875</v>
      </c>
      <c r="I15" s="361">
        <f>C16</f>
        <v>39823</v>
      </c>
      <c r="J15" s="351">
        <f>D16</f>
        <v>2009</v>
      </c>
      <c r="K15" s="352">
        <f>E16</f>
        <v>10</v>
      </c>
      <c r="L15" s="332">
        <f>F16</f>
        <v>0.30277777777777776</v>
      </c>
      <c r="M15" s="193"/>
      <c r="N15" s="339"/>
      <c r="O15" s="337">
        <f t="shared" si="0"/>
        <v>50</v>
      </c>
      <c r="P15" s="350">
        <f t="shared" si="1"/>
        <v>1</v>
      </c>
    </row>
    <row r="16" spans="1:16" ht="15">
      <c r="A16" s="532">
        <v>3</v>
      </c>
      <c r="B16" s="305" t="s">
        <v>334</v>
      </c>
      <c r="C16" s="361">
        <v>39823</v>
      </c>
      <c r="D16" s="352">
        <v>2009</v>
      </c>
      <c r="E16" s="352">
        <v>10</v>
      </c>
      <c r="F16" s="332">
        <v>0.30277777777777776</v>
      </c>
      <c r="G16" s="347">
        <v>0</v>
      </c>
      <c r="H16" s="332">
        <v>0.3333333333333333</v>
      </c>
      <c r="I16" s="361">
        <v>39823</v>
      </c>
      <c r="J16" s="352">
        <v>2009</v>
      </c>
      <c r="K16" s="352">
        <v>10</v>
      </c>
      <c r="L16" s="332">
        <v>0.6361111111111112</v>
      </c>
      <c r="M16" s="193">
        <v>3000</v>
      </c>
      <c r="N16" s="339">
        <v>86.4</v>
      </c>
      <c r="O16" s="337">
        <f t="shared" si="0"/>
        <v>752</v>
      </c>
      <c r="P16" s="350">
        <f t="shared" si="1"/>
        <v>1</v>
      </c>
    </row>
    <row r="17" spans="1:16" ht="15">
      <c r="A17" s="532"/>
      <c r="B17" s="305" t="s">
        <v>17</v>
      </c>
      <c r="C17" s="361">
        <f>I16</f>
        <v>39823</v>
      </c>
      <c r="D17" s="349">
        <f>J16</f>
        <v>2009</v>
      </c>
      <c r="E17" s="331">
        <f>K16</f>
        <v>10</v>
      </c>
      <c r="F17" s="332">
        <f>L16</f>
        <v>0.6361111111111112</v>
      </c>
      <c r="G17" s="347">
        <f>IF((L17-F17)&gt;0,K17-E17,IF((L17-F17)=0,0,K17-E17-$F$285))</f>
        <v>0</v>
      </c>
      <c r="H17" s="332">
        <f>IF((L17-F17)&gt;0,L17-F17,IF((L17-F17)=0,0,$H$285+L17-F17))</f>
        <v>0.023611111111111027</v>
      </c>
      <c r="I17" s="361">
        <f>C18</f>
        <v>39823</v>
      </c>
      <c r="J17" s="351">
        <f>D18</f>
        <v>2009</v>
      </c>
      <c r="K17" s="352">
        <f>E18</f>
        <v>10</v>
      </c>
      <c r="L17" s="332">
        <f>F18</f>
        <v>0.6597222222222222</v>
      </c>
      <c r="M17" s="193"/>
      <c r="N17" s="339"/>
      <c r="O17" s="337">
        <f t="shared" si="0"/>
        <v>50</v>
      </c>
      <c r="P17" s="350">
        <f t="shared" si="1"/>
        <v>1</v>
      </c>
    </row>
    <row r="18" spans="1:16" ht="15">
      <c r="A18" s="532">
        <v>4</v>
      </c>
      <c r="B18" s="305" t="s">
        <v>335</v>
      </c>
      <c r="C18" s="361">
        <v>39823</v>
      </c>
      <c r="D18" s="352">
        <v>2009</v>
      </c>
      <c r="E18" s="352">
        <v>10</v>
      </c>
      <c r="F18" s="332">
        <v>0.6597222222222222</v>
      </c>
      <c r="G18" s="347">
        <v>0</v>
      </c>
      <c r="H18" s="332">
        <v>0.23611111111111113</v>
      </c>
      <c r="I18" s="361">
        <v>39823</v>
      </c>
      <c r="J18" s="352">
        <v>2009</v>
      </c>
      <c r="K18" s="352">
        <v>10</v>
      </c>
      <c r="L18" s="332">
        <v>0.8958333333333334</v>
      </c>
      <c r="M18" s="193">
        <v>4000</v>
      </c>
      <c r="N18" s="339">
        <v>81.6</v>
      </c>
      <c r="O18" s="337">
        <f t="shared" si="0"/>
        <v>753</v>
      </c>
      <c r="P18" s="350">
        <f t="shared" si="1"/>
        <v>1</v>
      </c>
    </row>
    <row r="19" spans="1:16" ht="15">
      <c r="A19" s="532"/>
      <c r="B19" s="305" t="s">
        <v>18</v>
      </c>
      <c r="C19" s="361">
        <f>I18</f>
        <v>39823</v>
      </c>
      <c r="D19" s="349">
        <f>J18</f>
        <v>2009</v>
      </c>
      <c r="E19" s="331">
        <f>K18</f>
        <v>10</v>
      </c>
      <c r="F19" s="332">
        <f>L18</f>
        <v>0.8958333333333334</v>
      </c>
      <c r="G19" s="347">
        <f>IF((L19-F19)&gt;0,K19-E19,IF((L19-F19)=0,0,K19-E19-$F$285))</f>
        <v>0</v>
      </c>
      <c r="H19" s="332">
        <f>IF((L19-F19)&gt;0,L19-F19,IF((L19-F19)=0,0,$H$285+L19-F19))</f>
        <v>0</v>
      </c>
      <c r="I19" s="361">
        <f>C20</f>
        <v>39823</v>
      </c>
      <c r="J19" s="351">
        <f>D20</f>
        <v>2009</v>
      </c>
      <c r="K19" s="352">
        <f>E20</f>
        <v>10</v>
      </c>
      <c r="L19" s="332">
        <f>F20</f>
        <v>0.8958333333333334</v>
      </c>
      <c r="M19" s="193"/>
      <c r="N19" s="339"/>
      <c r="O19" s="337">
        <f t="shared" si="0"/>
        <v>50</v>
      </c>
      <c r="P19" s="350">
        <f t="shared" si="1"/>
        <v>1</v>
      </c>
    </row>
    <row r="20" spans="1:16" ht="15">
      <c r="A20" s="532">
        <v>5</v>
      </c>
      <c r="B20" s="305" t="s">
        <v>336</v>
      </c>
      <c r="C20" s="361">
        <v>39823</v>
      </c>
      <c r="D20" s="352">
        <v>2009</v>
      </c>
      <c r="E20" s="352">
        <v>10</v>
      </c>
      <c r="F20" s="332">
        <v>0.8958333333333334</v>
      </c>
      <c r="G20" s="347">
        <v>0</v>
      </c>
      <c r="H20" s="332">
        <v>0.020833333333333332</v>
      </c>
      <c r="I20" s="361">
        <v>39823</v>
      </c>
      <c r="J20" s="352">
        <v>2009</v>
      </c>
      <c r="K20" s="352">
        <v>10</v>
      </c>
      <c r="L20" s="332">
        <v>0.9166666666666666</v>
      </c>
      <c r="M20" s="193">
        <v>4000</v>
      </c>
      <c r="N20" s="339">
        <v>7.2</v>
      </c>
      <c r="O20" s="337">
        <f t="shared" si="0"/>
        <v>754</v>
      </c>
      <c r="P20" s="350">
        <f t="shared" si="1"/>
        <v>1</v>
      </c>
    </row>
    <row r="21" spans="1:16" ht="15">
      <c r="A21" s="532"/>
      <c r="B21" s="305" t="s">
        <v>19</v>
      </c>
      <c r="C21" s="361">
        <f>I20</f>
        <v>39823</v>
      </c>
      <c r="D21" s="349">
        <f>J20</f>
        <v>2009</v>
      </c>
      <c r="E21" s="331">
        <f>K20</f>
        <v>10</v>
      </c>
      <c r="F21" s="332">
        <f>L20</f>
        <v>0.9166666666666666</v>
      </c>
      <c r="G21" s="347">
        <f>IF((L21-F21)&gt;0,K21-E21,IF((L21-F21)=0,0,K21-E21-$F$285))</f>
        <v>0</v>
      </c>
      <c r="H21" s="332">
        <f>IF((L21-F21)&gt;0,L21-F21,IF((L21-F21)=0,0,$H$285+L21-F21))</f>
        <v>0.06319444444444444</v>
      </c>
      <c r="I21" s="361">
        <f>C22</f>
        <v>39823</v>
      </c>
      <c r="J21" s="351">
        <f>D22</f>
        <v>2009</v>
      </c>
      <c r="K21" s="352">
        <f>E22</f>
        <v>10</v>
      </c>
      <c r="L21" s="332">
        <f>F22</f>
        <v>0.9798611111111111</v>
      </c>
      <c r="M21" s="193"/>
      <c r="N21" s="339"/>
      <c r="O21" s="337">
        <f t="shared" si="0"/>
        <v>50</v>
      </c>
      <c r="P21" s="350">
        <f t="shared" si="1"/>
        <v>1</v>
      </c>
    </row>
    <row r="22" spans="1:16" ht="15">
      <c r="A22" s="532">
        <v>6</v>
      </c>
      <c r="B22" s="305" t="s">
        <v>337</v>
      </c>
      <c r="C22" s="361">
        <v>39823</v>
      </c>
      <c r="D22" s="352">
        <v>2009</v>
      </c>
      <c r="E22" s="352">
        <v>10</v>
      </c>
      <c r="F22" s="332">
        <v>0.9798611111111111</v>
      </c>
      <c r="G22" s="347">
        <v>0</v>
      </c>
      <c r="H22" s="332">
        <v>0.3333333333333333</v>
      </c>
      <c r="I22" s="361">
        <v>39824</v>
      </c>
      <c r="J22" s="352">
        <v>2009</v>
      </c>
      <c r="K22" s="352">
        <v>11</v>
      </c>
      <c r="L22" s="332">
        <v>0.31319444444444444</v>
      </c>
      <c r="M22" s="193">
        <v>3000</v>
      </c>
      <c r="N22" s="339">
        <v>86.4</v>
      </c>
      <c r="O22" s="337">
        <f t="shared" si="0"/>
        <v>755</v>
      </c>
      <c r="P22" s="350">
        <f t="shared" si="1"/>
        <v>1</v>
      </c>
    </row>
    <row r="23" spans="1:16" ht="15">
      <c r="A23" s="532"/>
      <c r="B23" s="305" t="s">
        <v>20</v>
      </c>
      <c r="C23" s="361">
        <f>I22</f>
        <v>39824</v>
      </c>
      <c r="D23" s="349">
        <f>J22</f>
        <v>2009</v>
      </c>
      <c r="E23" s="331">
        <f>K22</f>
        <v>11</v>
      </c>
      <c r="F23" s="332">
        <f>L22</f>
        <v>0.31319444444444444</v>
      </c>
      <c r="G23" s="347">
        <f>IF((L23-F23)&gt;0,K23-E23,IF((L23-F23)=0,0,K23-E23-$F$285))</f>
        <v>0</v>
      </c>
      <c r="H23" s="332">
        <f>IF((L23-F23)&gt;0,L23-F23,IF((L23-F23)=0,0,$H$285+L23-F23))</f>
        <v>0.12777777777777782</v>
      </c>
      <c r="I23" s="361">
        <f>C24</f>
        <v>39824</v>
      </c>
      <c r="J23" s="351">
        <f>D24</f>
        <v>2009</v>
      </c>
      <c r="K23" s="352">
        <f>E24</f>
        <v>11</v>
      </c>
      <c r="L23" s="332">
        <f>F24</f>
        <v>0.44097222222222227</v>
      </c>
      <c r="M23" s="193"/>
      <c r="N23" s="339"/>
      <c r="O23" s="337">
        <f t="shared" si="0"/>
        <v>50</v>
      </c>
      <c r="P23" s="350">
        <f t="shared" si="1"/>
        <v>1</v>
      </c>
    </row>
    <row r="24" spans="1:16" ht="15">
      <c r="A24" s="532">
        <v>7</v>
      </c>
      <c r="B24" s="305" t="s">
        <v>338</v>
      </c>
      <c r="C24" s="361">
        <v>39824</v>
      </c>
      <c r="D24" s="352">
        <v>2009</v>
      </c>
      <c r="E24" s="352">
        <v>11</v>
      </c>
      <c r="F24" s="332">
        <v>0.44097222222222227</v>
      </c>
      <c r="G24" s="347">
        <v>0</v>
      </c>
      <c r="H24" s="332">
        <v>0.4756944444444444</v>
      </c>
      <c r="I24" s="361">
        <v>39824</v>
      </c>
      <c r="J24" s="352">
        <v>2009</v>
      </c>
      <c r="K24" s="352">
        <v>11</v>
      </c>
      <c r="L24" s="332">
        <v>0.9166666666666666</v>
      </c>
      <c r="M24" s="193">
        <v>4000</v>
      </c>
      <c r="N24" s="339">
        <v>164.4</v>
      </c>
      <c r="O24" s="337">
        <f t="shared" si="0"/>
        <v>756</v>
      </c>
      <c r="P24" s="350">
        <f t="shared" si="1"/>
        <v>1</v>
      </c>
    </row>
    <row r="25" spans="1:16" ht="15">
      <c r="A25" s="532"/>
      <c r="B25" s="305" t="s">
        <v>21</v>
      </c>
      <c r="C25" s="361">
        <f>I24</f>
        <v>39824</v>
      </c>
      <c r="D25" s="349">
        <f>J24</f>
        <v>2009</v>
      </c>
      <c r="E25" s="331">
        <f>K24</f>
        <v>11</v>
      </c>
      <c r="F25" s="332">
        <f>L24</f>
        <v>0.9166666666666666</v>
      </c>
      <c r="G25" s="347">
        <f>IF((L25-F25)&gt;0,K25-E25,IF((L25-F25)=0,0,K25-E25-$F$285))</f>
        <v>0</v>
      </c>
      <c r="H25" s="332">
        <f>IF((L25-F25)&gt;0,L25-F25,IF((L25-F25)=0,0,$H$285+L25-F25))</f>
        <v>0.06319444444444444</v>
      </c>
      <c r="I25" s="361">
        <f>C26</f>
        <v>39824</v>
      </c>
      <c r="J25" s="351">
        <f>D26</f>
        <v>2009</v>
      </c>
      <c r="K25" s="352">
        <f>E26</f>
        <v>11</v>
      </c>
      <c r="L25" s="332">
        <f>F26</f>
        <v>0.9798611111111111</v>
      </c>
      <c r="M25" s="193"/>
      <c r="N25" s="339"/>
      <c r="O25" s="337">
        <f t="shared" si="0"/>
        <v>50</v>
      </c>
      <c r="P25" s="350">
        <f t="shared" si="1"/>
        <v>1</v>
      </c>
    </row>
    <row r="26" spans="1:16" ht="15">
      <c r="A26" s="532">
        <v>8</v>
      </c>
      <c r="B26" s="305" t="s">
        <v>339</v>
      </c>
      <c r="C26" s="361">
        <v>39824</v>
      </c>
      <c r="D26" s="352">
        <v>2009</v>
      </c>
      <c r="E26" s="352">
        <v>11</v>
      </c>
      <c r="F26" s="332">
        <v>0.9798611111111111</v>
      </c>
      <c r="G26" s="347">
        <v>0</v>
      </c>
      <c r="H26" s="332">
        <v>0.3333333333333333</v>
      </c>
      <c r="I26" s="361">
        <v>39825</v>
      </c>
      <c r="J26" s="352">
        <v>2009</v>
      </c>
      <c r="K26" s="352">
        <v>12</v>
      </c>
      <c r="L26" s="332">
        <v>0.31319444444444444</v>
      </c>
      <c r="M26" s="193">
        <v>3000</v>
      </c>
      <c r="N26" s="339">
        <v>86.4</v>
      </c>
      <c r="O26" s="337">
        <f t="shared" si="0"/>
        <v>757</v>
      </c>
      <c r="P26" s="350">
        <f t="shared" si="1"/>
        <v>1</v>
      </c>
    </row>
    <row r="27" spans="1:16" ht="15">
      <c r="A27" s="532"/>
      <c r="B27" s="305" t="s">
        <v>22</v>
      </c>
      <c r="C27" s="361">
        <f>I26</f>
        <v>39825</v>
      </c>
      <c r="D27" s="349">
        <f>J26</f>
        <v>2009</v>
      </c>
      <c r="E27" s="331">
        <f>K26</f>
        <v>12</v>
      </c>
      <c r="F27" s="332">
        <f>L26</f>
        <v>0.31319444444444444</v>
      </c>
      <c r="G27" s="347">
        <f>IF((L27-F27)&gt;0,K27-E27,IF((L27-F27)=0,0,K27-E27-$F$285))</f>
        <v>0</v>
      </c>
      <c r="H27" s="332">
        <f>IF((L27-F27)&gt;0,L27-F27,IF((L27-F27)=0,0,$H$285+L27-F27))</f>
        <v>0.04444444444444445</v>
      </c>
      <c r="I27" s="361">
        <f>C28</f>
        <v>39825</v>
      </c>
      <c r="J27" s="351">
        <f>D28</f>
        <v>2009</v>
      </c>
      <c r="K27" s="352">
        <f>E28</f>
        <v>12</v>
      </c>
      <c r="L27" s="332">
        <f>F28</f>
        <v>0.3576388888888889</v>
      </c>
      <c r="M27" s="193"/>
      <c r="N27" s="339"/>
      <c r="O27" s="337">
        <f t="shared" si="0"/>
        <v>50</v>
      </c>
      <c r="P27" s="350">
        <f t="shared" si="1"/>
        <v>1</v>
      </c>
    </row>
    <row r="28" spans="1:16" ht="15">
      <c r="A28" s="532">
        <v>9</v>
      </c>
      <c r="B28" s="305" t="s">
        <v>340</v>
      </c>
      <c r="C28" s="361">
        <v>39825</v>
      </c>
      <c r="D28" s="352">
        <v>2009</v>
      </c>
      <c r="E28" s="352">
        <v>12</v>
      </c>
      <c r="F28" s="332">
        <v>0.3576388888888889</v>
      </c>
      <c r="G28" s="347">
        <v>0</v>
      </c>
      <c r="H28" s="332">
        <v>0.20138888888888887</v>
      </c>
      <c r="I28" s="361">
        <v>39825</v>
      </c>
      <c r="J28" s="352">
        <v>2009</v>
      </c>
      <c r="K28" s="352">
        <v>12</v>
      </c>
      <c r="L28" s="332">
        <v>0.5590277777777778</v>
      </c>
      <c r="M28" s="193">
        <v>440</v>
      </c>
      <c r="N28" s="339">
        <v>7.656</v>
      </c>
      <c r="O28" s="337">
        <f t="shared" si="0"/>
        <v>758</v>
      </c>
      <c r="P28" s="350">
        <f aca="true" t="shared" si="2" ref="P28:P72">IF(O28=50,FLOOR(G28/2,1)+1,1)</f>
        <v>1</v>
      </c>
    </row>
    <row r="29" spans="1:16" ht="15">
      <c r="A29" s="532"/>
      <c r="B29" s="305" t="s">
        <v>23</v>
      </c>
      <c r="C29" s="361">
        <f>I28</f>
        <v>39825</v>
      </c>
      <c r="D29" s="349">
        <f>J28</f>
        <v>2009</v>
      </c>
      <c r="E29" s="331">
        <f>K28</f>
        <v>12</v>
      </c>
      <c r="F29" s="332">
        <f>L28</f>
        <v>0.5590277777777778</v>
      </c>
      <c r="G29" s="347">
        <f>IF((L29-F29)&gt;0,K29-E29,IF((L29-F29)=0,0,K29-E29-$F$285))</f>
        <v>0</v>
      </c>
      <c r="H29" s="332">
        <f>IF((L29-F29)&gt;0,L29-F29,IF((L29-F29)=0,0,$H$285+L29-F29))</f>
        <v>0</v>
      </c>
      <c r="I29" s="361">
        <f>C30</f>
        <v>39825</v>
      </c>
      <c r="J29" s="351">
        <f>D30</f>
        <v>2009</v>
      </c>
      <c r="K29" s="352">
        <f>E30</f>
        <v>12</v>
      </c>
      <c r="L29" s="332">
        <f>F30</f>
        <v>0.5590277777777778</v>
      </c>
      <c r="M29" s="193"/>
      <c r="N29" s="339"/>
      <c r="O29" s="337">
        <f t="shared" si="0"/>
        <v>50</v>
      </c>
      <c r="P29" s="350">
        <f t="shared" si="2"/>
        <v>1</v>
      </c>
    </row>
    <row r="30" spans="1:16" ht="15">
      <c r="A30" s="532">
        <v>10</v>
      </c>
      <c r="B30" s="305" t="s">
        <v>341</v>
      </c>
      <c r="C30" s="361">
        <v>39825</v>
      </c>
      <c r="D30" s="352">
        <v>2009</v>
      </c>
      <c r="E30" s="352">
        <v>12</v>
      </c>
      <c r="F30" s="332">
        <v>0.5590277777777778</v>
      </c>
      <c r="G30" s="347">
        <v>0</v>
      </c>
      <c r="H30" s="332">
        <v>0.34375</v>
      </c>
      <c r="I30" s="361">
        <v>39825</v>
      </c>
      <c r="J30" s="352">
        <v>2009</v>
      </c>
      <c r="K30" s="352">
        <v>12</v>
      </c>
      <c r="L30" s="332">
        <v>0.9027777777777778</v>
      </c>
      <c r="M30" s="193">
        <v>440</v>
      </c>
      <c r="N30" s="339">
        <v>13.068</v>
      </c>
      <c r="O30" s="337">
        <f t="shared" si="0"/>
        <v>759</v>
      </c>
      <c r="P30" s="350">
        <f t="shared" si="2"/>
        <v>1</v>
      </c>
    </row>
    <row r="31" spans="1:16" ht="15">
      <c r="A31" s="532"/>
      <c r="B31" s="305" t="s">
        <v>24</v>
      </c>
      <c r="C31" s="361">
        <f>I30</f>
        <v>39825</v>
      </c>
      <c r="D31" s="349">
        <f>J30</f>
        <v>2009</v>
      </c>
      <c r="E31" s="331">
        <f>K30</f>
        <v>12</v>
      </c>
      <c r="F31" s="332">
        <f>L30</f>
        <v>0.9027777777777778</v>
      </c>
      <c r="G31" s="347">
        <f>IF((L31-F31)&gt;0,K31-E31,IF((L31-F31)=0,0,K31-E31-$F$285))</f>
        <v>0</v>
      </c>
      <c r="H31" s="332">
        <f>IF((L31-F31)&gt;0,L31-F31,IF((L31-F31)=0,0,$H$285+L31-F31))</f>
        <v>0</v>
      </c>
      <c r="I31" s="361">
        <f>C32</f>
        <v>39825</v>
      </c>
      <c r="J31" s="351">
        <f>D32</f>
        <v>2009</v>
      </c>
      <c r="K31" s="352">
        <f>E32</f>
        <v>12</v>
      </c>
      <c r="L31" s="332">
        <f>F32</f>
        <v>0.9027777777777778</v>
      </c>
      <c r="M31" s="193"/>
      <c r="N31" s="339"/>
      <c r="O31" s="337">
        <f t="shared" si="0"/>
        <v>50</v>
      </c>
      <c r="P31" s="350">
        <f t="shared" si="2"/>
        <v>1</v>
      </c>
    </row>
    <row r="32" spans="1:16" ht="15">
      <c r="A32" s="532">
        <v>11</v>
      </c>
      <c r="B32" s="305" t="s">
        <v>342</v>
      </c>
      <c r="C32" s="361">
        <v>39825</v>
      </c>
      <c r="D32" s="352">
        <v>2009</v>
      </c>
      <c r="E32" s="352">
        <v>12</v>
      </c>
      <c r="F32" s="332">
        <v>0.9027777777777778</v>
      </c>
      <c r="G32" s="347">
        <v>0</v>
      </c>
      <c r="H32" s="332">
        <v>0.1875</v>
      </c>
      <c r="I32" s="361">
        <v>39826</v>
      </c>
      <c r="J32" s="352">
        <v>2009</v>
      </c>
      <c r="K32" s="352">
        <v>13</v>
      </c>
      <c r="L32" s="332">
        <v>0.09027777777777778</v>
      </c>
      <c r="M32" s="193">
        <v>440</v>
      </c>
      <c r="N32" s="339">
        <v>7.128</v>
      </c>
      <c r="O32" s="337">
        <f t="shared" si="0"/>
        <v>760</v>
      </c>
      <c r="P32" s="350">
        <f t="shared" si="2"/>
        <v>1</v>
      </c>
    </row>
    <row r="33" spans="1:16" ht="15">
      <c r="A33" s="532"/>
      <c r="B33" s="305" t="s">
        <v>25</v>
      </c>
      <c r="C33" s="361">
        <f>I32</f>
        <v>39826</v>
      </c>
      <c r="D33" s="349">
        <f>J32</f>
        <v>2009</v>
      </c>
      <c r="E33" s="331">
        <f>K32</f>
        <v>13</v>
      </c>
      <c r="F33" s="332">
        <f>L32</f>
        <v>0.09027777777777778</v>
      </c>
      <c r="G33" s="347">
        <f>IF((L33-F33)&gt;0,K33-E33,IF((L33-F33)=0,0,K33-E33-$F$285))</f>
        <v>0</v>
      </c>
      <c r="H33" s="332">
        <f>IF((L33-F33)&gt;0,L33-F33,IF((L33-F33)=0,0,$H$285+L33-F33))</f>
        <v>0</v>
      </c>
      <c r="I33" s="361">
        <f>C34</f>
        <v>39826</v>
      </c>
      <c r="J33" s="351">
        <f>D34</f>
        <v>2009</v>
      </c>
      <c r="K33" s="352">
        <f>E34</f>
        <v>13</v>
      </c>
      <c r="L33" s="332">
        <f>F34</f>
        <v>0.09027777777777778</v>
      </c>
      <c r="M33" s="337"/>
      <c r="N33" s="337"/>
      <c r="O33" s="337">
        <f t="shared" si="0"/>
        <v>50</v>
      </c>
      <c r="P33" s="350">
        <f t="shared" si="2"/>
        <v>1</v>
      </c>
    </row>
    <row r="34" spans="1:16" ht="15">
      <c r="A34" s="532">
        <v>12</v>
      </c>
      <c r="B34" s="305" t="s">
        <v>343</v>
      </c>
      <c r="C34" s="361">
        <v>39826</v>
      </c>
      <c r="D34" s="352">
        <v>2009</v>
      </c>
      <c r="E34" s="352">
        <v>13</v>
      </c>
      <c r="F34" s="332">
        <v>0.09027777777777778</v>
      </c>
      <c r="G34" s="347">
        <v>0</v>
      </c>
      <c r="H34" s="332">
        <v>0.3958333333333333</v>
      </c>
      <c r="I34" s="361">
        <v>39826</v>
      </c>
      <c r="J34" s="352">
        <v>2009</v>
      </c>
      <c r="K34" s="352">
        <v>13</v>
      </c>
      <c r="L34" s="332">
        <v>0.4861111111111111</v>
      </c>
      <c r="M34" s="193">
        <v>440</v>
      </c>
      <c r="N34" s="339">
        <v>15.048</v>
      </c>
      <c r="O34" s="337">
        <f t="shared" si="0"/>
        <v>761</v>
      </c>
      <c r="P34" s="350">
        <f t="shared" si="2"/>
        <v>1</v>
      </c>
    </row>
    <row r="35" spans="1:16" ht="15">
      <c r="A35" s="532"/>
      <c r="B35" s="305" t="s">
        <v>26</v>
      </c>
      <c r="C35" s="361">
        <f>I34</f>
        <v>39826</v>
      </c>
      <c r="D35" s="349">
        <f>J34</f>
        <v>2009</v>
      </c>
      <c r="E35" s="331">
        <f>K34</f>
        <v>13</v>
      </c>
      <c r="F35" s="332">
        <f>L34</f>
        <v>0.4861111111111111</v>
      </c>
      <c r="G35" s="347">
        <f>IF((L35-F35)&gt;0,K35-E35,IF((L35-F35)=0,0,K35-E35-$F$285))</f>
        <v>0</v>
      </c>
      <c r="H35" s="332">
        <f>IF((L35-F35)&gt;0,L35-F35,IF((L35-F35)=0,0,$H$285+L35-F35))</f>
        <v>0.06736111111111115</v>
      </c>
      <c r="I35" s="361">
        <f>C36</f>
        <v>39826</v>
      </c>
      <c r="J35" s="351">
        <f>D36</f>
        <v>2009</v>
      </c>
      <c r="K35" s="352">
        <f>E36</f>
        <v>13</v>
      </c>
      <c r="L35" s="332">
        <f>F36</f>
        <v>0.5534722222222223</v>
      </c>
      <c r="M35" s="337"/>
      <c r="N35" s="337"/>
      <c r="O35" s="337">
        <f t="shared" si="0"/>
        <v>50</v>
      </c>
      <c r="P35" s="350">
        <f t="shared" si="2"/>
        <v>1</v>
      </c>
    </row>
    <row r="36" spans="1:16" ht="15">
      <c r="A36" s="532">
        <v>13</v>
      </c>
      <c r="B36" s="305" t="s">
        <v>344</v>
      </c>
      <c r="C36" s="361">
        <v>39826</v>
      </c>
      <c r="D36" s="352">
        <v>2009</v>
      </c>
      <c r="E36" s="352">
        <v>13</v>
      </c>
      <c r="F36" s="332">
        <v>0.5534722222222223</v>
      </c>
      <c r="G36" s="347">
        <v>0</v>
      </c>
      <c r="H36" s="332">
        <v>0.3333333333333333</v>
      </c>
      <c r="I36" s="361">
        <v>39826</v>
      </c>
      <c r="J36" s="352">
        <v>2009</v>
      </c>
      <c r="K36" s="352">
        <v>13</v>
      </c>
      <c r="L36" s="332">
        <v>0.8868055555555556</v>
      </c>
      <c r="M36" s="193">
        <v>3000</v>
      </c>
      <c r="N36" s="339">
        <v>86.4</v>
      </c>
      <c r="O36" s="337">
        <f t="shared" si="0"/>
        <v>762</v>
      </c>
      <c r="P36" s="350">
        <f t="shared" si="2"/>
        <v>1</v>
      </c>
    </row>
    <row r="37" spans="1:16" ht="15">
      <c r="A37" s="532"/>
      <c r="B37" s="305" t="s">
        <v>27</v>
      </c>
      <c r="C37" s="361">
        <f>I36</f>
        <v>39826</v>
      </c>
      <c r="D37" s="349">
        <f>J36</f>
        <v>2009</v>
      </c>
      <c r="E37" s="331">
        <f>K36</f>
        <v>13</v>
      </c>
      <c r="F37" s="332">
        <f>L36</f>
        <v>0.8868055555555556</v>
      </c>
      <c r="G37" s="347">
        <f>IF((L37-F37)&gt;0,K37-E37,IF((L37-F37)=0,0,K37-E37-$F$285))</f>
        <v>0</v>
      </c>
      <c r="H37" s="332">
        <f>IF((L37-F37)&gt;0,L37-F37,IF((L37-F37)=0,0,$H$285+L37-F37))</f>
        <v>0.022916666666666585</v>
      </c>
      <c r="I37" s="361">
        <f>C38</f>
        <v>39826</v>
      </c>
      <c r="J37" s="351">
        <f>D38</f>
        <v>2009</v>
      </c>
      <c r="K37" s="352">
        <f>E38</f>
        <v>13</v>
      </c>
      <c r="L37" s="332">
        <f>F38</f>
        <v>0.9097222222222222</v>
      </c>
      <c r="M37" s="337"/>
      <c r="N37" s="337"/>
      <c r="O37" s="337">
        <f t="shared" si="0"/>
        <v>50</v>
      </c>
      <c r="P37" s="350">
        <f t="shared" si="2"/>
        <v>1</v>
      </c>
    </row>
    <row r="38" spans="1:16" ht="15">
      <c r="A38" s="532">
        <v>14</v>
      </c>
      <c r="B38" s="305" t="s">
        <v>345</v>
      </c>
      <c r="C38" s="361">
        <v>39826</v>
      </c>
      <c r="D38" s="352">
        <v>2009</v>
      </c>
      <c r="E38" s="352">
        <v>13</v>
      </c>
      <c r="F38" s="332">
        <v>0.9097222222222222</v>
      </c>
      <c r="G38" s="347">
        <v>0</v>
      </c>
      <c r="H38" s="332">
        <v>0.3020833333333333</v>
      </c>
      <c r="I38" s="361">
        <v>39827</v>
      </c>
      <c r="J38" s="352">
        <v>2009</v>
      </c>
      <c r="K38" s="352">
        <v>14</v>
      </c>
      <c r="L38" s="332">
        <v>0.21180555555555555</v>
      </c>
      <c r="M38" s="193">
        <v>4000</v>
      </c>
      <c r="N38" s="339">
        <v>104.4</v>
      </c>
      <c r="O38" s="337">
        <f t="shared" si="0"/>
        <v>763</v>
      </c>
      <c r="P38" s="350">
        <f t="shared" si="2"/>
        <v>1</v>
      </c>
    </row>
    <row r="39" spans="1:16" ht="15">
      <c r="A39" s="532"/>
      <c r="B39" s="305" t="s">
        <v>28</v>
      </c>
      <c r="C39" s="361">
        <f>I38</f>
        <v>39827</v>
      </c>
      <c r="D39" s="349">
        <f>J38</f>
        <v>2009</v>
      </c>
      <c r="E39" s="331">
        <f>K38</f>
        <v>14</v>
      </c>
      <c r="F39" s="332">
        <f>L38</f>
        <v>0.21180555555555555</v>
      </c>
      <c r="G39" s="347">
        <f>IF((L39-F39)&gt;0,K39-E39,IF((L39-F39)=0,0,K39-E39-$F$285))</f>
        <v>0</v>
      </c>
      <c r="H39" s="332">
        <f>IF((L39-F39)&gt;0,L39-F39,IF((L39-F39)=0,0,$H$285+L39-F39))</f>
        <v>0.14236111111111113</v>
      </c>
      <c r="I39" s="361">
        <f>C40</f>
        <v>39827</v>
      </c>
      <c r="J39" s="351">
        <f>D40</f>
        <v>2009</v>
      </c>
      <c r="K39" s="352">
        <f>E40</f>
        <v>14</v>
      </c>
      <c r="L39" s="332">
        <f>F40</f>
        <v>0.3541666666666667</v>
      </c>
      <c r="M39" s="337"/>
      <c r="N39" s="337"/>
      <c r="O39" s="337">
        <f t="shared" si="0"/>
        <v>50</v>
      </c>
      <c r="P39" s="350">
        <f t="shared" si="2"/>
        <v>1</v>
      </c>
    </row>
    <row r="40" spans="1:16" ht="15">
      <c r="A40" s="532">
        <v>15</v>
      </c>
      <c r="B40" s="305" t="s">
        <v>346</v>
      </c>
      <c r="C40" s="361">
        <v>39827</v>
      </c>
      <c r="D40" s="352">
        <v>2009</v>
      </c>
      <c r="E40" s="352">
        <v>14</v>
      </c>
      <c r="F40" s="332">
        <v>0.3541666666666667</v>
      </c>
      <c r="G40" s="347">
        <v>0</v>
      </c>
      <c r="H40" s="332">
        <v>0.08333333333333333</v>
      </c>
      <c r="I40" s="361">
        <v>39827</v>
      </c>
      <c r="J40" s="352">
        <v>2009</v>
      </c>
      <c r="K40" s="352">
        <v>14</v>
      </c>
      <c r="L40" s="332">
        <v>0.4375</v>
      </c>
      <c r="M40" s="193">
        <v>4000</v>
      </c>
      <c r="N40" s="339">
        <v>28.8</v>
      </c>
      <c r="O40" s="337">
        <f t="shared" si="0"/>
        <v>764</v>
      </c>
      <c r="P40" s="350">
        <f t="shared" si="2"/>
        <v>1</v>
      </c>
    </row>
    <row r="41" spans="1:16" ht="15">
      <c r="A41" s="532"/>
      <c r="B41" s="305" t="s">
        <v>29</v>
      </c>
      <c r="C41" s="361">
        <f>I40</f>
        <v>39827</v>
      </c>
      <c r="D41" s="349">
        <f>J40</f>
        <v>2009</v>
      </c>
      <c r="E41" s="331">
        <f>K40</f>
        <v>14</v>
      </c>
      <c r="F41" s="332">
        <f>L40</f>
        <v>0.4375</v>
      </c>
      <c r="G41" s="347">
        <f>IF((L41-F41)&gt;0,K41-E41,IF((L41-F41)=0,0,K41-E41-$F$285))</f>
        <v>0</v>
      </c>
      <c r="H41" s="332">
        <f>IF((L41-F41)&gt;0,L41-F41,IF((L41-F41)=0,0,$H$285+L41-F41))</f>
        <v>0</v>
      </c>
      <c r="I41" s="361">
        <f>C42</f>
        <v>39827</v>
      </c>
      <c r="J41" s="351">
        <f>D42</f>
        <v>2009</v>
      </c>
      <c r="K41" s="352">
        <f>E42</f>
        <v>14</v>
      </c>
      <c r="L41" s="332">
        <f>F42</f>
        <v>0.4375</v>
      </c>
      <c r="M41" s="337"/>
      <c r="N41" s="337"/>
      <c r="O41" s="337">
        <f t="shared" si="0"/>
        <v>50</v>
      </c>
      <c r="P41" s="350">
        <f t="shared" si="2"/>
        <v>1</v>
      </c>
    </row>
    <row r="42" spans="1:16" ht="15">
      <c r="A42" s="532">
        <v>16</v>
      </c>
      <c r="B42" s="305" t="s">
        <v>347</v>
      </c>
      <c r="C42" s="361">
        <v>39827</v>
      </c>
      <c r="D42" s="352">
        <v>2009</v>
      </c>
      <c r="E42" s="352">
        <v>14</v>
      </c>
      <c r="F42" s="332">
        <v>0.4375</v>
      </c>
      <c r="G42" s="347">
        <v>0</v>
      </c>
      <c r="H42" s="332">
        <v>0.0625</v>
      </c>
      <c r="I42" s="361">
        <v>39827</v>
      </c>
      <c r="J42" s="352">
        <v>2009</v>
      </c>
      <c r="K42" s="352">
        <v>14</v>
      </c>
      <c r="L42" s="332">
        <v>0.5</v>
      </c>
      <c r="M42" s="193">
        <v>4000</v>
      </c>
      <c r="N42" s="339">
        <v>21.6</v>
      </c>
      <c r="O42" s="337">
        <f t="shared" si="0"/>
        <v>765</v>
      </c>
      <c r="P42" s="350">
        <f t="shared" si="2"/>
        <v>1</v>
      </c>
    </row>
    <row r="43" spans="1:16" ht="15">
      <c r="A43" s="532"/>
      <c r="B43" s="305" t="s">
        <v>30</v>
      </c>
      <c r="C43" s="361">
        <f>I42</f>
        <v>39827</v>
      </c>
      <c r="D43" s="349">
        <f>J42</f>
        <v>2009</v>
      </c>
      <c r="E43" s="331">
        <f>K42</f>
        <v>14</v>
      </c>
      <c r="F43" s="332">
        <f>L42</f>
        <v>0.5</v>
      </c>
      <c r="G43" s="347">
        <f>IF((L43-F43)&gt;0,K43-E43,IF((L43-F43)=0,0,K43-E43-$F$285))</f>
        <v>0</v>
      </c>
      <c r="H43" s="332">
        <f>IF((L43-F43)&gt;0,L43-F43,IF((L43-F43)=0,0,$H$285+L43-F43))</f>
        <v>0</v>
      </c>
      <c r="I43" s="361">
        <f>C44</f>
        <v>39827</v>
      </c>
      <c r="J43" s="351">
        <f>D44</f>
        <v>2009</v>
      </c>
      <c r="K43" s="352">
        <f>E44</f>
        <v>14</v>
      </c>
      <c r="L43" s="332">
        <f>F44</f>
        <v>0.5</v>
      </c>
      <c r="M43" s="337"/>
      <c r="N43" s="337"/>
      <c r="O43" s="337">
        <f t="shared" si="0"/>
        <v>50</v>
      </c>
      <c r="P43" s="350">
        <f t="shared" si="2"/>
        <v>1</v>
      </c>
    </row>
    <row r="44" spans="1:16" ht="15">
      <c r="A44" s="532">
        <v>17</v>
      </c>
      <c r="B44" s="305" t="s">
        <v>348</v>
      </c>
      <c r="C44" s="361">
        <v>39827</v>
      </c>
      <c r="D44" s="352">
        <v>2009</v>
      </c>
      <c r="E44" s="352">
        <v>14</v>
      </c>
      <c r="F44" s="332">
        <v>0.5</v>
      </c>
      <c r="G44" s="347">
        <v>0</v>
      </c>
      <c r="H44" s="332">
        <v>0.22916666666666666</v>
      </c>
      <c r="I44" s="361">
        <v>39827</v>
      </c>
      <c r="J44" s="352">
        <v>2009</v>
      </c>
      <c r="K44" s="352">
        <v>14</v>
      </c>
      <c r="L44" s="332">
        <v>0.7291666666666666</v>
      </c>
      <c r="M44" s="193">
        <v>4000</v>
      </c>
      <c r="N44" s="339">
        <v>79.2</v>
      </c>
      <c r="O44" s="337">
        <f t="shared" si="0"/>
        <v>766</v>
      </c>
      <c r="P44" s="350">
        <f t="shared" si="2"/>
        <v>1</v>
      </c>
    </row>
    <row r="45" spans="1:16" ht="15">
      <c r="A45" s="532"/>
      <c r="B45" s="305" t="s">
        <v>31</v>
      </c>
      <c r="C45" s="361">
        <f>I44</f>
        <v>39827</v>
      </c>
      <c r="D45" s="349">
        <f>J44</f>
        <v>2009</v>
      </c>
      <c r="E45" s="331">
        <f>K44</f>
        <v>14</v>
      </c>
      <c r="F45" s="332">
        <f>L44</f>
        <v>0.7291666666666666</v>
      </c>
      <c r="G45" s="347">
        <f>IF((L45-F45)&gt;0,K45-E45,IF((L45-F45)=0,0,K45-E45-$F$285))</f>
        <v>0</v>
      </c>
      <c r="H45" s="332">
        <f>IF((L45-F45)&gt;0,L45-F45,IF((L45-F45)=0,0,$H$285+L45-F45))</f>
        <v>0</v>
      </c>
      <c r="I45" s="361">
        <f>C46</f>
        <v>39827</v>
      </c>
      <c r="J45" s="351">
        <f>D46</f>
        <v>2009</v>
      </c>
      <c r="K45" s="352">
        <f>E46</f>
        <v>14</v>
      </c>
      <c r="L45" s="332">
        <f>F46</f>
        <v>0.7291666666666666</v>
      </c>
      <c r="M45" s="337"/>
      <c r="N45" s="337"/>
      <c r="O45" s="337">
        <f t="shared" si="0"/>
        <v>50</v>
      </c>
      <c r="P45" s="350">
        <f t="shared" si="2"/>
        <v>1</v>
      </c>
    </row>
    <row r="46" spans="1:16" ht="15">
      <c r="A46" s="532">
        <v>18</v>
      </c>
      <c r="B46" s="305" t="s">
        <v>353</v>
      </c>
      <c r="C46" s="361">
        <v>39827</v>
      </c>
      <c r="D46" s="352">
        <v>2009</v>
      </c>
      <c r="E46" s="352">
        <v>14</v>
      </c>
      <c r="F46" s="332">
        <v>0.7291666666666666</v>
      </c>
      <c r="G46" s="347">
        <v>0</v>
      </c>
      <c r="H46" s="332">
        <v>0.14722222222222223</v>
      </c>
      <c r="I46" s="361">
        <v>39827</v>
      </c>
      <c r="J46" s="352">
        <v>2009</v>
      </c>
      <c r="K46" s="352">
        <v>14</v>
      </c>
      <c r="L46" s="332">
        <v>0.876388888888889</v>
      </c>
      <c r="M46" s="193">
        <v>4000</v>
      </c>
      <c r="N46" s="339">
        <v>50.88</v>
      </c>
      <c r="O46" s="337">
        <f t="shared" si="0"/>
        <v>767</v>
      </c>
      <c r="P46" s="350">
        <f t="shared" si="2"/>
        <v>1</v>
      </c>
    </row>
    <row r="47" spans="1:16" ht="15">
      <c r="A47" s="532"/>
      <c r="B47" s="305" t="s">
        <v>32</v>
      </c>
      <c r="C47" s="361">
        <f>I46</f>
        <v>39827</v>
      </c>
      <c r="D47" s="349">
        <f>J46</f>
        <v>2009</v>
      </c>
      <c r="E47" s="331">
        <f>K46</f>
        <v>14</v>
      </c>
      <c r="F47" s="332">
        <f>L46</f>
        <v>0.876388888888889</v>
      </c>
      <c r="G47" s="347">
        <f>IF((L47-F47)&gt;0,K47-E47,IF((L47-F47)=0,0,K47-E47-$F$285))</f>
        <v>0</v>
      </c>
      <c r="H47" s="332">
        <f>IF((L47-F47)&gt;0,L47-F47,IF((L47-F47)=0,0,$H$285+L47-F47))</f>
        <v>0.09375</v>
      </c>
      <c r="I47" s="361">
        <f>C48</f>
        <v>39827</v>
      </c>
      <c r="J47" s="351">
        <f>D48</f>
        <v>2009</v>
      </c>
      <c r="K47" s="352">
        <f>E48</f>
        <v>14</v>
      </c>
      <c r="L47" s="332">
        <f>F48</f>
        <v>0.970138888888889</v>
      </c>
      <c r="M47" s="337"/>
      <c r="N47" s="337"/>
      <c r="O47" s="337">
        <f t="shared" si="0"/>
        <v>50</v>
      </c>
      <c r="P47" s="350">
        <f t="shared" si="2"/>
        <v>1</v>
      </c>
    </row>
    <row r="48" spans="1:16" ht="15">
      <c r="A48" s="532">
        <v>19</v>
      </c>
      <c r="B48" s="305" t="s">
        <v>354</v>
      </c>
      <c r="C48" s="361">
        <v>39827</v>
      </c>
      <c r="D48" s="352">
        <v>2009</v>
      </c>
      <c r="E48" s="352">
        <v>14</v>
      </c>
      <c r="F48" s="332">
        <v>0.970138888888889</v>
      </c>
      <c r="G48" s="347">
        <v>0</v>
      </c>
      <c r="H48" s="332">
        <v>0.3333333333333333</v>
      </c>
      <c r="I48" s="361">
        <v>39828</v>
      </c>
      <c r="J48" s="352">
        <v>2009</v>
      </c>
      <c r="K48" s="352">
        <v>15</v>
      </c>
      <c r="L48" s="332">
        <v>0.3034722222222222</v>
      </c>
      <c r="M48" s="193">
        <v>3000</v>
      </c>
      <c r="N48" s="339">
        <v>86.4</v>
      </c>
      <c r="O48" s="337">
        <f t="shared" si="0"/>
        <v>768</v>
      </c>
      <c r="P48" s="350">
        <f t="shared" si="2"/>
        <v>1</v>
      </c>
    </row>
    <row r="49" spans="1:16" ht="15">
      <c r="A49" s="532"/>
      <c r="B49" s="305" t="s">
        <v>33</v>
      </c>
      <c r="C49" s="361">
        <f>I48</f>
        <v>39828</v>
      </c>
      <c r="D49" s="349">
        <f>J48</f>
        <v>2009</v>
      </c>
      <c r="E49" s="331">
        <f>K48</f>
        <v>15</v>
      </c>
      <c r="F49" s="332">
        <f>L48</f>
        <v>0.3034722222222222</v>
      </c>
      <c r="G49" s="347">
        <f>IF((L49-F49)&gt;0,K49-E49,IF((L49-F49)=0,0,K49-E49-$F$285))</f>
        <v>0</v>
      </c>
      <c r="H49" s="332">
        <f>IF((L49-F49)&gt;0,L49-F49,IF((L49-F49)=0,0,$H$285+L49-F49))</f>
        <v>0.022916666666666696</v>
      </c>
      <c r="I49" s="361">
        <f>C50</f>
        <v>39828</v>
      </c>
      <c r="J49" s="351">
        <f>D50</f>
        <v>2009</v>
      </c>
      <c r="K49" s="352">
        <f>E50</f>
        <v>15</v>
      </c>
      <c r="L49" s="332">
        <f>F50</f>
        <v>0.3263888888888889</v>
      </c>
      <c r="M49" s="337"/>
      <c r="N49" s="337"/>
      <c r="O49" s="337">
        <f t="shared" si="0"/>
        <v>50</v>
      </c>
      <c r="P49" s="350">
        <f t="shared" si="2"/>
        <v>1</v>
      </c>
    </row>
    <row r="50" spans="1:16" ht="15">
      <c r="A50" s="532">
        <v>20</v>
      </c>
      <c r="B50" s="305" t="s">
        <v>355</v>
      </c>
      <c r="C50" s="361">
        <v>39828</v>
      </c>
      <c r="D50" s="352">
        <v>2009</v>
      </c>
      <c r="E50" s="352">
        <v>15</v>
      </c>
      <c r="F50" s="332">
        <v>0.3263888888888889</v>
      </c>
      <c r="G50" s="347">
        <v>0</v>
      </c>
      <c r="H50" s="332">
        <v>0.08333333333333333</v>
      </c>
      <c r="I50" s="361">
        <v>39828</v>
      </c>
      <c r="J50" s="352">
        <v>2009</v>
      </c>
      <c r="K50" s="352">
        <v>15</v>
      </c>
      <c r="L50" s="332">
        <v>0.40972222222222227</v>
      </c>
      <c r="M50" s="193">
        <v>4000</v>
      </c>
      <c r="N50" s="339">
        <v>28.8</v>
      </c>
      <c r="O50" s="337">
        <f t="shared" si="0"/>
        <v>769</v>
      </c>
      <c r="P50" s="350">
        <f t="shared" si="2"/>
        <v>1</v>
      </c>
    </row>
    <row r="51" spans="1:16" ht="15">
      <c r="A51" s="532"/>
      <c r="B51" s="305" t="s">
        <v>34</v>
      </c>
      <c r="C51" s="361">
        <f>I50</f>
        <v>39828</v>
      </c>
      <c r="D51" s="349">
        <f>J50</f>
        <v>2009</v>
      </c>
      <c r="E51" s="331">
        <f>K50</f>
        <v>15</v>
      </c>
      <c r="F51" s="332">
        <f>L50</f>
        <v>0.40972222222222227</v>
      </c>
      <c r="G51" s="347">
        <f>IF((L51-F51)&gt;0,K51-E51,IF((L51-F51)=0,0,K51-E51-$F$285))</f>
        <v>0</v>
      </c>
      <c r="H51" s="332">
        <f>IF((L51-F51)&gt;0,L51-F51,IF((L51-F51)=0,0,$H$285+L51-F51))</f>
        <v>0</v>
      </c>
      <c r="I51" s="361">
        <f>C52</f>
        <v>39828</v>
      </c>
      <c r="J51" s="351">
        <f>D52</f>
        <v>2009</v>
      </c>
      <c r="K51" s="352">
        <f>E52</f>
        <v>15</v>
      </c>
      <c r="L51" s="332">
        <f>F52</f>
        <v>0.40972222222222227</v>
      </c>
      <c r="M51" s="337"/>
      <c r="N51" s="337"/>
      <c r="O51" s="337">
        <f t="shared" si="0"/>
        <v>50</v>
      </c>
      <c r="P51" s="350">
        <f t="shared" si="2"/>
        <v>1</v>
      </c>
    </row>
    <row r="52" spans="1:16" ht="15">
      <c r="A52" s="532">
        <v>21</v>
      </c>
      <c r="B52" s="305" t="s">
        <v>356</v>
      </c>
      <c r="C52" s="361">
        <v>39828</v>
      </c>
      <c r="D52" s="352">
        <v>2009</v>
      </c>
      <c r="E52" s="352">
        <v>15</v>
      </c>
      <c r="F52" s="332">
        <v>0.40972222222222227</v>
      </c>
      <c r="G52" s="347">
        <v>0</v>
      </c>
      <c r="H52" s="332">
        <v>0.20486111111111113</v>
      </c>
      <c r="I52" s="361">
        <v>39828</v>
      </c>
      <c r="J52" s="352">
        <v>2009</v>
      </c>
      <c r="K52" s="352">
        <v>15</v>
      </c>
      <c r="L52" s="332">
        <v>0.6145833333333334</v>
      </c>
      <c r="M52" s="193">
        <v>4000</v>
      </c>
      <c r="N52" s="339">
        <v>70.8</v>
      </c>
      <c r="O52" s="337">
        <f t="shared" si="0"/>
        <v>770</v>
      </c>
      <c r="P52" s="350">
        <f t="shared" si="2"/>
        <v>1</v>
      </c>
    </row>
    <row r="53" spans="1:16" ht="15">
      <c r="A53" s="532"/>
      <c r="B53" s="305" t="s">
        <v>35</v>
      </c>
      <c r="C53" s="361">
        <f>I52</f>
        <v>39828</v>
      </c>
      <c r="D53" s="349">
        <f>J52</f>
        <v>2009</v>
      </c>
      <c r="E53" s="331">
        <f>K52</f>
        <v>15</v>
      </c>
      <c r="F53" s="332">
        <f>L52</f>
        <v>0.6145833333333334</v>
      </c>
      <c r="G53" s="347">
        <f>IF((L53-F53)&gt;0,K53-E53,IF((L53-F53)=0,0,K53-E53-$F$285))</f>
        <v>0</v>
      </c>
      <c r="H53" s="332">
        <f>IF((L53-F53)&gt;0,L53-F53,IF((L53-F53)=0,0,$H$285+L53-F53))</f>
        <v>0.3555555555555556</v>
      </c>
      <c r="I53" s="361">
        <f>C54</f>
        <v>39828</v>
      </c>
      <c r="J53" s="351">
        <f>D54</f>
        <v>2009</v>
      </c>
      <c r="K53" s="352">
        <f>E54</f>
        <v>15</v>
      </c>
      <c r="L53" s="332">
        <f>F54</f>
        <v>0.970138888888889</v>
      </c>
      <c r="M53" s="337"/>
      <c r="N53" s="337"/>
      <c r="O53" s="337">
        <f t="shared" si="0"/>
        <v>50</v>
      </c>
      <c r="P53" s="350">
        <f t="shared" si="2"/>
        <v>1</v>
      </c>
    </row>
    <row r="54" spans="1:16" ht="15">
      <c r="A54" s="532">
        <v>22</v>
      </c>
      <c r="B54" s="305" t="s">
        <v>357</v>
      </c>
      <c r="C54" s="361">
        <v>39828</v>
      </c>
      <c r="D54" s="352">
        <v>2009</v>
      </c>
      <c r="E54" s="352">
        <v>15</v>
      </c>
      <c r="F54" s="332">
        <v>0.970138888888889</v>
      </c>
      <c r="G54" s="347">
        <v>0</v>
      </c>
      <c r="H54" s="332">
        <v>0.3333333333333333</v>
      </c>
      <c r="I54" s="361">
        <v>39829</v>
      </c>
      <c r="J54" s="352">
        <v>2009</v>
      </c>
      <c r="K54" s="352">
        <v>16</v>
      </c>
      <c r="L54" s="332">
        <v>0.3034722222222222</v>
      </c>
      <c r="M54" s="193">
        <v>3000</v>
      </c>
      <c r="N54" s="339">
        <v>86.4</v>
      </c>
      <c r="O54" s="337">
        <f t="shared" si="0"/>
        <v>771</v>
      </c>
      <c r="P54" s="350">
        <f t="shared" si="2"/>
        <v>1</v>
      </c>
    </row>
    <row r="55" spans="1:16" ht="15">
      <c r="A55" s="532"/>
      <c r="B55" s="305" t="s">
        <v>36</v>
      </c>
      <c r="C55" s="361">
        <f>I54</f>
        <v>39829</v>
      </c>
      <c r="D55" s="349">
        <f>J54</f>
        <v>2009</v>
      </c>
      <c r="E55" s="331">
        <f>K54</f>
        <v>16</v>
      </c>
      <c r="F55" s="332">
        <f>L54</f>
        <v>0.3034722222222222</v>
      </c>
      <c r="G55" s="347">
        <f>IF((L55-F55)&gt;0,K55-E55,IF((L55-F55)=0,0,K55-E55-$F$285))</f>
        <v>0</v>
      </c>
      <c r="H55" s="332">
        <f>IF((L55-F55)&gt;0,L55-F55,IF((L55-F55)=0,0,$H$285+L55-F55))</f>
        <v>0.022916666666666696</v>
      </c>
      <c r="I55" s="361">
        <f>C56</f>
        <v>39829</v>
      </c>
      <c r="J55" s="351">
        <f>D56</f>
        <v>2009</v>
      </c>
      <c r="K55" s="352">
        <f>E56</f>
        <v>16</v>
      </c>
      <c r="L55" s="332">
        <f>F56</f>
        <v>0.3263888888888889</v>
      </c>
      <c r="M55" s="337"/>
      <c r="N55" s="337"/>
      <c r="O55" s="337">
        <f t="shared" si="0"/>
        <v>50</v>
      </c>
      <c r="P55" s="350">
        <f t="shared" si="2"/>
        <v>1</v>
      </c>
    </row>
    <row r="56" spans="1:16" ht="15">
      <c r="A56" s="532">
        <v>23</v>
      </c>
      <c r="B56" s="305" t="s">
        <v>358</v>
      </c>
      <c r="C56" s="361">
        <v>39829</v>
      </c>
      <c r="D56" s="352">
        <v>2009</v>
      </c>
      <c r="E56" s="352">
        <v>16</v>
      </c>
      <c r="F56" s="332">
        <v>0.3263888888888889</v>
      </c>
      <c r="G56" s="347">
        <v>0</v>
      </c>
      <c r="H56" s="332">
        <v>0.052083333333333336</v>
      </c>
      <c r="I56" s="361">
        <v>39829</v>
      </c>
      <c r="J56" s="352">
        <v>2009</v>
      </c>
      <c r="K56" s="352">
        <v>16</v>
      </c>
      <c r="L56" s="332">
        <v>0.37847222222222227</v>
      </c>
      <c r="M56" s="193">
        <v>4000</v>
      </c>
      <c r="N56" s="339">
        <v>18</v>
      </c>
      <c r="O56" s="337">
        <f t="shared" si="0"/>
        <v>772</v>
      </c>
      <c r="P56" s="350">
        <f t="shared" si="2"/>
        <v>1</v>
      </c>
    </row>
    <row r="57" spans="1:16" ht="15">
      <c r="A57" s="532"/>
      <c r="B57" s="305" t="s">
        <v>37</v>
      </c>
      <c r="C57" s="361">
        <f>I56</f>
        <v>39829</v>
      </c>
      <c r="D57" s="349">
        <f>J56</f>
        <v>2009</v>
      </c>
      <c r="E57" s="331">
        <f>K56</f>
        <v>16</v>
      </c>
      <c r="F57" s="332">
        <f>L56</f>
        <v>0.37847222222222227</v>
      </c>
      <c r="G57" s="347">
        <f>IF((L57-F57)&gt;0,K57-E57,IF((L57-F57)=0,0,K57-E57-$F$285))</f>
        <v>0</v>
      </c>
      <c r="H57" s="332">
        <f>IF((L57-F57)&gt;0,L57-F57,IF((L57-F57)=0,0,$H$285+L57-F57))</f>
        <v>0</v>
      </c>
      <c r="I57" s="361">
        <f>C58</f>
        <v>39829</v>
      </c>
      <c r="J57" s="351">
        <f>D58</f>
        <v>2009</v>
      </c>
      <c r="K57" s="352">
        <f>E58</f>
        <v>16</v>
      </c>
      <c r="L57" s="332">
        <f>F58</f>
        <v>0.37847222222222227</v>
      </c>
      <c r="M57" s="337"/>
      <c r="N57" s="337"/>
      <c r="O57" s="337">
        <f t="shared" si="0"/>
        <v>50</v>
      </c>
      <c r="P57" s="350">
        <f t="shared" si="2"/>
        <v>1</v>
      </c>
    </row>
    <row r="58" spans="1:16" ht="15">
      <c r="A58" s="532">
        <v>24</v>
      </c>
      <c r="B58" s="305" t="s">
        <v>359</v>
      </c>
      <c r="C58" s="361">
        <v>39829</v>
      </c>
      <c r="D58" s="352">
        <v>2009</v>
      </c>
      <c r="E58" s="352">
        <v>16</v>
      </c>
      <c r="F58" s="332">
        <v>0.37847222222222227</v>
      </c>
      <c r="G58" s="347">
        <v>0</v>
      </c>
      <c r="H58" s="332">
        <v>0.07291666666666667</v>
      </c>
      <c r="I58" s="361">
        <v>39829</v>
      </c>
      <c r="J58" s="352">
        <v>2009</v>
      </c>
      <c r="K58" s="352">
        <v>16</v>
      </c>
      <c r="L58" s="332">
        <v>0.4513888888888889</v>
      </c>
      <c r="M58" s="193">
        <v>4000</v>
      </c>
      <c r="N58" s="339">
        <v>25.2</v>
      </c>
      <c r="O58" s="337">
        <f t="shared" si="0"/>
        <v>773</v>
      </c>
      <c r="P58" s="350">
        <f t="shared" si="2"/>
        <v>1</v>
      </c>
    </row>
    <row r="59" spans="1:16" ht="15">
      <c r="A59" s="532"/>
      <c r="B59" s="305" t="s">
        <v>38</v>
      </c>
      <c r="C59" s="361">
        <f>I58</f>
        <v>39829</v>
      </c>
      <c r="D59" s="349">
        <f>J58</f>
        <v>2009</v>
      </c>
      <c r="E59" s="331">
        <f>K58</f>
        <v>16</v>
      </c>
      <c r="F59" s="332">
        <f>L58</f>
        <v>0.4513888888888889</v>
      </c>
      <c r="G59" s="347">
        <f>IF((L59-F59)&gt;0,K59-E59,IF((L59-F59)=0,0,K59-E59-$F$285))</f>
        <v>0</v>
      </c>
      <c r="H59" s="332">
        <f>IF((L59-F59)&gt;0,L59-F59,IF((L59-F59)=0,0,$H$285+L59-F59))</f>
        <v>0.08333333333333331</v>
      </c>
      <c r="I59" s="361">
        <f>C60</f>
        <v>39829</v>
      </c>
      <c r="J59" s="351">
        <f>D60</f>
        <v>2009</v>
      </c>
      <c r="K59" s="352">
        <f>E60</f>
        <v>16</v>
      </c>
      <c r="L59" s="332">
        <f>F60</f>
        <v>0.5347222222222222</v>
      </c>
      <c r="M59" s="337"/>
      <c r="N59" s="337"/>
      <c r="O59" s="337">
        <f t="shared" si="0"/>
        <v>50</v>
      </c>
      <c r="P59" s="350">
        <f t="shared" si="2"/>
        <v>1</v>
      </c>
    </row>
    <row r="60" spans="1:16" ht="15">
      <c r="A60" s="532">
        <v>25</v>
      </c>
      <c r="B60" s="305" t="s">
        <v>360</v>
      </c>
      <c r="C60" s="361">
        <v>39829</v>
      </c>
      <c r="D60" s="352">
        <v>2009</v>
      </c>
      <c r="E60" s="352">
        <v>16</v>
      </c>
      <c r="F60" s="332">
        <v>0.5347222222222222</v>
      </c>
      <c r="G60" s="347">
        <v>0</v>
      </c>
      <c r="H60" s="332">
        <v>0.07291666666666667</v>
      </c>
      <c r="I60" s="361">
        <v>39829</v>
      </c>
      <c r="J60" s="352">
        <v>2009</v>
      </c>
      <c r="K60" s="352">
        <v>16</v>
      </c>
      <c r="L60" s="332">
        <v>0.607638888888889</v>
      </c>
      <c r="M60" s="193">
        <v>4000</v>
      </c>
      <c r="N60" s="339">
        <v>25.2</v>
      </c>
      <c r="O60" s="337">
        <f t="shared" si="0"/>
        <v>774</v>
      </c>
      <c r="P60" s="350">
        <f t="shared" si="2"/>
        <v>1</v>
      </c>
    </row>
    <row r="61" spans="1:16" ht="15">
      <c r="A61" s="532"/>
      <c r="B61" s="305" t="s">
        <v>227</v>
      </c>
      <c r="C61" s="361">
        <f>I60</f>
        <v>39829</v>
      </c>
      <c r="D61" s="349">
        <f>J60</f>
        <v>2009</v>
      </c>
      <c r="E61" s="331">
        <f>K60</f>
        <v>16</v>
      </c>
      <c r="F61" s="332">
        <f>L60</f>
        <v>0.607638888888889</v>
      </c>
      <c r="G61" s="347">
        <f>IF((L61-F61)&gt;0,K61-E61,IF((L61-F61)=0,0,K61-E61-$F$285))</f>
        <v>0</v>
      </c>
      <c r="H61" s="332">
        <f>IF((L61-F61)&gt;0,L61-F61,IF((L61-F61)=0,0,$H$285+L61-F61))</f>
        <v>0</v>
      </c>
      <c r="I61" s="361">
        <f>C62</f>
        <v>39829</v>
      </c>
      <c r="J61" s="351">
        <f>D62</f>
        <v>2009</v>
      </c>
      <c r="K61" s="352">
        <f>E62</f>
        <v>16</v>
      </c>
      <c r="L61" s="332">
        <f>F62</f>
        <v>0.607638888888889</v>
      </c>
      <c r="M61" s="337"/>
      <c r="N61" s="337"/>
      <c r="O61" s="337">
        <f t="shared" si="0"/>
        <v>50</v>
      </c>
      <c r="P61" s="350">
        <f t="shared" si="2"/>
        <v>1</v>
      </c>
    </row>
    <row r="62" spans="1:16" ht="15">
      <c r="A62" s="532">
        <v>26</v>
      </c>
      <c r="B62" s="305" t="s">
        <v>361</v>
      </c>
      <c r="C62" s="361">
        <v>39829</v>
      </c>
      <c r="D62" s="352">
        <v>2009</v>
      </c>
      <c r="E62" s="352">
        <v>16</v>
      </c>
      <c r="F62" s="332">
        <v>0.607638888888889</v>
      </c>
      <c r="G62" s="347">
        <v>0</v>
      </c>
      <c r="H62" s="332">
        <v>0.3333333333333333</v>
      </c>
      <c r="I62" s="361">
        <v>39829</v>
      </c>
      <c r="J62" s="352">
        <v>2009</v>
      </c>
      <c r="K62" s="352">
        <v>16</v>
      </c>
      <c r="L62" s="332">
        <v>0.9409722222222222</v>
      </c>
      <c r="M62" s="193">
        <v>4000</v>
      </c>
      <c r="N62" s="339">
        <v>115.2</v>
      </c>
      <c r="O62" s="337">
        <f t="shared" si="0"/>
        <v>775</v>
      </c>
      <c r="P62" s="350">
        <f t="shared" si="2"/>
        <v>1</v>
      </c>
    </row>
    <row r="63" spans="1:16" ht="15">
      <c r="A63" s="532"/>
      <c r="B63" s="305" t="s">
        <v>39</v>
      </c>
      <c r="C63" s="361">
        <f>I62</f>
        <v>39829</v>
      </c>
      <c r="D63" s="349">
        <f>J62</f>
        <v>2009</v>
      </c>
      <c r="E63" s="331">
        <f>K62</f>
        <v>16</v>
      </c>
      <c r="F63" s="332">
        <f>L62</f>
        <v>0.9409722222222222</v>
      </c>
      <c r="G63" s="347">
        <f>IF((L63-F63)&gt;0,K63-E63,IF((L63-F63)=0,0,K63-E63-$F$285))</f>
        <v>0</v>
      </c>
      <c r="H63" s="332">
        <f>IF((L63-F63)&gt;0,L63-F63,IF((L63-F63)=0,0,$H$285+L63-F63))</f>
        <v>0</v>
      </c>
      <c r="I63" s="361">
        <f>C64</f>
        <v>39829</v>
      </c>
      <c r="J63" s="351">
        <f>D64</f>
        <v>2009</v>
      </c>
      <c r="K63" s="352">
        <f>E64</f>
        <v>16</v>
      </c>
      <c r="L63" s="332">
        <f>F64</f>
        <v>0.9409722222222222</v>
      </c>
      <c r="M63" s="337"/>
      <c r="N63" s="337"/>
      <c r="O63" s="337">
        <f t="shared" si="0"/>
        <v>50</v>
      </c>
      <c r="P63" s="350">
        <f t="shared" si="2"/>
        <v>1</v>
      </c>
    </row>
    <row r="64" spans="1:16" ht="15">
      <c r="A64" s="532">
        <v>27</v>
      </c>
      <c r="B64" s="305" t="s">
        <v>363</v>
      </c>
      <c r="C64" s="361">
        <v>39829</v>
      </c>
      <c r="D64" s="352">
        <v>2009</v>
      </c>
      <c r="E64" s="352">
        <v>16</v>
      </c>
      <c r="F64" s="332">
        <v>0.9409722222222222</v>
      </c>
      <c r="G64" s="347">
        <v>0</v>
      </c>
      <c r="H64" s="332">
        <v>0.1840277777777778</v>
      </c>
      <c r="I64" s="361">
        <v>39830</v>
      </c>
      <c r="J64" s="352">
        <v>2009</v>
      </c>
      <c r="K64" s="352">
        <v>17</v>
      </c>
      <c r="L64" s="332">
        <v>0.125</v>
      </c>
      <c r="M64" s="193">
        <v>4000</v>
      </c>
      <c r="N64" s="339">
        <v>63.6</v>
      </c>
      <c r="O64" s="337">
        <f t="shared" si="0"/>
        <v>776</v>
      </c>
      <c r="P64" s="350">
        <f t="shared" si="2"/>
        <v>1</v>
      </c>
    </row>
    <row r="65" spans="1:16" ht="15">
      <c r="A65" s="532"/>
      <c r="B65" s="305" t="s">
        <v>40</v>
      </c>
      <c r="C65" s="361">
        <f>I64</f>
        <v>39830</v>
      </c>
      <c r="D65" s="349">
        <f>J64</f>
        <v>2009</v>
      </c>
      <c r="E65" s="331">
        <f>K64</f>
        <v>17</v>
      </c>
      <c r="F65" s="332">
        <f>L64</f>
        <v>0.125</v>
      </c>
      <c r="G65" s="347">
        <f>IF((L65-F65)&gt;0,K65-E65,IF((L65-F65)=0,0,K65-E65-$F$285))</f>
        <v>0</v>
      </c>
      <c r="H65" s="332">
        <f>IF((L65-F65)&gt;0,L65-F65,IF((L65-F65)=0,0,$H$285+L65-F65))</f>
        <v>0</v>
      </c>
      <c r="I65" s="361">
        <f>C66</f>
        <v>39830</v>
      </c>
      <c r="J65" s="351">
        <f>D66</f>
        <v>2009</v>
      </c>
      <c r="K65" s="352">
        <f>E66</f>
        <v>17</v>
      </c>
      <c r="L65" s="332">
        <f>F66</f>
        <v>0.125</v>
      </c>
      <c r="M65" s="337"/>
      <c r="N65" s="337"/>
      <c r="O65" s="337">
        <f t="shared" si="0"/>
        <v>50</v>
      </c>
      <c r="P65" s="350">
        <f t="shared" si="2"/>
        <v>1</v>
      </c>
    </row>
    <row r="66" spans="1:16" ht="15">
      <c r="A66" s="532">
        <v>28</v>
      </c>
      <c r="B66" s="305" t="s">
        <v>364</v>
      </c>
      <c r="C66" s="361">
        <v>39830</v>
      </c>
      <c r="D66" s="352">
        <v>2009</v>
      </c>
      <c r="E66" s="352">
        <v>17</v>
      </c>
      <c r="F66" s="332">
        <v>0.125</v>
      </c>
      <c r="G66" s="347">
        <v>0</v>
      </c>
      <c r="H66" s="332">
        <v>0.09375</v>
      </c>
      <c r="I66" s="361">
        <v>39830</v>
      </c>
      <c r="J66" s="352">
        <v>2009</v>
      </c>
      <c r="K66" s="352">
        <v>17</v>
      </c>
      <c r="L66" s="332">
        <v>0.21875</v>
      </c>
      <c r="M66" s="193">
        <v>4000</v>
      </c>
      <c r="N66" s="339">
        <v>32.4</v>
      </c>
      <c r="O66" s="337">
        <f t="shared" si="0"/>
        <v>777</v>
      </c>
      <c r="P66" s="350">
        <f t="shared" si="2"/>
        <v>1</v>
      </c>
    </row>
    <row r="67" spans="1:16" ht="15">
      <c r="A67" s="532"/>
      <c r="B67" s="305" t="s">
        <v>41</v>
      </c>
      <c r="C67" s="361">
        <f>I66</f>
        <v>39830</v>
      </c>
      <c r="D67" s="349">
        <f>J66</f>
        <v>2009</v>
      </c>
      <c r="E67" s="331">
        <f>K66</f>
        <v>17</v>
      </c>
      <c r="F67" s="332">
        <f>L66</f>
        <v>0.21875</v>
      </c>
      <c r="G67" s="347">
        <f>IF((L67-F67)&gt;0,K67-E67,IF((L67-F67)=0,0,K67-E67-$F$285))</f>
        <v>0</v>
      </c>
      <c r="H67" s="332">
        <f>IF((L67-F67)&gt;0,L67-F67,IF((L67-F67)=0,0,$H$285+L67-F67))</f>
        <v>0.06388888888888888</v>
      </c>
      <c r="I67" s="361">
        <f>C68</f>
        <v>39830</v>
      </c>
      <c r="J67" s="351">
        <f>D68</f>
        <v>2009</v>
      </c>
      <c r="K67" s="352">
        <f>E68</f>
        <v>17</v>
      </c>
      <c r="L67" s="332">
        <f>F68</f>
        <v>0.2826388888888889</v>
      </c>
      <c r="M67" s="337"/>
      <c r="N67" s="337"/>
      <c r="O67" s="337">
        <f t="shared" si="0"/>
        <v>50</v>
      </c>
      <c r="P67" s="350">
        <f t="shared" si="2"/>
        <v>1</v>
      </c>
    </row>
    <row r="68" spans="1:16" ht="15">
      <c r="A68" s="532">
        <v>29</v>
      </c>
      <c r="B68" s="305" t="s">
        <v>365</v>
      </c>
      <c r="C68" s="361">
        <v>39830</v>
      </c>
      <c r="D68" s="352">
        <v>2009</v>
      </c>
      <c r="E68" s="352">
        <v>17</v>
      </c>
      <c r="F68" s="332">
        <v>0.2826388888888889</v>
      </c>
      <c r="G68" s="347">
        <v>0</v>
      </c>
      <c r="H68" s="332">
        <v>0.3333333333333333</v>
      </c>
      <c r="I68" s="361">
        <v>39830</v>
      </c>
      <c r="J68" s="352">
        <v>2009</v>
      </c>
      <c r="K68" s="352">
        <v>17</v>
      </c>
      <c r="L68" s="332">
        <v>0.6159722222222223</v>
      </c>
      <c r="M68" s="193">
        <v>3000</v>
      </c>
      <c r="N68" s="339">
        <v>86.4</v>
      </c>
      <c r="O68" s="337">
        <f t="shared" si="0"/>
        <v>778</v>
      </c>
      <c r="P68" s="350">
        <f t="shared" si="2"/>
        <v>1</v>
      </c>
    </row>
    <row r="69" spans="1:16" ht="15">
      <c r="A69" s="532"/>
      <c r="B69" s="305" t="s">
        <v>42</v>
      </c>
      <c r="C69" s="361">
        <f>I68</f>
        <v>39830</v>
      </c>
      <c r="D69" s="349">
        <f>J68</f>
        <v>2009</v>
      </c>
      <c r="E69" s="331">
        <f>K68</f>
        <v>17</v>
      </c>
      <c r="F69" s="332">
        <f>L68</f>
        <v>0.6159722222222223</v>
      </c>
      <c r="G69" s="347">
        <f>IF((L69-F69)&gt;0,K69-E69,IF((L69-F69)=0,0,K69-E69-$F$285))</f>
        <v>0</v>
      </c>
      <c r="H69" s="332">
        <f>IF((L69-F69)&gt;0,L69-F69,IF((L69-F69)=0,0,$H$285+L69-F69))</f>
        <v>0.050694444444444375</v>
      </c>
      <c r="I69" s="361">
        <f>C70</f>
        <v>39830</v>
      </c>
      <c r="J69" s="351">
        <f>D70</f>
        <v>2009</v>
      </c>
      <c r="K69" s="352">
        <f>E70</f>
        <v>17</v>
      </c>
      <c r="L69" s="332">
        <f>F70</f>
        <v>0.6666666666666666</v>
      </c>
      <c r="M69" s="337"/>
      <c r="N69" s="337"/>
      <c r="O69" s="337">
        <f t="shared" si="0"/>
        <v>50</v>
      </c>
      <c r="P69" s="350">
        <f t="shared" si="2"/>
        <v>1</v>
      </c>
    </row>
    <row r="70" spans="1:16" ht="15">
      <c r="A70" s="532">
        <v>30</v>
      </c>
      <c r="B70" s="305" t="s">
        <v>366</v>
      </c>
      <c r="C70" s="361">
        <v>39830</v>
      </c>
      <c r="D70" s="352">
        <v>2009</v>
      </c>
      <c r="E70" s="352">
        <v>17</v>
      </c>
      <c r="F70" s="332">
        <v>0.6666666666666666</v>
      </c>
      <c r="G70" s="347">
        <v>0</v>
      </c>
      <c r="H70" s="332">
        <v>0.5013888888888889</v>
      </c>
      <c r="I70" s="361">
        <v>39831</v>
      </c>
      <c r="J70" s="352">
        <v>2009</v>
      </c>
      <c r="K70" s="352">
        <v>18</v>
      </c>
      <c r="L70" s="332">
        <v>0.16805555555555554</v>
      </c>
      <c r="M70" s="193">
        <v>4000</v>
      </c>
      <c r="N70" s="339">
        <v>173.28</v>
      </c>
      <c r="O70" s="337">
        <f t="shared" si="0"/>
        <v>779</v>
      </c>
      <c r="P70" s="350">
        <f t="shared" si="2"/>
        <v>1</v>
      </c>
    </row>
    <row r="71" spans="1:16" ht="15">
      <c r="A71" s="532"/>
      <c r="B71" s="305" t="s">
        <v>43</v>
      </c>
      <c r="C71" s="361">
        <f>I70</f>
        <v>39831</v>
      </c>
      <c r="D71" s="349">
        <f>J70</f>
        <v>2009</v>
      </c>
      <c r="E71" s="331">
        <f>K70</f>
        <v>18</v>
      </c>
      <c r="F71" s="332">
        <f>L70</f>
        <v>0.16805555555555554</v>
      </c>
      <c r="G71" s="347">
        <f>IF((L71-F71)&gt;0,K71-E71,IF((L71-F71)=0,0,K71-E71-$F$285))</f>
        <v>0</v>
      </c>
      <c r="H71" s="332">
        <f>IF((L71-F71)&gt;0,L71-F71,IF((L71-F71)=0,0,$H$285+L71-F71))</f>
        <v>0.10416666666666666</v>
      </c>
      <c r="I71" s="361">
        <f>C72</f>
        <v>39831</v>
      </c>
      <c r="J71" s="351">
        <f>D72</f>
        <v>2009</v>
      </c>
      <c r="K71" s="352">
        <f>E72</f>
        <v>18</v>
      </c>
      <c r="L71" s="332">
        <f>F72</f>
        <v>0.2722222222222222</v>
      </c>
      <c r="M71" s="337"/>
      <c r="N71" s="337"/>
      <c r="O71" s="337">
        <f t="shared" si="0"/>
        <v>50</v>
      </c>
      <c r="P71" s="350">
        <f t="shared" si="2"/>
        <v>1</v>
      </c>
    </row>
    <row r="72" spans="1:16" ht="15">
      <c r="A72" s="532">
        <v>31</v>
      </c>
      <c r="B72" s="305" t="s">
        <v>368</v>
      </c>
      <c r="C72" s="361">
        <v>39831</v>
      </c>
      <c r="D72" s="352">
        <v>2009</v>
      </c>
      <c r="E72" s="352">
        <v>18</v>
      </c>
      <c r="F72" s="332">
        <v>0.2722222222222222</v>
      </c>
      <c r="G72" s="347">
        <v>0</v>
      </c>
      <c r="H72" s="332">
        <v>0.3333333333333333</v>
      </c>
      <c r="I72" s="361">
        <v>39831</v>
      </c>
      <c r="J72" s="352">
        <v>2009</v>
      </c>
      <c r="K72" s="352">
        <v>18</v>
      </c>
      <c r="L72" s="332">
        <v>0.6055555555555555</v>
      </c>
      <c r="M72" s="193">
        <v>3000</v>
      </c>
      <c r="N72" s="339">
        <v>86.4</v>
      </c>
      <c r="O72" s="337">
        <f t="shared" si="0"/>
        <v>780</v>
      </c>
      <c r="P72" s="350">
        <f t="shared" si="2"/>
        <v>1</v>
      </c>
    </row>
    <row r="73" spans="1:16" ht="15">
      <c r="A73" s="532"/>
      <c r="B73" s="305" t="s">
        <v>44</v>
      </c>
      <c r="C73" s="361">
        <f>I72</f>
        <v>39831</v>
      </c>
      <c r="D73" s="349">
        <f>J72</f>
        <v>2009</v>
      </c>
      <c r="E73" s="331">
        <f>K72</f>
        <v>18</v>
      </c>
      <c r="F73" s="332">
        <f>L72</f>
        <v>0.6055555555555555</v>
      </c>
      <c r="G73" s="347">
        <f>IF((L73-F73)&gt;0,K73-E73,IF((L73-F73)=0,0,K73-E73-$F$285))</f>
        <v>0</v>
      </c>
      <c r="H73" s="332">
        <f>IF((L73-F73)&gt;0,L73-F73,IF((L73-F73)=0,0,$H$285+L73-F73))</f>
        <v>0.02777777777777779</v>
      </c>
      <c r="I73" s="361">
        <f>C74</f>
        <v>39831</v>
      </c>
      <c r="J73" s="351">
        <f>D74</f>
        <v>2009</v>
      </c>
      <c r="K73" s="352">
        <f>E74</f>
        <v>18</v>
      </c>
      <c r="L73" s="332">
        <f>F74</f>
        <v>0.6333333333333333</v>
      </c>
      <c r="M73" s="337"/>
      <c r="N73" s="337"/>
      <c r="O73" s="337">
        <f t="shared" si="0"/>
        <v>50</v>
      </c>
      <c r="P73" s="350">
        <f aca="true" t="shared" si="3" ref="P73:P82">IF(O73=50,FLOOR(G73/2,1)+1,1)</f>
        <v>1</v>
      </c>
    </row>
    <row r="74" spans="1:16" ht="15">
      <c r="A74" s="532">
        <v>32</v>
      </c>
      <c r="B74" s="305" t="s">
        <v>369</v>
      </c>
      <c r="C74" s="361">
        <v>39831</v>
      </c>
      <c r="D74" s="352">
        <v>2009</v>
      </c>
      <c r="E74" s="352">
        <v>18</v>
      </c>
      <c r="F74" s="332">
        <v>0.6333333333333333</v>
      </c>
      <c r="G74" s="347">
        <v>0</v>
      </c>
      <c r="H74" s="332">
        <v>0.052083333333333336</v>
      </c>
      <c r="I74" s="361">
        <v>39831</v>
      </c>
      <c r="J74" s="352">
        <v>2009</v>
      </c>
      <c r="K74" s="352">
        <v>18</v>
      </c>
      <c r="L74" s="332">
        <v>0.6854166666666667</v>
      </c>
      <c r="M74" s="193">
        <v>4000</v>
      </c>
      <c r="N74" s="339">
        <v>18</v>
      </c>
      <c r="O74" s="337">
        <f t="shared" si="0"/>
        <v>781</v>
      </c>
      <c r="P74" s="350">
        <f t="shared" si="3"/>
        <v>1</v>
      </c>
    </row>
    <row r="75" spans="1:16" ht="15">
      <c r="A75" s="532"/>
      <c r="B75" s="305" t="s">
        <v>45</v>
      </c>
      <c r="C75" s="361">
        <f>I74</f>
        <v>39831</v>
      </c>
      <c r="D75" s="349">
        <f>J74</f>
        <v>2009</v>
      </c>
      <c r="E75" s="331">
        <f>K74</f>
        <v>18</v>
      </c>
      <c r="F75" s="332">
        <f>L74</f>
        <v>0.6854166666666667</v>
      </c>
      <c r="G75" s="347">
        <f>IF((L75-F75)&gt;0,K75-E75,IF((L75-F75)=0,0,K75-E75-$F$285))</f>
        <v>0</v>
      </c>
      <c r="H75" s="332">
        <f>IF((L75-F75)&gt;0,L75-F75,IF((L75-F75)=0,0,$H$285+L75-F75))</f>
        <v>0</v>
      </c>
      <c r="I75" s="361">
        <f>C76</f>
        <v>39831</v>
      </c>
      <c r="J75" s="351">
        <f>D76</f>
        <v>2009</v>
      </c>
      <c r="K75" s="352">
        <f>E76</f>
        <v>18</v>
      </c>
      <c r="L75" s="332">
        <f>F76</f>
        <v>0.6854166666666667</v>
      </c>
      <c r="M75" s="337"/>
      <c r="N75" s="337"/>
      <c r="O75" s="337">
        <f aca="true" t="shared" si="4" ref="O75:O138">IF(MID(B75,6,7)="NO_DATA",50,IF(N75=0,50,IF(A75=""," ",$O$2+A75-1)))</f>
        <v>50</v>
      </c>
      <c r="P75" s="350">
        <f t="shared" si="3"/>
        <v>1</v>
      </c>
    </row>
    <row r="76" spans="1:16" ht="15">
      <c r="A76" s="532">
        <v>33</v>
      </c>
      <c r="B76" s="305" t="s">
        <v>370</v>
      </c>
      <c r="C76" s="361">
        <v>39831</v>
      </c>
      <c r="D76" s="352">
        <v>2009</v>
      </c>
      <c r="E76" s="352">
        <v>18</v>
      </c>
      <c r="F76" s="332">
        <v>0.6854166666666667</v>
      </c>
      <c r="G76" s="347">
        <v>0</v>
      </c>
      <c r="H76" s="332">
        <v>0.2916666666666667</v>
      </c>
      <c r="I76" s="361">
        <v>39831</v>
      </c>
      <c r="J76" s="352">
        <v>2009</v>
      </c>
      <c r="K76" s="352">
        <v>18</v>
      </c>
      <c r="L76" s="332">
        <v>0.9770833333333333</v>
      </c>
      <c r="M76" s="193">
        <v>4000</v>
      </c>
      <c r="N76" s="339">
        <v>100.8</v>
      </c>
      <c r="O76" s="337">
        <f t="shared" si="4"/>
        <v>782</v>
      </c>
      <c r="P76" s="350">
        <f t="shared" si="3"/>
        <v>1</v>
      </c>
    </row>
    <row r="77" spans="1:16" ht="15">
      <c r="A77" s="532"/>
      <c r="B77" s="305" t="s">
        <v>46</v>
      </c>
      <c r="C77" s="361">
        <f>I76</f>
        <v>39831</v>
      </c>
      <c r="D77" s="349">
        <f>J76</f>
        <v>2009</v>
      </c>
      <c r="E77" s="331">
        <f>K76</f>
        <v>18</v>
      </c>
      <c r="F77" s="332">
        <f>L76</f>
        <v>0.9770833333333333</v>
      </c>
      <c r="G77" s="347">
        <f>IF((L77-F77)&gt;0,K77-E77,IF((L77-F77)=0,0,K77-E77-$F$285))</f>
        <v>0</v>
      </c>
      <c r="H77" s="332">
        <f>IF((L77-F77)&gt;0,L77-F77,IF((L77-F77)=0,0,$H$285+L77-F77))</f>
        <v>0.14236111111111116</v>
      </c>
      <c r="I77" s="361">
        <f>C78</f>
        <v>39832</v>
      </c>
      <c r="J77" s="351">
        <f>D78</f>
        <v>2009</v>
      </c>
      <c r="K77" s="352">
        <f>E78</f>
        <v>19</v>
      </c>
      <c r="L77" s="332">
        <f>F78</f>
        <v>0.11944444444444445</v>
      </c>
      <c r="M77" s="337"/>
      <c r="N77" s="337"/>
      <c r="O77" s="337">
        <f t="shared" si="4"/>
        <v>50</v>
      </c>
      <c r="P77" s="350">
        <f t="shared" si="3"/>
        <v>1</v>
      </c>
    </row>
    <row r="78" spans="1:16" ht="15">
      <c r="A78" s="532">
        <v>34</v>
      </c>
      <c r="B78" s="305" t="s">
        <v>371</v>
      </c>
      <c r="C78" s="361">
        <v>39832</v>
      </c>
      <c r="D78" s="352">
        <v>2009</v>
      </c>
      <c r="E78" s="352">
        <v>19</v>
      </c>
      <c r="F78" s="332">
        <v>0.11944444444444445</v>
      </c>
      <c r="G78" s="347">
        <v>0</v>
      </c>
      <c r="H78" s="332">
        <v>0.08333333333333333</v>
      </c>
      <c r="I78" s="361">
        <v>39832</v>
      </c>
      <c r="J78" s="352">
        <v>2009</v>
      </c>
      <c r="K78" s="352">
        <v>19</v>
      </c>
      <c r="L78" s="332">
        <v>0.2027777777777778</v>
      </c>
      <c r="M78" s="193">
        <v>4000</v>
      </c>
      <c r="N78" s="339">
        <v>28.8</v>
      </c>
      <c r="O78" s="337">
        <f t="shared" si="4"/>
        <v>783</v>
      </c>
      <c r="P78" s="350">
        <f t="shared" si="3"/>
        <v>1</v>
      </c>
    </row>
    <row r="79" spans="1:16" ht="15">
      <c r="A79" s="532"/>
      <c r="B79" s="305" t="s">
        <v>47</v>
      </c>
      <c r="C79" s="361">
        <f>I78</f>
        <v>39832</v>
      </c>
      <c r="D79" s="349">
        <f>J78</f>
        <v>2009</v>
      </c>
      <c r="E79" s="331">
        <f>K78</f>
        <v>19</v>
      </c>
      <c r="F79" s="332">
        <f>L78</f>
        <v>0.2027777777777778</v>
      </c>
      <c r="G79" s="347">
        <f>IF((L79-F79)&gt;0,K79-E79,IF((L79-F79)=0,0,K79-E79-$F$285))</f>
        <v>0</v>
      </c>
      <c r="H79" s="332">
        <f>IF((L79-F79)&gt;0,L79-F79,IF((L79-F79)=0,0,$H$285+L79-F79))</f>
        <v>0.06944444444444439</v>
      </c>
      <c r="I79" s="361">
        <f>C80</f>
        <v>39832</v>
      </c>
      <c r="J79" s="351">
        <f>D80</f>
        <v>2009</v>
      </c>
      <c r="K79" s="352">
        <f>E80</f>
        <v>19</v>
      </c>
      <c r="L79" s="332">
        <f>F80</f>
        <v>0.2722222222222222</v>
      </c>
      <c r="M79" s="337"/>
      <c r="N79" s="337"/>
      <c r="O79" s="337">
        <f t="shared" si="4"/>
        <v>50</v>
      </c>
      <c r="P79" s="350">
        <f t="shared" si="3"/>
        <v>1</v>
      </c>
    </row>
    <row r="80" spans="1:16" ht="15">
      <c r="A80" s="532">
        <v>35</v>
      </c>
      <c r="B80" s="305" t="s">
        <v>372</v>
      </c>
      <c r="C80" s="361">
        <v>39832</v>
      </c>
      <c r="D80" s="352">
        <v>2009</v>
      </c>
      <c r="E80" s="352">
        <v>19</v>
      </c>
      <c r="F80" s="332">
        <v>0.2722222222222222</v>
      </c>
      <c r="G80" s="347">
        <v>0</v>
      </c>
      <c r="H80" s="332">
        <v>0.3333333333333333</v>
      </c>
      <c r="I80" s="361">
        <v>39832</v>
      </c>
      <c r="J80" s="352">
        <v>2009</v>
      </c>
      <c r="K80" s="352">
        <v>19</v>
      </c>
      <c r="L80" s="332">
        <v>0.6055555555555555</v>
      </c>
      <c r="M80" s="193">
        <v>3000</v>
      </c>
      <c r="N80" s="339">
        <v>86.4</v>
      </c>
      <c r="O80" s="337">
        <f t="shared" si="4"/>
        <v>784</v>
      </c>
      <c r="P80" s="350">
        <f t="shared" si="3"/>
        <v>1</v>
      </c>
    </row>
    <row r="81" spans="1:16" ht="15">
      <c r="A81" s="532"/>
      <c r="B81" s="305" t="s">
        <v>48</v>
      </c>
      <c r="C81" s="361">
        <f>I80</f>
        <v>39832</v>
      </c>
      <c r="D81" s="349">
        <f>J80</f>
        <v>2009</v>
      </c>
      <c r="E81" s="331">
        <f>K80</f>
        <v>19</v>
      </c>
      <c r="F81" s="332">
        <f>L80</f>
        <v>0.6055555555555555</v>
      </c>
      <c r="G81" s="347">
        <f>IF((L81-F81)&gt;0,K81-E81,IF((L81-F81)=0,0,K81-E81-$F$285))</f>
        <v>0</v>
      </c>
      <c r="H81" s="332">
        <f>IF((L81-F81)&gt;0,L81-F81,IF((L81-F81)=0,0,$H$285+L81-F81))</f>
        <v>0.6673611111111112</v>
      </c>
      <c r="I81" s="361">
        <f>C82</f>
        <v>39833</v>
      </c>
      <c r="J81" s="351">
        <f>D82</f>
        <v>2009</v>
      </c>
      <c r="K81" s="352">
        <f>E82</f>
        <v>20</v>
      </c>
      <c r="L81" s="332">
        <f>F82</f>
        <v>0.27291666666666664</v>
      </c>
      <c r="M81" s="337"/>
      <c r="N81" s="337"/>
      <c r="O81" s="337">
        <f t="shared" si="4"/>
        <v>50</v>
      </c>
      <c r="P81" s="350">
        <f t="shared" si="3"/>
        <v>1</v>
      </c>
    </row>
    <row r="82" spans="1:16" ht="15">
      <c r="A82" s="532">
        <v>36</v>
      </c>
      <c r="B82" s="305" t="s">
        <v>373</v>
      </c>
      <c r="C82" s="361">
        <v>39833</v>
      </c>
      <c r="D82" s="352">
        <v>2009</v>
      </c>
      <c r="E82" s="352">
        <v>20</v>
      </c>
      <c r="F82" s="332">
        <v>0.27291666666666664</v>
      </c>
      <c r="G82" s="347">
        <v>0</v>
      </c>
      <c r="H82" s="332">
        <v>0.3333333333333333</v>
      </c>
      <c r="I82" s="361">
        <v>39833</v>
      </c>
      <c r="J82" s="352">
        <v>2009</v>
      </c>
      <c r="K82" s="352">
        <v>20</v>
      </c>
      <c r="L82" s="332">
        <v>0.6062500000000001</v>
      </c>
      <c r="M82" s="193">
        <v>3000</v>
      </c>
      <c r="N82" s="339">
        <v>86.4</v>
      </c>
      <c r="O82" s="337">
        <f t="shared" si="4"/>
        <v>785</v>
      </c>
      <c r="P82" s="350">
        <f t="shared" si="3"/>
        <v>1</v>
      </c>
    </row>
    <row r="83" spans="1:16" ht="15">
      <c r="A83" s="532"/>
      <c r="B83" s="305" t="s">
        <v>49</v>
      </c>
      <c r="C83" s="361">
        <f>I82</f>
        <v>39833</v>
      </c>
      <c r="D83" s="349">
        <f>J82</f>
        <v>2009</v>
      </c>
      <c r="E83" s="331">
        <f>K82</f>
        <v>20</v>
      </c>
      <c r="F83" s="332">
        <f>L82</f>
        <v>0.6062500000000001</v>
      </c>
      <c r="G83" s="347">
        <f>IF((L83-F83)&gt;0,K83-E83,IF((L83-F83)=0,0,K83-E83-$F$285))</f>
        <v>0</v>
      </c>
      <c r="H83" s="332">
        <f>IF((L83-F83)&gt;0,L83-F83,IF((L83-F83)=0,0,$H$285+L83-F83))</f>
        <v>0.02777777777777768</v>
      </c>
      <c r="I83" s="361">
        <f>C84</f>
        <v>39833</v>
      </c>
      <c r="J83" s="351">
        <f>D84</f>
        <v>2009</v>
      </c>
      <c r="K83" s="352">
        <f>E84</f>
        <v>20</v>
      </c>
      <c r="L83" s="332">
        <f>F84</f>
        <v>0.6340277777777777</v>
      </c>
      <c r="M83" s="337"/>
      <c r="N83" s="337"/>
      <c r="O83" s="337">
        <f aca="true" t="shared" si="5" ref="O83:O90">IF(MID(B83,6,7)="NO_DATA",50,IF(N83=0,50,IF(A83=""," ",$O$2+A83-1)))</f>
        <v>50</v>
      </c>
      <c r="P83" s="350">
        <f aca="true" t="shared" si="6" ref="P83:P90">IF(O83=50,FLOOR(G83/2,1)+1,1)</f>
        <v>1</v>
      </c>
    </row>
    <row r="84" spans="1:16" ht="15">
      <c r="A84" s="532">
        <v>37</v>
      </c>
      <c r="B84" s="305" t="s">
        <v>374</v>
      </c>
      <c r="C84" s="361">
        <v>39833</v>
      </c>
      <c r="D84" s="352">
        <v>2009</v>
      </c>
      <c r="E84" s="352">
        <v>20</v>
      </c>
      <c r="F84" s="332">
        <v>0.6340277777777777</v>
      </c>
      <c r="G84" s="347">
        <v>0</v>
      </c>
      <c r="H84" s="332">
        <v>0.5694444444444444</v>
      </c>
      <c r="I84" s="361">
        <v>39834</v>
      </c>
      <c r="J84" s="352">
        <v>2009</v>
      </c>
      <c r="K84" s="352">
        <v>21</v>
      </c>
      <c r="L84" s="332">
        <v>0.2034722222222222</v>
      </c>
      <c r="M84" s="193">
        <v>4000</v>
      </c>
      <c r="N84" s="339">
        <v>196.8</v>
      </c>
      <c r="O84" s="337">
        <f t="shared" si="5"/>
        <v>786</v>
      </c>
      <c r="P84" s="350">
        <f t="shared" si="6"/>
        <v>1</v>
      </c>
    </row>
    <row r="85" spans="1:16" ht="15">
      <c r="A85" s="532"/>
      <c r="B85" s="305" t="s">
        <v>50</v>
      </c>
      <c r="C85" s="361">
        <f>I84</f>
        <v>39834</v>
      </c>
      <c r="D85" s="349">
        <f>J84</f>
        <v>2009</v>
      </c>
      <c r="E85" s="331">
        <f>K84</f>
        <v>21</v>
      </c>
      <c r="F85" s="332">
        <f>L84</f>
        <v>0.2034722222222222</v>
      </c>
      <c r="G85" s="347">
        <f>IF((L85-F85)&gt;0,K85-E85,IF((L85-F85)=0,0,K85-E85-$F$285))</f>
        <v>0</v>
      </c>
      <c r="H85" s="332">
        <f>IF((L85-F85)&gt;0,L85-F85,IF((L85-F85)=0,0,$H$285+L85-F85))</f>
        <v>0.06944444444444445</v>
      </c>
      <c r="I85" s="361">
        <f>C86</f>
        <v>39834</v>
      </c>
      <c r="J85" s="351">
        <f>D86</f>
        <v>2009</v>
      </c>
      <c r="K85" s="352">
        <f>E86</f>
        <v>21</v>
      </c>
      <c r="L85" s="332">
        <f>F86</f>
        <v>0.27291666666666664</v>
      </c>
      <c r="M85" s="337"/>
      <c r="N85" s="337"/>
      <c r="O85" s="337">
        <f t="shared" si="5"/>
        <v>50</v>
      </c>
      <c r="P85" s="350">
        <f t="shared" si="6"/>
        <v>1</v>
      </c>
    </row>
    <row r="86" spans="1:16" ht="15">
      <c r="A86" s="532">
        <v>38</v>
      </c>
      <c r="B86" s="305" t="s">
        <v>377</v>
      </c>
      <c r="C86" s="361">
        <v>39834</v>
      </c>
      <c r="D86" s="352">
        <v>2009</v>
      </c>
      <c r="E86" s="352">
        <v>21</v>
      </c>
      <c r="F86" s="332">
        <v>0.27291666666666664</v>
      </c>
      <c r="G86" s="347">
        <v>0</v>
      </c>
      <c r="H86" s="332">
        <v>0.3333333333333333</v>
      </c>
      <c r="I86" s="361">
        <v>39834</v>
      </c>
      <c r="J86" s="352">
        <v>2009</v>
      </c>
      <c r="K86" s="352">
        <v>21</v>
      </c>
      <c r="L86" s="332">
        <v>0.6062500000000001</v>
      </c>
      <c r="M86" s="193">
        <v>3000</v>
      </c>
      <c r="N86" s="339">
        <v>86.4</v>
      </c>
      <c r="O86" s="337">
        <f t="shared" si="5"/>
        <v>787</v>
      </c>
      <c r="P86" s="350">
        <f t="shared" si="6"/>
        <v>1</v>
      </c>
    </row>
    <row r="87" spans="1:16" ht="15">
      <c r="A87" s="532"/>
      <c r="B87" s="305" t="s">
        <v>51</v>
      </c>
      <c r="C87" s="361">
        <f>I86</f>
        <v>39834</v>
      </c>
      <c r="D87" s="349">
        <f>J86</f>
        <v>2009</v>
      </c>
      <c r="E87" s="331">
        <f>K86</f>
        <v>21</v>
      </c>
      <c r="F87" s="332">
        <f>L86</f>
        <v>0.6062500000000001</v>
      </c>
      <c r="G87" s="347">
        <f>IF((L87-F87)&gt;0,K87-E87,IF((L87-F87)=0,0,K87-E87-$F$285))</f>
        <v>0</v>
      </c>
      <c r="H87" s="332">
        <f>IF((L87-F87)&gt;0,L87-F87,IF((L87-F87)=0,0,$H$285+L87-F87))</f>
        <v>0.02777777777777768</v>
      </c>
      <c r="I87" s="361">
        <f>C88</f>
        <v>39834</v>
      </c>
      <c r="J87" s="351">
        <f>D88</f>
        <v>2009</v>
      </c>
      <c r="K87" s="352">
        <f>E88</f>
        <v>21</v>
      </c>
      <c r="L87" s="332">
        <f>F88</f>
        <v>0.6340277777777777</v>
      </c>
      <c r="M87" s="337"/>
      <c r="N87" s="337"/>
      <c r="O87" s="337">
        <f t="shared" si="5"/>
        <v>50</v>
      </c>
      <c r="P87" s="350">
        <f t="shared" si="6"/>
        <v>1</v>
      </c>
    </row>
    <row r="88" spans="1:16" ht="15">
      <c r="A88" s="532">
        <v>39</v>
      </c>
      <c r="B88" s="305" t="s">
        <v>378</v>
      </c>
      <c r="C88" s="361">
        <v>39834</v>
      </c>
      <c r="D88" s="352">
        <v>2009</v>
      </c>
      <c r="E88" s="352">
        <v>21</v>
      </c>
      <c r="F88" s="332">
        <v>0.6340277777777777</v>
      </c>
      <c r="G88" s="347">
        <v>0</v>
      </c>
      <c r="H88" s="332">
        <v>0.3</v>
      </c>
      <c r="I88" s="361">
        <v>39834</v>
      </c>
      <c r="J88" s="352">
        <v>2009</v>
      </c>
      <c r="K88" s="352">
        <v>21</v>
      </c>
      <c r="L88" s="332">
        <v>0.9340277777777778</v>
      </c>
      <c r="M88" s="193">
        <v>4000</v>
      </c>
      <c r="N88" s="339">
        <v>103.68</v>
      </c>
      <c r="O88" s="337">
        <f t="shared" si="5"/>
        <v>788</v>
      </c>
      <c r="P88" s="350">
        <f t="shared" si="6"/>
        <v>1</v>
      </c>
    </row>
    <row r="89" spans="1:16" ht="15">
      <c r="A89" s="532"/>
      <c r="B89" s="305" t="s">
        <v>52</v>
      </c>
      <c r="C89" s="361">
        <f>I88</f>
        <v>39834</v>
      </c>
      <c r="D89" s="349">
        <f>J88</f>
        <v>2009</v>
      </c>
      <c r="E89" s="331">
        <f>K88</f>
        <v>21</v>
      </c>
      <c r="F89" s="332">
        <f>L88</f>
        <v>0.9340277777777778</v>
      </c>
      <c r="G89" s="347">
        <f>IF((L89-F89)&gt;0,K89-E89,IF((L89-F89)=0,0,K89-E89-$F$285))</f>
        <v>0</v>
      </c>
      <c r="H89" s="332">
        <f>IF((L89-F89)&gt;0,L89-F89,IF((L89-F89)=0,0,$H$285+L89-F89))</f>
        <v>0</v>
      </c>
      <c r="I89" s="361">
        <f>C90</f>
        <v>39834</v>
      </c>
      <c r="J89" s="351">
        <f>D90</f>
        <v>2009</v>
      </c>
      <c r="K89" s="352">
        <f>E90</f>
        <v>21</v>
      </c>
      <c r="L89" s="332">
        <f>F90</f>
        <v>0.9340277777777778</v>
      </c>
      <c r="M89" s="337"/>
      <c r="N89" s="337"/>
      <c r="O89" s="337">
        <f t="shared" si="5"/>
        <v>50</v>
      </c>
      <c r="P89" s="350">
        <f t="shared" si="6"/>
        <v>1</v>
      </c>
    </row>
    <row r="90" spans="1:16" ht="15">
      <c r="A90" s="532">
        <v>40</v>
      </c>
      <c r="B90" s="305" t="s">
        <v>379</v>
      </c>
      <c r="C90" s="361">
        <v>39834</v>
      </c>
      <c r="D90" s="352">
        <v>2009</v>
      </c>
      <c r="E90" s="352">
        <v>21</v>
      </c>
      <c r="F90" s="332">
        <v>0.9340277777777778</v>
      </c>
      <c r="G90" s="347">
        <v>0</v>
      </c>
      <c r="H90" s="332">
        <v>0.20138888888888887</v>
      </c>
      <c r="I90" s="361">
        <v>39835</v>
      </c>
      <c r="J90" s="352">
        <v>2009</v>
      </c>
      <c r="K90" s="352">
        <v>22</v>
      </c>
      <c r="L90" s="332">
        <v>0.13541666666666666</v>
      </c>
      <c r="M90" s="193">
        <v>4000</v>
      </c>
      <c r="N90" s="339">
        <v>69.6</v>
      </c>
      <c r="O90" s="337">
        <f t="shared" si="5"/>
        <v>789</v>
      </c>
      <c r="P90" s="350">
        <f t="shared" si="6"/>
        <v>1</v>
      </c>
    </row>
    <row r="91" spans="1:16" ht="15">
      <c r="A91" s="532"/>
      <c r="B91" s="305" t="s">
        <v>53</v>
      </c>
      <c r="C91" s="361">
        <f>I90</f>
        <v>39835</v>
      </c>
      <c r="D91" s="349">
        <f>J90</f>
        <v>2009</v>
      </c>
      <c r="E91" s="331">
        <f>K90</f>
        <v>22</v>
      </c>
      <c r="F91" s="332">
        <f>L90</f>
        <v>0.13541666666666666</v>
      </c>
      <c r="G91" s="347">
        <f>IF((L91-F91)&gt;0,K91-E91,IF((L91-F91)=0,0,K91-E91-$F$285))</f>
        <v>0</v>
      </c>
      <c r="H91" s="332">
        <f>IF((L91-F91)&gt;0,L91-F91,IF((L91-F91)=0,0,$H$285+L91-F91))</f>
        <v>0.029166666666666674</v>
      </c>
      <c r="I91" s="361">
        <f>C92</f>
        <v>39835</v>
      </c>
      <c r="J91" s="351">
        <f>D92</f>
        <v>2009</v>
      </c>
      <c r="K91" s="352">
        <f>E92</f>
        <v>22</v>
      </c>
      <c r="L91" s="332">
        <f>F92</f>
        <v>0.16458333333333333</v>
      </c>
      <c r="M91" s="337"/>
      <c r="N91" s="337"/>
      <c r="O91" s="337">
        <f t="shared" si="4"/>
        <v>50</v>
      </c>
      <c r="P91" s="350">
        <f aca="true" t="shared" si="7" ref="P91:P96">IF(O91=50,FLOOR(G91/2,1)+1,1)</f>
        <v>1</v>
      </c>
    </row>
    <row r="92" spans="1:16" ht="15">
      <c r="A92" s="532">
        <v>41</v>
      </c>
      <c r="B92" s="305" t="s">
        <v>380</v>
      </c>
      <c r="C92" s="361">
        <v>39835</v>
      </c>
      <c r="D92" s="352">
        <v>2009</v>
      </c>
      <c r="E92" s="352">
        <v>22</v>
      </c>
      <c r="F92" s="332">
        <v>0.16458333333333333</v>
      </c>
      <c r="G92" s="347">
        <v>0</v>
      </c>
      <c r="H92" s="332">
        <v>0.05694444444444444</v>
      </c>
      <c r="I92" s="361">
        <v>39835</v>
      </c>
      <c r="J92" s="352">
        <v>2009</v>
      </c>
      <c r="K92" s="352">
        <v>22</v>
      </c>
      <c r="L92" s="332">
        <v>0.22152777777777777</v>
      </c>
      <c r="M92" s="193">
        <v>4000</v>
      </c>
      <c r="N92" s="339">
        <v>19.68</v>
      </c>
      <c r="O92" s="337">
        <f>IF(MID(B92,6,7)="NO_DATA",50,IF(N92=0,50,IF(A92=""," ",$O$2+A92-1)))</f>
        <v>790</v>
      </c>
      <c r="P92" s="350">
        <f>IF(O92=50,FLOOR(G92/2,1)+1,1)</f>
        <v>1</v>
      </c>
    </row>
    <row r="93" spans="1:16" ht="15">
      <c r="A93" s="532"/>
      <c r="B93" s="305" t="s">
        <v>54</v>
      </c>
      <c r="C93" s="361">
        <f>I92</f>
        <v>39835</v>
      </c>
      <c r="D93" s="349">
        <f>J92</f>
        <v>2009</v>
      </c>
      <c r="E93" s="331">
        <f>K92</f>
        <v>22</v>
      </c>
      <c r="F93" s="332">
        <f>L92</f>
        <v>0.22152777777777777</v>
      </c>
      <c r="G93" s="347">
        <f>IF((L93-F93)&gt;0,K93-E93,IF((L93-F93)=0,0,K93-E93-$F$285))</f>
        <v>0</v>
      </c>
      <c r="H93" s="332">
        <f>IF((L93-F93)&gt;0,L93-F93,IF((L93-F93)=0,0,$H$285+L93-F93))</f>
        <v>0.07222222222222224</v>
      </c>
      <c r="I93" s="361">
        <f>C94</f>
        <v>39835</v>
      </c>
      <c r="J93" s="351">
        <f>D94</f>
        <v>2009</v>
      </c>
      <c r="K93" s="352">
        <f>E94</f>
        <v>22</v>
      </c>
      <c r="L93" s="332">
        <f>F94</f>
        <v>0.29375</v>
      </c>
      <c r="M93" s="337"/>
      <c r="N93" s="337"/>
      <c r="O93" s="337">
        <f t="shared" si="4"/>
        <v>50</v>
      </c>
      <c r="P93" s="350">
        <f t="shared" si="7"/>
        <v>1</v>
      </c>
    </row>
    <row r="94" spans="1:16" ht="15">
      <c r="A94" s="532">
        <v>42</v>
      </c>
      <c r="B94" s="305" t="s">
        <v>381</v>
      </c>
      <c r="C94" s="361">
        <v>39835</v>
      </c>
      <c r="D94" s="352">
        <v>2009</v>
      </c>
      <c r="E94" s="352">
        <v>22</v>
      </c>
      <c r="F94" s="332">
        <v>0.29375</v>
      </c>
      <c r="G94" s="347">
        <v>0</v>
      </c>
      <c r="H94" s="332">
        <v>0.0625</v>
      </c>
      <c r="I94" s="361">
        <v>39835</v>
      </c>
      <c r="J94" s="352">
        <v>2009</v>
      </c>
      <c r="K94" s="352">
        <v>22</v>
      </c>
      <c r="L94" s="332">
        <v>0.35625</v>
      </c>
      <c r="M94" s="193">
        <v>4000</v>
      </c>
      <c r="N94" s="339">
        <v>21.6</v>
      </c>
      <c r="O94" s="337">
        <f t="shared" si="4"/>
        <v>791</v>
      </c>
      <c r="P94" s="350">
        <f t="shared" si="7"/>
        <v>1</v>
      </c>
    </row>
    <row r="95" spans="1:16" ht="15">
      <c r="A95" s="532"/>
      <c r="B95" s="305" t="s">
        <v>55</v>
      </c>
      <c r="C95" s="361">
        <f>I94</f>
        <v>39835</v>
      </c>
      <c r="D95" s="349">
        <f>J94</f>
        <v>2009</v>
      </c>
      <c r="E95" s="331">
        <f>K94</f>
        <v>22</v>
      </c>
      <c r="F95" s="332">
        <f>L94</f>
        <v>0.35625</v>
      </c>
      <c r="G95" s="347">
        <f>IF((L95-F95)&gt;0,K95-E95,IF((L95-F95)=0,0,K95-E95-$F$285))</f>
        <v>0</v>
      </c>
      <c r="H95" s="332">
        <f>IF((L95-F95)&gt;0,L95-F95,IF((L95-F95)=0,0,$H$285+L95-F95))</f>
        <v>0.5</v>
      </c>
      <c r="I95" s="361">
        <f>C96</f>
        <v>39835</v>
      </c>
      <c r="J95" s="351">
        <f>D96</f>
        <v>2009</v>
      </c>
      <c r="K95" s="352">
        <f>E96</f>
        <v>22</v>
      </c>
      <c r="L95" s="332">
        <f>F96</f>
        <v>0.8562500000000001</v>
      </c>
      <c r="M95" s="337"/>
      <c r="N95" s="337"/>
      <c r="O95" s="337">
        <f t="shared" si="4"/>
        <v>50</v>
      </c>
      <c r="P95" s="350">
        <f t="shared" si="7"/>
        <v>1</v>
      </c>
    </row>
    <row r="96" spans="1:16" ht="15">
      <c r="A96" s="532">
        <v>43</v>
      </c>
      <c r="B96" s="305" t="s">
        <v>382</v>
      </c>
      <c r="C96" s="361">
        <v>39835</v>
      </c>
      <c r="D96" s="352">
        <v>2009</v>
      </c>
      <c r="E96" s="352">
        <v>22</v>
      </c>
      <c r="F96" s="332">
        <v>0.8562500000000001</v>
      </c>
      <c r="G96" s="347">
        <v>0</v>
      </c>
      <c r="H96" s="332">
        <v>0.051388888888888894</v>
      </c>
      <c r="I96" s="361">
        <v>39835</v>
      </c>
      <c r="J96" s="352">
        <v>2009</v>
      </c>
      <c r="K96" s="352">
        <v>22</v>
      </c>
      <c r="L96" s="332">
        <v>0.907638888888889</v>
      </c>
      <c r="M96" s="193">
        <v>4000</v>
      </c>
      <c r="N96" s="339">
        <v>17.76</v>
      </c>
      <c r="O96" s="337">
        <f t="shared" si="4"/>
        <v>792</v>
      </c>
      <c r="P96" s="350">
        <f t="shared" si="7"/>
        <v>1</v>
      </c>
    </row>
    <row r="97" spans="1:16" ht="15">
      <c r="A97" s="532"/>
      <c r="B97" s="305" t="s">
        <v>56</v>
      </c>
      <c r="C97" s="361">
        <f>I96</f>
        <v>39835</v>
      </c>
      <c r="D97" s="349">
        <f>J96</f>
        <v>2009</v>
      </c>
      <c r="E97" s="331">
        <f>K96</f>
        <v>22</v>
      </c>
      <c r="F97" s="332">
        <f>L96</f>
        <v>0.907638888888889</v>
      </c>
      <c r="G97" s="347">
        <f>IF((L97-F97)&gt;0,K97-E97,IF((L97-F97)=0,0,K97-E97-$F$285))</f>
        <v>0</v>
      </c>
      <c r="H97" s="332">
        <f>IF((L97-F97)&gt;0,L97-F97,IF((L97-F97)=0,0,$H$285+L97-F97))</f>
        <v>0.04236111111111107</v>
      </c>
      <c r="I97" s="361">
        <f>C98</f>
        <v>39835</v>
      </c>
      <c r="J97" s="351">
        <f>D98</f>
        <v>2009</v>
      </c>
      <c r="K97" s="352">
        <f>E98</f>
        <v>22</v>
      </c>
      <c r="L97" s="332">
        <f>F98</f>
        <v>0.9500000000000001</v>
      </c>
      <c r="M97" s="337"/>
      <c r="N97" s="337"/>
      <c r="O97" s="337">
        <f t="shared" si="4"/>
        <v>50</v>
      </c>
      <c r="P97" s="350">
        <f aca="true" t="shared" si="8" ref="P97:P136">IF(O97=50,FLOOR(G97/2,1)+1,1)</f>
        <v>1</v>
      </c>
    </row>
    <row r="98" spans="1:16" ht="15">
      <c r="A98" s="532">
        <v>44</v>
      </c>
      <c r="B98" s="305" t="s">
        <v>383</v>
      </c>
      <c r="C98" s="361">
        <v>39835</v>
      </c>
      <c r="D98" s="352">
        <v>2009</v>
      </c>
      <c r="E98" s="352">
        <v>22</v>
      </c>
      <c r="F98" s="332">
        <v>0.9500000000000001</v>
      </c>
      <c r="G98" s="347">
        <v>0</v>
      </c>
      <c r="H98" s="332">
        <v>0.3333333333333333</v>
      </c>
      <c r="I98" s="361">
        <v>39836</v>
      </c>
      <c r="J98" s="352">
        <v>2009</v>
      </c>
      <c r="K98" s="352">
        <v>23</v>
      </c>
      <c r="L98" s="332">
        <v>0.2833333333333333</v>
      </c>
      <c r="M98" s="193">
        <v>3000</v>
      </c>
      <c r="N98" s="339">
        <v>86.4</v>
      </c>
      <c r="O98" s="337">
        <f t="shared" si="4"/>
        <v>793</v>
      </c>
      <c r="P98" s="350">
        <f t="shared" si="8"/>
        <v>1</v>
      </c>
    </row>
    <row r="99" spans="1:16" ht="15">
      <c r="A99" s="532"/>
      <c r="B99" s="305" t="s">
        <v>57</v>
      </c>
      <c r="C99" s="361">
        <f>I98</f>
        <v>39836</v>
      </c>
      <c r="D99" s="349">
        <f>J98</f>
        <v>2009</v>
      </c>
      <c r="E99" s="331">
        <f>K98</f>
        <v>23</v>
      </c>
      <c r="F99" s="332">
        <f>L98</f>
        <v>0.2833333333333333</v>
      </c>
      <c r="G99" s="347">
        <f>IF((L99-F99)&gt;0,K99-E99,IF((L99-F99)=0,0,K99-E99-$F$285))</f>
        <v>0</v>
      </c>
      <c r="H99" s="332">
        <f>IF((L99-F99)&gt;0,L99-F99,IF((L99-F99)=0,0,$H$285+L99-F99))</f>
        <v>0.02777777777777779</v>
      </c>
      <c r="I99" s="361">
        <f>C100</f>
        <v>39836</v>
      </c>
      <c r="J99" s="351">
        <f>D100</f>
        <v>2009</v>
      </c>
      <c r="K99" s="352">
        <f>E100</f>
        <v>23</v>
      </c>
      <c r="L99" s="332">
        <f>F100</f>
        <v>0.3111111111111111</v>
      </c>
      <c r="M99" s="337"/>
      <c r="N99" s="337"/>
      <c r="O99" s="337">
        <f t="shared" si="4"/>
        <v>50</v>
      </c>
      <c r="P99" s="350">
        <f t="shared" si="8"/>
        <v>1</v>
      </c>
    </row>
    <row r="100" spans="1:16" ht="15">
      <c r="A100" s="532">
        <v>45</v>
      </c>
      <c r="B100" s="305" t="s">
        <v>384</v>
      </c>
      <c r="C100" s="361">
        <v>39836</v>
      </c>
      <c r="D100" s="352">
        <v>2009</v>
      </c>
      <c r="E100" s="352">
        <v>23</v>
      </c>
      <c r="F100" s="332">
        <v>0.3111111111111111</v>
      </c>
      <c r="G100" s="347">
        <v>0</v>
      </c>
      <c r="H100" s="332">
        <v>0.2826388888888889</v>
      </c>
      <c r="I100" s="361">
        <v>39836</v>
      </c>
      <c r="J100" s="352">
        <v>2009</v>
      </c>
      <c r="K100" s="352">
        <v>23</v>
      </c>
      <c r="L100" s="332">
        <v>0.59375</v>
      </c>
      <c r="M100" s="193">
        <v>4000</v>
      </c>
      <c r="N100" s="339">
        <v>97.68</v>
      </c>
      <c r="O100" s="337">
        <f t="shared" si="4"/>
        <v>794</v>
      </c>
      <c r="P100" s="350">
        <f t="shared" si="8"/>
        <v>1</v>
      </c>
    </row>
    <row r="101" spans="1:16" ht="15">
      <c r="A101" s="532"/>
      <c r="B101" s="305" t="s">
        <v>58</v>
      </c>
      <c r="C101" s="361">
        <f>I100</f>
        <v>39836</v>
      </c>
      <c r="D101" s="349">
        <f>J100</f>
        <v>2009</v>
      </c>
      <c r="E101" s="331">
        <f>K100</f>
        <v>23</v>
      </c>
      <c r="F101" s="332">
        <f>L100</f>
        <v>0.59375</v>
      </c>
      <c r="G101" s="347">
        <f>IF((L101-F101)&gt;0,K101-E101,IF((L101-F101)=0,0,K101-E101-$F$285))</f>
        <v>0</v>
      </c>
      <c r="H101" s="332">
        <f>IF((L101-F101)&gt;0,L101-F101,IF((L101-F101)=0,0,$H$285+L101-F101))</f>
        <v>0</v>
      </c>
      <c r="I101" s="361">
        <f>C102</f>
        <v>39836</v>
      </c>
      <c r="J101" s="351">
        <f>D102</f>
        <v>2009</v>
      </c>
      <c r="K101" s="352">
        <f>E102</f>
        <v>23</v>
      </c>
      <c r="L101" s="332">
        <f>F102</f>
        <v>0.59375</v>
      </c>
      <c r="M101" s="337"/>
      <c r="N101" s="337"/>
      <c r="O101" s="337">
        <f t="shared" si="4"/>
        <v>50</v>
      </c>
      <c r="P101" s="350">
        <f t="shared" si="8"/>
        <v>1</v>
      </c>
    </row>
    <row r="102" spans="1:16" ht="15">
      <c r="A102" s="532">
        <v>46</v>
      </c>
      <c r="B102" s="305" t="s">
        <v>385</v>
      </c>
      <c r="C102" s="361">
        <v>39836</v>
      </c>
      <c r="D102" s="352">
        <v>2009</v>
      </c>
      <c r="E102" s="352">
        <v>23</v>
      </c>
      <c r="F102" s="332">
        <v>0.59375</v>
      </c>
      <c r="G102" s="347">
        <v>0</v>
      </c>
      <c r="H102" s="332">
        <v>0.17013888888888887</v>
      </c>
      <c r="I102" s="361">
        <v>39836</v>
      </c>
      <c r="J102" s="352">
        <v>2009</v>
      </c>
      <c r="K102" s="352">
        <v>23</v>
      </c>
      <c r="L102" s="332">
        <v>0.7638888888888888</v>
      </c>
      <c r="M102" s="193">
        <v>4000</v>
      </c>
      <c r="N102" s="339">
        <v>58.8</v>
      </c>
      <c r="O102" s="337">
        <f t="shared" si="4"/>
        <v>795</v>
      </c>
      <c r="P102" s="350">
        <f t="shared" si="8"/>
        <v>1</v>
      </c>
    </row>
    <row r="103" spans="1:16" ht="15">
      <c r="A103" s="532"/>
      <c r="B103" s="305" t="s">
        <v>59</v>
      </c>
      <c r="C103" s="361">
        <f>I102</f>
        <v>39836</v>
      </c>
      <c r="D103" s="349">
        <f>J102</f>
        <v>2009</v>
      </c>
      <c r="E103" s="331">
        <f>K102</f>
        <v>23</v>
      </c>
      <c r="F103" s="332">
        <f>L102</f>
        <v>0.7638888888888888</v>
      </c>
      <c r="G103" s="347">
        <f>IF((L103-F103)&gt;0,K103-E103,IF((L103-F103)=0,0,K103-E103-$F$285))</f>
        <v>0</v>
      </c>
      <c r="H103" s="332">
        <f>IF((L103-F103)&gt;0,L103-F103,IF((L103-F103)=0,0,$H$285+L103-F103))</f>
        <v>0.18611111111111123</v>
      </c>
      <c r="I103" s="361">
        <f>C104</f>
        <v>39836</v>
      </c>
      <c r="J103" s="351">
        <f>D104</f>
        <v>2009</v>
      </c>
      <c r="K103" s="352">
        <f>E104</f>
        <v>23</v>
      </c>
      <c r="L103" s="332">
        <f>F104</f>
        <v>0.9500000000000001</v>
      </c>
      <c r="M103" s="337"/>
      <c r="N103" s="337"/>
      <c r="O103" s="337">
        <f t="shared" si="4"/>
        <v>50</v>
      </c>
      <c r="P103" s="350">
        <f t="shared" si="8"/>
        <v>1</v>
      </c>
    </row>
    <row r="104" spans="1:16" ht="15">
      <c r="A104" s="532">
        <v>47</v>
      </c>
      <c r="B104" s="305" t="s">
        <v>386</v>
      </c>
      <c r="C104" s="361">
        <v>39836</v>
      </c>
      <c r="D104" s="352">
        <v>2009</v>
      </c>
      <c r="E104" s="352">
        <v>23</v>
      </c>
      <c r="F104" s="332">
        <v>0.9500000000000001</v>
      </c>
      <c r="G104" s="347">
        <v>0</v>
      </c>
      <c r="H104" s="332">
        <v>0.3333333333333333</v>
      </c>
      <c r="I104" s="361">
        <v>39837</v>
      </c>
      <c r="J104" s="352">
        <v>2009</v>
      </c>
      <c r="K104" s="352">
        <v>24</v>
      </c>
      <c r="L104" s="332">
        <v>0.2833333333333333</v>
      </c>
      <c r="M104" s="193">
        <v>3000</v>
      </c>
      <c r="N104" s="339">
        <v>86.4</v>
      </c>
      <c r="O104" s="337">
        <f t="shared" si="4"/>
        <v>796</v>
      </c>
      <c r="P104" s="350">
        <f t="shared" si="8"/>
        <v>1</v>
      </c>
    </row>
    <row r="105" spans="1:16" ht="15">
      <c r="A105" s="532"/>
      <c r="B105" s="305" t="s">
        <v>60</v>
      </c>
      <c r="C105" s="361">
        <f>I104</f>
        <v>39837</v>
      </c>
      <c r="D105" s="349">
        <f>J104</f>
        <v>2009</v>
      </c>
      <c r="E105" s="331">
        <f>K104</f>
        <v>24</v>
      </c>
      <c r="F105" s="332">
        <f>L104</f>
        <v>0.2833333333333333</v>
      </c>
      <c r="G105" s="347">
        <f>IF((L105-F105)&gt;0,K105-E105,IF((L105-F105)=0,0,K105-E105-$F$285))</f>
        <v>0</v>
      </c>
      <c r="H105" s="332">
        <f>IF((L105-F105)&gt;0,L105-F105,IF((L105-F105)=0,0,$H$285+L105-F105))</f>
        <v>0.6666666666666667</v>
      </c>
      <c r="I105" s="361">
        <f>C106</f>
        <v>39837</v>
      </c>
      <c r="J105" s="351">
        <f>D106</f>
        <v>2009</v>
      </c>
      <c r="K105" s="352">
        <f>E106</f>
        <v>24</v>
      </c>
      <c r="L105" s="332">
        <f>F106</f>
        <v>0.9500000000000001</v>
      </c>
      <c r="M105" s="337"/>
      <c r="N105" s="337"/>
      <c r="O105" s="337">
        <f t="shared" si="4"/>
        <v>50</v>
      </c>
      <c r="P105" s="350">
        <f t="shared" si="8"/>
        <v>1</v>
      </c>
    </row>
    <row r="106" spans="1:16" ht="15">
      <c r="A106" s="532">
        <v>48</v>
      </c>
      <c r="B106" s="305" t="s">
        <v>387</v>
      </c>
      <c r="C106" s="361">
        <v>39837</v>
      </c>
      <c r="D106" s="352">
        <v>2009</v>
      </c>
      <c r="E106" s="352">
        <v>24</v>
      </c>
      <c r="F106" s="332">
        <v>0.9500000000000001</v>
      </c>
      <c r="G106" s="347">
        <v>0</v>
      </c>
      <c r="H106" s="332">
        <v>0.3333333333333333</v>
      </c>
      <c r="I106" s="361">
        <v>39838</v>
      </c>
      <c r="J106" s="352">
        <v>2009</v>
      </c>
      <c r="K106" s="352">
        <v>25</v>
      </c>
      <c r="L106" s="332">
        <v>0.2833333333333333</v>
      </c>
      <c r="M106" s="193">
        <v>3000</v>
      </c>
      <c r="N106" s="339">
        <v>86.4</v>
      </c>
      <c r="O106" s="337">
        <f t="shared" si="4"/>
        <v>797</v>
      </c>
      <c r="P106" s="350">
        <f t="shared" si="8"/>
        <v>1</v>
      </c>
    </row>
    <row r="107" spans="1:16" ht="15">
      <c r="A107" s="532"/>
      <c r="B107" s="305" t="s">
        <v>61</v>
      </c>
      <c r="C107" s="361">
        <f>I106</f>
        <v>39838</v>
      </c>
      <c r="D107" s="349">
        <f>J106</f>
        <v>2009</v>
      </c>
      <c r="E107" s="331">
        <f>K106</f>
        <v>25</v>
      </c>
      <c r="F107" s="332">
        <f>L106</f>
        <v>0.2833333333333333</v>
      </c>
      <c r="G107" s="347">
        <f>IF((L107-F107)&gt;0,K107-E107,IF((L107-F107)=0,0,K107-E107-$F$285))</f>
        <v>0</v>
      </c>
      <c r="H107" s="332">
        <f>IF((L107-F107)&gt;0,L107-F107,IF((L107-F107)=0,0,$H$285+L107-F107))</f>
        <v>0.02777777777777779</v>
      </c>
      <c r="I107" s="361">
        <f>C108</f>
        <v>39838</v>
      </c>
      <c r="J107" s="351">
        <f>D108</f>
        <v>2009</v>
      </c>
      <c r="K107" s="352">
        <f>E108</f>
        <v>25</v>
      </c>
      <c r="L107" s="332">
        <f>F108</f>
        <v>0.3111111111111111</v>
      </c>
      <c r="M107" s="337"/>
      <c r="N107" s="337"/>
      <c r="O107" s="337">
        <f t="shared" si="4"/>
        <v>50</v>
      </c>
      <c r="P107" s="350">
        <f t="shared" si="8"/>
        <v>1</v>
      </c>
    </row>
    <row r="108" spans="1:16" ht="15">
      <c r="A108" s="532">
        <v>49</v>
      </c>
      <c r="B108" s="305" t="s">
        <v>388</v>
      </c>
      <c r="C108" s="361">
        <v>39838</v>
      </c>
      <c r="D108" s="352">
        <v>2009</v>
      </c>
      <c r="E108" s="352">
        <v>25</v>
      </c>
      <c r="F108" s="332">
        <v>0.3111111111111111</v>
      </c>
      <c r="G108" s="347">
        <v>0</v>
      </c>
      <c r="H108" s="332">
        <v>0.052083333333333336</v>
      </c>
      <c r="I108" s="361">
        <v>39838</v>
      </c>
      <c r="J108" s="352">
        <v>2009</v>
      </c>
      <c r="K108" s="352">
        <v>25</v>
      </c>
      <c r="L108" s="332">
        <v>0.36319444444444443</v>
      </c>
      <c r="M108" s="193">
        <v>4000</v>
      </c>
      <c r="N108" s="339">
        <v>18</v>
      </c>
      <c r="O108" s="337">
        <f t="shared" si="4"/>
        <v>798</v>
      </c>
      <c r="P108" s="350">
        <f t="shared" si="8"/>
        <v>1</v>
      </c>
    </row>
    <row r="109" spans="1:16" ht="15">
      <c r="A109" s="532"/>
      <c r="B109" s="305" t="s">
        <v>62</v>
      </c>
      <c r="C109" s="361">
        <f>I108</f>
        <v>39838</v>
      </c>
      <c r="D109" s="349">
        <f>J108</f>
        <v>2009</v>
      </c>
      <c r="E109" s="331">
        <f>K108</f>
        <v>25</v>
      </c>
      <c r="F109" s="332">
        <f>L108</f>
        <v>0.36319444444444443</v>
      </c>
      <c r="G109" s="347">
        <f>IF((L109-F109)&gt;0,K109-E109,IF((L109-F109)=0,0,K109-E109-$F$285))</f>
        <v>0</v>
      </c>
      <c r="H109" s="332">
        <f>IF((L109-F109)&gt;0,L109-F109,IF((L109-F109)=0,0,$H$285+L109-F109))</f>
        <v>0.5763888888888888</v>
      </c>
      <c r="I109" s="361">
        <f>C110</f>
        <v>39838</v>
      </c>
      <c r="J109" s="351">
        <f>D110</f>
        <v>2009</v>
      </c>
      <c r="K109" s="352">
        <f>E110</f>
        <v>25</v>
      </c>
      <c r="L109" s="332">
        <f>F110</f>
        <v>0.9395833333333333</v>
      </c>
      <c r="M109" s="337"/>
      <c r="N109" s="337"/>
      <c r="O109" s="337">
        <f t="shared" si="4"/>
        <v>50</v>
      </c>
      <c r="P109" s="350">
        <f t="shared" si="8"/>
        <v>1</v>
      </c>
    </row>
    <row r="110" spans="1:17" ht="15">
      <c r="A110" s="532">
        <v>50</v>
      </c>
      <c r="B110" s="305" t="s">
        <v>389</v>
      </c>
      <c r="C110" s="361">
        <v>39838</v>
      </c>
      <c r="D110" s="352">
        <v>2009</v>
      </c>
      <c r="E110" s="352">
        <v>25</v>
      </c>
      <c r="F110" s="332">
        <v>0.9395833333333333</v>
      </c>
      <c r="G110" s="347">
        <v>0</v>
      </c>
      <c r="H110" s="332">
        <v>0.3333333333333333</v>
      </c>
      <c r="I110" s="361">
        <v>39839</v>
      </c>
      <c r="J110" s="352">
        <v>2009</v>
      </c>
      <c r="K110" s="352">
        <v>26</v>
      </c>
      <c r="L110" s="332">
        <v>0.27291666666666664</v>
      </c>
      <c r="M110" s="193">
        <v>3000</v>
      </c>
      <c r="N110" s="339">
        <v>86.4</v>
      </c>
      <c r="O110" s="337">
        <f t="shared" si="4"/>
        <v>799</v>
      </c>
      <c r="P110" s="350">
        <f t="shared" si="8"/>
        <v>1</v>
      </c>
      <c r="Q110" s="26"/>
    </row>
    <row r="111" spans="1:17" ht="15">
      <c r="A111" s="532"/>
      <c r="B111" s="305" t="s">
        <v>63</v>
      </c>
      <c r="C111" s="361">
        <f>I110</f>
        <v>39839</v>
      </c>
      <c r="D111" s="349">
        <f>J110</f>
        <v>2009</v>
      </c>
      <c r="E111" s="331">
        <f>K110</f>
        <v>26</v>
      </c>
      <c r="F111" s="332">
        <f>L110</f>
        <v>0.27291666666666664</v>
      </c>
      <c r="G111" s="347">
        <f>IF((L111-F111)&gt;0,K111-E111,IF((L111-F111)=0,0,K111-E111-$F$285))</f>
        <v>0</v>
      </c>
      <c r="H111" s="332">
        <f>IF((L111-F111)&gt;0,L111-F111,IF((L111-F111)=0,0,$H$285+L111-F111))</f>
        <v>0.03125</v>
      </c>
      <c r="I111" s="361">
        <f>C112</f>
        <v>39839</v>
      </c>
      <c r="J111" s="351">
        <f>D112</f>
        <v>2009</v>
      </c>
      <c r="K111" s="352">
        <f>E112</f>
        <v>26</v>
      </c>
      <c r="L111" s="332">
        <f>F112</f>
        <v>0.30416666666666664</v>
      </c>
      <c r="M111" s="337"/>
      <c r="N111" s="337"/>
      <c r="O111" s="337">
        <f t="shared" si="4"/>
        <v>50</v>
      </c>
      <c r="P111" s="350">
        <f t="shared" si="8"/>
        <v>1</v>
      </c>
      <c r="Q111" s="26"/>
    </row>
    <row r="112" spans="1:17" ht="15">
      <c r="A112" s="532">
        <v>51</v>
      </c>
      <c r="B112" s="305" t="s">
        <v>390</v>
      </c>
      <c r="C112" s="361">
        <v>39839</v>
      </c>
      <c r="D112" s="352">
        <v>2009</v>
      </c>
      <c r="E112" s="352">
        <v>26</v>
      </c>
      <c r="F112" s="332">
        <v>0.30416666666666664</v>
      </c>
      <c r="G112" s="347">
        <v>0</v>
      </c>
      <c r="H112" s="332">
        <v>0.4583333333333333</v>
      </c>
      <c r="I112" s="361">
        <v>39839</v>
      </c>
      <c r="J112" s="352">
        <v>2009</v>
      </c>
      <c r="K112" s="352">
        <v>26</v>
      </c>
      <c r="L112" s="332">
        <v>0.7625000000000001</v>
      </c>
      <c r="M112" s="193">
        <v>4000</v>
      </c>
      <c r="N112" s="339">
        <v>158.4</v>
      </c>
      <c r="O112" s="337">
        <f t="shared" si="4"/>
        <v>800</v>
      </c>
      <c r="P112" s="350">
        <f t="shared" si="8"/>
        <v>1</v>
      </c>
      <c r="Q112" s="26"/>
    </row>
    <row r="113" spans="1:17" ht="15">
      <c r="A113" s="532"/>
      <c r="B113" s="305" t="s">
        <v>64</v>
      </c>
      <c r="C113" s="361">
        <f>I112</f>
        <v>39839</v>
      </c>
      <c r="D113" s="349">
        <f>J112</f>
        <v>2009</v>
      </c>
      <c r="E113" s="331">
        <f>K112</f>
        <v>26</v>
      </c>
      <c r="F113" s="332">
        <f>L112</f>
        <v>0.7625000000000001</v>
      </c>
      <c r="G113" s="347">
        <f>IF((L113-F113)&gt;0,K113-E113,IF((L113-F113)=0,0,K113-E113-$F$285))</f>
        <v>0</v>
      </c>
      <c r="H113" s="332">
        <f>IF((L113-F113)&gt;0,L113-F113,IF((L113-F113)=0,0,$H$285+L113-F113))</f>
        <v>0.48958333333333315</v>
      </c>
      <c r="I113" s="361">
        <f>C114</f>
        <v>39840</v>
      </c>
      <c r="J113" s="351">
        <f>D114</f>
        <v>2009</v>
      </c>
      <c r="K113" s="352">
        <f>E114</f>
        <v>27</v>
      </c>
      <c r="L113" s="332">
        <f>F114</f>
        <v>0.2520833333333333</v>
      </c>
      <c r="M113" s="337"/>
      <c r="N113" s="337"/>
      <c r="O113" s="337">
        <f t="shared" si="4"/>
        <v>50</v>
      </c>
      <c r="P113" s="350">
        <f t="shared" si="8"/>
        <v>1</v>
      </c>
      <c r="Q113" s="26"/>
    </row>
    <row r="114" spans="1:17" ht="15">
      <c r="A114" s="532">
        <v>52</v>
      </c>
      <c r="B114" s="305" t="s">
        <v>392</v>
      </c>
      <c r="C114" s="361">
        <v>39840</v>
      </c>
      <c r="D114" s="352">
        <v>2009</v>
      </c>
      <c r="E114" s="352">
        <v>27</v>
      </c>
      <c r="F114" s="332">
        <v>0.2520833333333333</v>
      </c>
      <c r="G114" s="347">
        <v>0</v>
      </c>
      <c r="H114" s="332">
        <v>0.3333333333333333</v>
      </c>
      <c r="I114" s="361">
        <v>39840</v>
      </c>
      <c r="J114" s="352">
        <v>2009</v>
      </c>
      <c r="K114" s="352">
        <v>27</v>
      </c>
      <c r="L114" s="332">
        <v>0.5854166666666667</v>
      </c>
      <c r="M114" s="193">
        <v>3000</v>
      </c>
      <c r="N114" s="339">
        <v>86.4</v>
      </c>
      <c r="O114" s="337">
        <f t="shared" si="4"/>
        <v>801</v>
      </c>
      <c r="P114" s="350">
        <f t="shared" si="8"/>
        <v>1</v>
      </c>
      <c r="Q114" s="26"/>
    </row>
    <row r="115" spans="1:17" ht="15">
      <c r="A115" s="532"/>
      <c r="B115" s="305" t="s">
        <v>65</v>
      </c>
      <c r="C115" s="361">
        <f>I114</f>
        <v>39840</v>
      </c>
      <c r="D115" s="349">
        <f>J114</f>
        <v>2009</v>
      </c>
      <c r="E115" s="331">
        <f>K114</f>
        <v>27</v>
      </c>
      <c r="F115" s="332">
        <f>L114</f>
        <v>0.5854166666666667</v>
      </c>
      <c r="G115" s="347">
        <f>IF((L115-F115)&gt;0,K115-E115,IF((L115-F115)=0,0,K115-E115-$F$285))</f>
        <v>0</v>
      </c>
      <c r="H115" s="332">
        <f>IF((L115-F115)&gt;0,L115-F115,IF((L115-F115)=0,0,$H$285+L115-F115))</f>
        <v>0.02777777777777779</v>
      </c>
      <c r="I115" s="361">
        <f>C116</f>
        <v>39840</v>
      </c>
      <c r="J115" s="351">
        <f>D116</f>
        <v>2009</v>
      </c>
      <c r="K115" s="352">
        <f>E116</f>
        <v>27</v>
      </c>
      <c r="L115" s="332">
        <f>F116</f>
        <v>0.6131944444444445</v>
      </c>
      <c r="M115" s="337"/>
      <c r="N115" s="337"/>
      <c r="O115" s="337">
        <f t="shared" si="4"/>
        <v>50</v>
      </c>
      <c r="P115" s="350">
        <f t="shared" si="8"/>
        <v>1</v>
      </c>
      <c r="Q115" s="26"/>
    </row>
    <row r="116" spans="1:17" ht="15">
      <c r="A116" s="532">
        <v>53</v>
      </c>
      <c r="B116" s="305" t="s">
        <v>393</v>
      </c>
      <c r="C116" s="361">
        <v>39840</v>
      </c>
      <c r="D116" s="352">
        <v>2009</v>
      </c>
      <c r="E116" s="352">
        <v>27</v>
      </c>
      <c r="F116" s="332">
        <v>0.6131944444444445</v>
      </c>
      <c r="G116" s="347">
        <v>0</v>
      </c>
      <c r="H116" s="332">
        <v>0.548611111111111</v>
      </c>
      <c r="I116" s="361">
        <v>39841</v>
      </c>
      <c r="J116" s="352">
        <v>2009</v>
      </c>
      <c r="K116" s="352">
        <v>28</v>
      </c>
      <c r="L116" s="332">
        <v>0.16180555555555556</v>
      </c>
      <c r="M116" s="193">
        <v>4000</v>
      </c>
      <c r="N116" s="339">
        <v>189.6</v>
      </c>
      <c r="O116" s="337">
        <f t="shared" si="4"/>
        <v>802</v>
      </c>
      <c r="P116" s="350">
        <f t="shared" si="8"/>
        <v>1</v>
      </c>
      <c r="Q116" s="26"/>
    </row>
    <row r="117" spans="1:17" ht="15">
      <c r="A117" s="532"/>
      <c r="B117" s="305" t="s">
        <v>66</v>
      </c>
      <c r="C117" s="361">
        <f>I116</f>
        <v>39841</v>
      </c>
      <c r="D117" s="349">
        <f>J116</f>
        <v>2009</v>
      </c>
      <c r="E117" s="331">
        <f>K116</f>
        <v>28</v>
      </c>
      <c r="F117" s="332">
        <f>L116</f>
        <v>0.16180555555555556</v>
      </c>
      <c r="G117" s="347">
        <f>IF((L117-F117)&gt;0,K117-E117,IF((L117-F117)=0,0,K117-E117-$F$285))</f>
        <v>0</v>
      </c>
      <c r="H117" s="332">
        <f>IF((L117-F117)&gt;0,L117-F117,IF((L117-F117)=0,0,$H$285+L117-F117))</f>
        <v>0.09027777777777776</v>
      </c>
      <c r="I117" s="361">
        <f>C118</f>
        <v>39841</v>
      </c>
      <c r="J117" s="351">
        <f>D118</f>
        <v>2009</v>
      </c>
      <c r="K117" s="352">
        <f>E118</f>
        <v>28</v>
      </c>
      <c r="L117" s="332">
        <f>F118</f>
        <v>0.2520833333333333</v>
      </c>
      <c r="M117" s="337"/>
      <c r="N117" s="337"/>
      <c r="O117" s="337">
        <f t="shared" si="4"/>
        <v>50</v>
      </c>
      <c r="P117" s="350">
        <f t="shared" si="8"/>
        <v>1</v>
      </c>
      <c r="Q117" s="26"/>
    </row>
    <row r="118" spans="1:17" ht="15">
      <c r="A118" s="532">
        <v>54</v>
      </c>
      <c r="B118" s="305" t="s">
        <v>394</v>
      </c>
      <c r="C118" s="361">
        <v>39841</v>
      </c>
      <c r="D118" s="352">
        <v>2009</v>
      </c>
      <c r="E118" s="352">
        <v>28</v>
      </c>
      <c r="F118" s="332">
        <v>0.2520833333333333</v>
      </c>
      <c r="G118" s="347">
        <v>0</v>
      </c>
      <c r="H118" s="332">
        <v>0.3333333333333333</v>
      </c>
      <c r="I118" s="361">
        <v>39841</v>
      </c>
      <c r="J118" s="352">
        <v>2009</v>
      </c>
      <c r="K118" s="352">
        <v>28</v>
      </c>
      <c r="L118" s="332">
        <v>0.5854166666666667</v>
      </c>
      <c r="M118" s="193">
        <v>3000</v>
      </c>
      <c r="N118" s="339">
        <v>86.4</v>
      </c>
      <c r="O118" s="337">
        <f t="shared" si="4"/>
        <v>803</v>
      </c>
      <c r="P118" s="350">
        <f t="shared" si="8"/>
        <v>1</v>
      </c>
      <c r="Q118" s="26"/>
    </row>
    <row r="119" spans="1:17" ht="15">
      <c r="A119" s="532"/>
      <c r="B119" s="305" t="s">
        <v>67</v>
      </c>
      <c r="C119" s="361">
        <f>I118</f>
        <v>39841</v>
      </c>
      <c r="D119" s="349">
        <f>J118</f>
        <v>2009</v>
      </c>
      <c r="E119" s="331">
        <f>K118</f>
        <v>28</v>
      </c>
      <c r="F119" s="332">
        <f>L118</f>
        <v>0.5854166666666667</v>
      </c>
      <c r="G119" s="347">
        <f>IF((L119-F119)&gt;0,K119-E119,IF((L119-F119)=0,0,K119-E119-$F$285))</f>
        <v>0</v>
      </c>
      <c r="H119" s="332">
        <f>IF((L119-F119)&gt;0,L119-F119,IF((L119-F119)=0,0,$H$285+L119-F119))</f>
        <v>0.12291666666666667</v>
      </c>
      <c r="I119" s="361">
        <f>C120</f>
        <v>39841</v>
      </c>
      <c r="J119" s="351">
        <f>D120</f>
        <v>2009</v>
      </c>
      <c r="K119" s="352">
        <f>E120</f>
        <v>28</v>
      </c>
      <c r="L119" s="332">
        <f>F120</f>
        <v>0.7083333333333334</v>
      </c>
      <c r="M119" s="337"/>
      <c r="N119" s="337"/>
      <c r="O119" s="337">
        <f t="shared" si="4"/>
        <v>50</v>
      </c>
      <c r="P119" s="350">
        <f t="shared" si="8"/>
        <v>1</v>
      </c>
      <c r="Q119" s="26"/>
    </row>
    <row r="120" spans="1:17" ht="15">
      <c r="A120" s="532">
        <v>55</v>
      </c>
      <c r="B120" s="305" t="s">
        <v>395</v>
      </c>
      <c r="C120" s="361">
        <v>39841</v>
      </c>
      <c r="D120" s="352">
        <v>2009</v>
      </c>
      <c r="E120" s="352">
        <v>28</v>
      </c>
      <c r="F120" s="332">
        <v>0.7083333333333334</v>
      </c>
      <c r="G120" s="347">
        <v>0</v>
      </c>
      <c r="H120" s="332">
        <v>0.052083333333333336</v>
      </c>
      <c r="I120" s="361">
        <v>39841</v>
      </c>
      <c r="J120" s="352">
        <v>2009</v>
      </c>
      <c r="K120" s="352">
        <v>28</v>
      </c>
      <c r="L120" s="332">
        <v>0.7604166666666666</v>
      </c>
      <c r="M120" s="193">
        <v>4000</v>
      </c>
      <c r="N120" s="339">
        <v>18</v>
      </c>
      <c r="O120" s="337">
        <f t="shared" si="4"/>
        <v>804</v>
      </c>
      <c r="P120" s="350">
        <f t="shared" si="8"/>
        <v>1</v>
      </c>
      <c r="Q120" s="26"/>
    </row>
    <row r="121" spans="1:17" ht="15">
      <c r="A121" s="532"/>
      <c r="B121" s="305" t="s">
        <v>68</v>
      </c>
      <c r="C121" s="361">
        <f>I120</f>
        <v>39841</v>
      </c>
      <c r="D121" s="349">
        <f>J120</f>
        <v>2009</v>
      </c>
      <c r="E121" s="331">
        <f>K120</f>
        <v>28</v>
      </c>
      <c r="F121" s="332">
        <f>L120</f>
        <v>0.7604166666666666</v>
      </c>
      <c r="G121" s="347">
        <f>IF((L121-F121)&gt;0,K121-E121,IF((L121-F121)=0,0,K121-E121-$F$285))</f>
        <v>0</v>
      </c>
      <c r="H121" s="332">
        <f>IF((L121-F121)&gt;0,L121-F121,IF((L121-F121)=0,0,$H$285+L121-F121))</f>
        <v>0.22499999999999998</v>
      </c>
      <c r="I121" s="361">
        <f>C122</f>
        <v>39841</v>
      </c>
      <c r="J121" s="351">
        <f>D122</f>
        <v>2009</v>
      </c>
      <c r="K121" s="352">
        <f>E122</f>
        <v>28</v>
      </c>
      <c r="L121" s="332">
        <f>F122</f>
        <v>0.9854166666666666</v>
      </c>
      <c r="M121" s="337"/>
      <c r="N121" s="337"/>
      <c r="O121" s="337">
        <f t="shared" si="4"/>
        <v>50</v>
      </c>
      <c r="P121" s="350">
        <f t="shared" si="8"/>
        <v>1</v>
      </c>
      <c r="Q121" s="26"/>
    </row>
    <row r="122" spans="1:17" ht="15">
      <c r="A122" s="532">
        <v>56</v>
      </c>
      <c r="B122" s="305" t="s">
        <v>396</v>
      </c>
      <c r="C122" s="361">
        <v>39841</v>
      </c>
      <c r="D122" s="352">
        <v>2009</v>
      </c>
      <c r="E122" s="352">
        <v>28</v>
      </c>
      <c r="F122" s="332">
        <v>0.9854166666666666</v>
      </c>
      <c r="G122" s="347">
        <v>0</v>
      </c>
      <c r="H122" s="332">
        <v>0.18680555555555556</v>
      </c>
      <c r="I122" s="361">
        <v>39842</v>
      </c>
      <c r="J122" s="352">
        <v>2009</v>
      </c>
      <c r="K122" s="352">
        <v>29</v>
      </c>
      <c r="L122" s="332">
        <v>0.17222222222222225</v>
      </c>
      <c r="M122" s="193">
        <v>4000</v>
      </c>
      <c r="N122" s="339">
        <v>64.56</v>
      </c>
      <c r="O122" s="337">
        <f t="shared" si="4"/>
        <v>805</v>
      </c>
      <c r="P122" s="350">
        <f t="shared" si="8"/>
        <v>1</v>
      </c>
      <c r="Q122" s="26"/>
    </row>
    <row r="123" spans="1:17" ht="15">
      <c r="A123" s="532"/>
      <c r="B123" s="305" t="s">
        <v>69</v>
      </c>
      <c r="C123" s="361">
        <f>I122</f>
        <v>39842</v>
      </c>
      <c r="D123" s="349">
        <f>J122</f>
        <v>2009</v>
      </c>
      <c r="E123" s="331">
        <f>K122</f>
        <v>29</v>
      </c>
      <c r="F123" s="332">
        <f>L122</f>
        <v>0.17222222222222225</v>
      </c>
      <c r="G123" s="347">
        <f>IF((L123-F123)&gt;0,K123-E123,IF((L123-F123)=0,0,K123-E123-$F$285))</f>
        <v>0</v>
      </c>
      <c r="H123" s="332">
        <f>IF((L123-F123)&gt;0,L123-F123,IF((L123-F123)=0,0,$H$285+L123-F123))</f>
        <v>0.06944444444444442</v>
      </c>
      <c r="I123" s="361">
        <f>C124</f>
        <v>39842</v>
      </c>
      <c r="J123" s="351">
        <f>D124</f>
        <v>2009</v>
      </c>
      <c r="K123" s="352">
        <f>E124</f>
        <v>29</v>
      </c>
      <c r="L123" s="332">
        <f>F124</f>
        <v>0.24166666666666667</v>
      </c>
      <c r="M123" s="337"/>
      <c r="N123" s="337"/>
      <c r="O123" s="337">
        <f t="shared" si="4"/>
        <v>50</v>
      </c>
      <c r="P123" s="350">
        <f t="shared" si="8"/>
        <v>1</v>
      </c>
      <c r="Q123" s="26"/>
    </row>
    <row r="124" spans="1:17" ht="15">
      <c r="A124" s="532">
        <v>57</v>
      </c>
      <c r="B124" s="305" t="s">
        <v>398</v>
      </c>
      <c r="C124" s="361">
        <v>39842</v>
      </c>
      <c r="D124" s="352">
        <v>2009</v>
      </c>
      <c r="E124" s="352">
        <v>29</v>
      </c>
      <c r="F124" s="332">
        <v>0.24166666666666667</v>
      </c>
      <c r="G124" s="347">
        <v>0</v>
      </c>
      <c r="H124" s="332">
        <v>0.3333333333333333</v>
      </c>
      <c r="I124" s="361">
        <v>39842</v>
      </c>
      <c r="J124" s="352">
        <v>2009</v>
      </c>
      <c r="K124" s="352">
        <v>29</v>
      </c>
      <c r="L124" s="332">
        <v>0.5750000000000001</v>
      </c>
      <c r="M124" s="193">
        <v>3000</v>
      </c>
      <c r="N124" s="339">
        <v>86.4</v>
      </c>
      <c r="O124" s="337">
        <f t="shared" si="4"/>
        <v>806</v>
      </c>
      <c r="P124" s="350">
        <f t="shared" si="8"/>
        <v>1</v>
      </c>
      <c r="Q124" s="26"/>
    </row>
    <row r="125" spans="1:17" ht="15">
      <c r="A125" s="532"/>
      <c r="B125" s="305" t="s">
        <v>70</v>
      </c>
      <c r="C125" s="361">
        <f>I124</f>
        <v>39842</v>
      </c>
      <c r="D125" s="349">
        <f>J124</f>
        <v>2009</v>
      </c>
      <c r="E125" s="331">
        <f>K124</f>
        <v>29</v>
      </c>
      <c r="F125" s="332">
        <f>L124</f>
        <v>0.5750000000000001</v>
      </c>
      <c r="G125" s="347">
        <f>IF((L125-F125)&gt;0,K125-E125,IF((L125-F125)=0,0,K125-E125-$F$285))</f>
        <v>0</v>
      </c>
      <c r="H125" s="332">
        <f>IF((L125-F125)&gt;0,L125-F125,IF((L125-F125)=0,0,$H$285+L125-F125))</f>
        <v>0.02777777777777768</v>
      </c>
      <c r="I125" s="361">
        <f>C126</f>
        <v>39842</v>
      </c>
      <c r="J125" s="351">
        <f>D126</f>
        <v>2009</v>
      </c>
      <c r="K125" s="352">
        <f>E126</f>
        <v>29</v>
      </c>
      <c r="L125" s="332">
        <f>F126</f>
        <v>0.6027777777777777</v>
      </c>
      <c r="M125" s="337"/>
      <c r="N125" s="337"/>
      <c r="O125" s="337">
        <f t="shared" si="4"/>
        <v>50</v>
      </c>
      <c r="P125" s="350">
        <f t="shared" si="8"/>
        <v>1</v>
      </c>
      <c r="Q125" s="26"/>
    </row>
    <row r="126" spans="1:16" ht="15">
      <c r="A126" s="532">
        <v>58</v>
      </c>
      <c r="B126" s="305" t="s">
        <v>399</v>
      </c>
      <c r="C126" s="361">
        <v>39842</v>
      </c>
      <c r="D126" s="352">
        <v>2009</v>
      </c>
      <c r="E126" s="352">
        <v>29</v>
      </c>
      <c r="F126" s="332">
        <v>0.6027777777777777</v>
      </c>
      <c r="G126" s="347">
        <v>0</v>
      </c>
      <c r="H126" s="332">
        <v>0.2569444444444445</v>
      </c>
      <c r="I126" s="361">
        <v>39842</v>
      </c>
      <c r="J126" s="352">
        <v>2009</v>
      </c>
      <c r="K126" s="352">
        <v>29</v>
      </c>
      <c r="L126" s="332">
        <v>0.8597222222222222</v>
      </c>
      <c r="M126" s="193">
        <v>4000</v>
      </c>
      <c r="N126" s="339">
        <v>88.8</v>
      </c>
      <c r="O126" s="337">
        <f t="shared" si="4"/>
        <v>807</v>
      </c>
      <c r="P126" s="350">
        <f t="shared" si="8"/>
        <v>1</v>
      </c>
    </row>
    <row r="127" spans="1:16" ht="15">
      <c r="A127" s="532"/>
      <c r="B127" s="305" t="s">
        <v>71</v>
      </c>
      <c r="C127" s="361">
        <f>I126</f>
        <v>39842</v>
      </c>
      <c r="D127" s="349">
        <f>J126</f>
        <v>2009</v>
      </c>
      <c r="E127" s="331">
        <f>K126</f>
        <v>29</v>
      </c>
      <c r="F127" s="332">
        <f>L126</f>
        <v>0.8597222222222222</v>
      </c>
      <c r="G127" s="347">
        <f>IF((L127-F127)&gt;0,K127-E127,IF((L127-F127)=0,0,K127-E127-$F$285))</f>
        <v>0</v>
      </c>
      <c r="H127" s="332">
        <f>IF((L127-F127)&gt;0,L127-F127,IF((L127-F127)=0,0,$H$285+L127-F127))</f>
        <v>0.06944444444444453</v>
      </c>
      <c r="I127" s="361">
        <f>C128</f>
        <v>39842</v>
      </c>
      <c r="J127" s="351">
        <f>D128</f>
        <v>2009</v>
      </c>
      <c r="K127" s="352">
        <f>E128</f>
        <v>29</v>
      </c>
      <c r="L127" s="332">
        <f>F128</f>
        <v>0.9291666666666667</v>
      </c>
      <c r="M127" s="337"/>
      <c r="N127" s="337"/>
      <c r="O127" s="337">
        <f t="shared" si="4"/>
        <v>50</v>
      </c>
      <c r="P127" s="350">
        <f t="shared" si="8"/>
        <v>1</v>
      </c>
    </row>
    <row r="128" spans="1:16" ht="15">
      <c r="A128" s="532">
        <v>59</v>
      </c>
      <c r="B128" s="305" t="s">
        <v>401</v>
      </c>
      <c r="C128" s="361">
        <v>39842</v>
      </c>
      <c r="D128" s="352">
        <v>2009</v>
      </c>
      <c r="E128" s="352">
        <v>29</v>
      </c>
      <c r="F128" s="332">
        <v>0.9291666666666667</v>
      </c>
      <c r="G128" s="347">
        <v>0</v>
      </c>
      <c r="H128" s="332">
        <v>0.3333333333333333</v>
      </c>
      <c r="I128" s="361">
        <v>39843</v>
      </c>
      <c r="J128" s="352">
        <v>2009</v>
      </c>
      <c r="K128" s="352">
        <v>30</v>
      </c>
      <c r="L128" s="332">
        <v>0.2625</v>
      </c>
      <c r="M128" s="193">
        <v>3000</v>
      </c>
      <c r="N128" s="339">
        <v>86.4</v>
      </c>
      <c r="O128" s="337">
        <f t="shared" si="4"/>
        <v>808</v>
      </c>
      <c r="P128" s="350">
        <f t="shared" si="8"/>
        <v>1</v>
      </c>
    </row>
    <row r="129" spans="1:16" ht="15">
      <c r="A129" s="532"/>
      <c r="B129" s="305" t="s">
        <v>72</v>
      </c>
      <c r="C129" s="361">
        <f>I128</f>
        <v>39843</v>
      </c>
      <c r="D129" s="349">
        <f>J128</f>
        <v>2009</v>
      </c>
      <c r="E129" s="331">
        <f>K128</f>
        <v>30</v>
      </c>
      <c r="F129" s="332">
        <f>L128</f>
        <v>0.2625</v>
      </c>
      <c r="G129" s="347">
        <f>IF((L129-F129)&gt;0,K129-E129,IF((L129-F129)=0,0,K129-E129-$F$285))</f>
        <v>0</v>
      </c>
      <c r="H129" s="332">
        <f>IF((L129-F129)&gt;0,L129-F129,IF((L129-F129)=0,0,$H$285+L129-F129))</f>
        <v>0</v>
      </c>
      <c r="I129" s="361">
        <f>C130</f>
        <v>39843</v>
      </c>
      <c r="J129" s="351">
        <f>D130</f>
        <v>2009</v>
      </c>
      <c r="K129" s="352">
        <f>E130</f>
        <v>30</v>
      </c>
      <c r="L129" s="332">
        <f>F130</f>
        <v>0.2625</v>
      </c>
      <c r="M129" s="337"/>
      <c r="N129" s="337"/>
      <c r="O129" s="337">
        <f t="shared" si="4"/>
        <v>50</v>
      </c>
      <c r="P129" s="350">
        <f t="shared" si="8"/>
        <v>1</v>
      </c>
    </row>
    <row r="130" spans="1:16" ht="15">
      <c r="A130" s="532">
        <v>60</v>
      </c>
      <c r="B130" s="305" t="s">
        <v>402</v>
      </c>
      <c r="C130" s="361">
        <v>39843</v>
      </c>
      <c r="D130" s="352">
        <v>2009</v>
      </c>
      <c r="E130" s="352">
        <v>30</v>
      </c>
      <c r="F130" s="332">
        <v>0.2625</v>
      </c>
      <c r="G130" s="347">
        <v>0</v>
      </c>
      <c r="H130" s="332">
        <v>0.027777777777777776</v>
      </c>
      <c r="I130" s="361">
        <v>39843</v>
      </c>
      <c r="J130" s="352">
        <v>2009</v>
      </c>
      <c r="K130" s="352">
        <v>30</v>
      </c>
      <c r="L130" s="332">
        <v>0.2902777777777778</v>
      </c>
      <c r="M130" s="193">
        <v>4000</v>
      </c>
      <c r="N130" s="339">
        <v>9.6</v>
      </c>
      <c r="O130" s="337">
        <f t="shared" si="4"/>
        <v>809</v>
      </c>
      <c r="P130" s="350">
        <f t="shared" si="8"/>
        <v>1</v>
      </c>
    </row>
    <row r="131" spans="1:16" ht="15">
      <c r="A131" s="532"/>
      <c r="B131" s="305" t="s">
        <v>73</v>
      </c>
      <c r="C131" s="361">
        <f>I130</f>
        <v>39843</v>
      </c>
      <c r="D131" s="349">
        <f>J130</f>
        <v>2009</v>
      </c>
      <c r="E131" s="331">
        <f>K130</f>
        <v>30</v>
      </c>
      <c r="F131" s="332">
        <f>L130</f>
        <v>0.2902777777777778</v>
      </c>
      <c r="G131" s="347">
        <f>IF((L131-F131)&gt;0,K131-E131,IF((L131-F131)=0,0,K131-E131-$F$285))</f>
        <v>0</v>
      </c>
      <c r="H131" s="332">
        <f>IF((L131-F131)&gt;0,L131-F131,IF((L131-F131)=0,0,$H$285+L131-F131))</f>
        <v>0</v>
      </c>
      <c r="I131" s="361">
        <f>C132</f>
        <v>39843</v>
      </c>
      <c r="J131" s="351">
        <f>D132</f>
        <v>2009</v>
      </c>
      <c r="K131" s="352">
        <f>E132</f>
        <v>30</v>
      </c>
      <c r="L131" s="332">
        <f>F132</f>
        <v>0.2902777777777778</v>
      </c>
      <c r="M131" s="337"/>
      <c r="N131" s="337"/>
      <c r="O131" s="337">
        <f t="shared" si="4"/>
        <v>50</v>
      </c>
      <c r="P131" s="350">
        <f t="shared" si="8"/>
        <v>1</v>
      </c>
    </row>
    <row r="132" spans="1:16" ht="15">
      <c r="A132" s="532">
        <v>61</v>
      </c>
      <c r="B132" s="305" t="s">
        <v>403</v>
      </c>
      <c r="C132" s="361">
        <v>39843</v>
      </c>
      <c r="D132" s="352">
        <v>2009</v>
      </c>
      <c r="E132" s="352">
        <v>30</v>
      </c>
      <c r="F132" s="332">
        <v>0.2902777777777778</v>
      </c>
      <c r="G132" s="347">
        <v>0</v>
      </c>
      <c r="H132" s="332">
        <v>0.052083333333333336</v>
      </c>
      <c r="I132" s="361">
        <v>39843</v>
      </c>
      <c r="J132" s="352">
        <v>2009</v>
      </c>
      <c r="K132" s="352">
        <v>30</v>
      </c>
      <c r="L132" s="332">
        <v>0.3423611111111111</v>
      </c>
      <c r="M132" s="193">
        <v>4000</v>
      </c>
      <c r="N132" s="339">
        <v>18</v>
      </c>
      <c r="O132" s="337">
        <f t="shared" si="4"/>
        <v>810</v>
      </c>
      <c r="P132" s="350">
        <f t="shared" si="8"/>
        <v>1</v>
      </c>
    </row>
    <row r="133" spans="1:16" ht="15">
      <c r="A133" s="532"/>
      <c r="B133" s="305" t="s">
        <v>74</v>
      </c>
      <c r="C133" s="361">
        <f>I132</f>
        <v>39843</v>
      </c>
      <c r="D133" s="349">
        <f>J132</f>
        <v>2009</v>
      </c>
      <c r="E133" s="331">
        <f>K132</f>
        <v>30</v>
      </c>
      <c r="F133" s="332">
        <f>L132</f>
        <v>0.3423611111111111</v>
      </c>
      <c r="G133" s="347">
        <f>IF((L133-F133)&gt;0,K133-E133,IF((L133-F133)=0,0,K133-E133-$F$285))</f>
        <v>0</v>
      </c>
      <c r="H133" s="332">
        <f>IF((L133-F133)&gt;0,L133-F133,IF((L133-F133)=0,0,$H$285+L133-F133))</f>
        <v>0</v>
      </c>
      <c r="I133" s="361">
        <f>C134</f>
        <v>39843</v>
      </c>
      <c r="J133" s="351">
        <f>D134</f>
        <v>2009</v>
      </c>
      <c r="K133" s="352">
        <f>E134</f>
        <v>30</v>
      </c>
      <c r="L133" s="332">
        <f>F134</f>
        <v>0.3423611111111111</v>
      </c>
      <c r="M133" s="337"/>
      <c r="N133" s="337"/>
      <c r="O133" s="337">
        <f t="shared" si="4"/>
        <v>50</v>
      </c>
      <c r="P133" s="350">
        <f t="shared" si="8"/>
        <v>1</v>
      </c>
    </row>
    <row r="134" spans="1:16" ht="15">
      <c r="A134" s="532">
        <v>62</v>
      </c>
      <c r="B134" s="305" t="s">
        <v>404</v>
      </c>
      <c r="C134" s="361">
        <v>39843</v>
      </c>
      <c r="D134" s="352">
        <v>2009</v>
      </c>
      <c r="E134" s="352">
        <v>30</v>
      </c>
      <c r="F134" s="332">
        <v>0.3423611111111111</v>
      </c>
      <c r="G134" s="347">
        <v>0</v>
      </c>
      <c r="H134" s="332">
        <v>0.47222222222222227</v>
      </c>
      <c r="I134" s="361">
        <v>39843</v>
      </c>
      <c r="J134" s="352">
        <v>2009</v>
      </c>
      <c r="K134" s="352">
        <v>30</v>
      </c>
      <c r="L134" s="332">
        <v>0.8145833333333333</v>
      </c>
      <c r="M134" s="193">
        <v>4000</v>
      </c>
      <c r="N134" s="339">
        <v>163.2</v>
      </c>
      <c r="O134" s="337">
        <f t="shared" si="4"/>
        <v>811</v>
      </c>
      <c r="P134" s="350">
        <f t="shared" si="8"/>
        <v>1</v>
      </c>
    </row>
    <row r="135" spans="1:16" ht="15">
      <c r="A135" s="532"/>
      <c r="B135" s="305" t="s">
        <v>241</v>
      </c>
      <c r="C135" s="361">
        <f>I134</f>
        <v>39843</v>
      </c>
      <c r="D135" s="349">
        <f>J134</f>
        <v>2009</v>
      </c>
      <c r="E135" s="331">
        <f>K134</f>
        <v>30</v>
      </c>
      <c r="F135" s="332">
        <f>L134</f>
        <v>0.8145833333333333</v>
      </c>
      <c r="G135" s="347">
        <f>IF((L135-F135)&gt;0,K135-E135,IF((L135-F135)=0,0,K135-E135-$F$285))</f>
        <v>0</v>
      </c>
      <c r="H135" s="332">
        <f>IF((L135-F135)&gt;0,L135-F135,IF((L135-F135)=0,0,$H$285+L135-F135))</f>
        <v>0</v>
      </c>
      <c r="I135" s="361">
        <f>C136</f>
        <v>39843</v>
      </c>
      <c r="J135" s="351">
        <f>D136</f>
        <v>2009</v>
      </c>
      <c r="K135" s="352">
        <f>E136</f>
        <v>30</v>
      </c>
      <c r="L135" s="332">
        <f>F136</f>
        <v>0.8145833333333333</v>
      </c>
      <c r="M135" s="337"/>
      <c r="N135" s="337"/>
      <c r="O135" s="337">
        <f t="shared" si="4"/>
        <v>50</v>
      </c>
      <c r="P135" s="350">
        <f t="shared" si="8"/>
        <v>1</v>
      </c>
    </row>
    <row r="136" spans="1:16" ht="15">
      <c r="A136" s="532">
        <v>63</v>
      </c>
      <c r="B136" s="305" t="s">
        <v>405</v>
      </c>
      <c r="C136" s="361">
        <v>39843</v>
      </c>
      <c r="D136" s="352">
        <v>2009</v>
      </c>
      <c r="E136" s="352">
        <v>30</v>
      </c>
      <c r="F136" s="332">
        <v>0.8145833333333333</v>
      </c>
      <c r="G136" s="347">
        <v>0</v>
      </c>
      <c r="H136" s="332">
        <v>0.020833333333333332</v>
      </c>
      <c r="I136" s="361">
        <v>39843</v>
      </c>
      <c r="J136" s="352">
        <v>2009</v>
      </c>
      <c r="K136" s="352">
        <v>30</v>
      </c>
      <c r="L136" s="332">
        <v>0.8354166666666667</v>
      </c>
      <c r="M136" s="193">
        <v>4000</v>
      </c>
      <c r="N136" s="339">
        <v>7.2</v>
      </c>
      <c r="O136" s="337">
        <f t="shared" si="4"/>
        <v>812</v>
      </c>
      <c r="P136" s="350">
        <f t="shared" si="8"/>
        <v>1</v>
      </c>
    </row>
    <row r="137" spans="1:16" ht="15">
      <c r="A137" s="532"/>
      <c r="B137" s="305" t="s">
        <v>75</v>
      </c>
      <c r="C137" s="361">
        <f>I136</f>
        <v>39843</v>
      </c>
      <c r="D137" s="349">
        <f>J136</f>
        <v>2009</v>
      </c>
      <c r="E137" s="331">
        <f>K136</f>
        <v>30</v>
      </c>
      <c r="F137" s="332">
        <f>L136</f>
        <v>0.8354166666666667</v>
      </c>
      <c r="G137" s="347">
        <f>IF((L137-F137)&gt;0,K137-E137,IF((L137-F137)=0,0,K137-E137-$F$285))</f>
        <v>0</v>
      </c>
      <c r="H137" s="332">
        <f>IF((L137-F137)&gt;0,L137-F137,IF((L137-F137)=0,0,$H$285+L137-F137))</f>
        <v>0.09375</v>
      </c>
      <c r="I137" s="361">
        <f>C138</f>
        <v>39843</v>
      </c>
      <c r="J137" s="351">
        <f>D138</f>
        <v>2009</v>
      </c>
      <c r="K137" s="352">
        <f>E138</f>
        <v>30</v>
      </c>
      <c r="L137" s="332">
        <f>F138</f>
        <v>0.9291666666666667</v>
      </c>
      <c r="M137" s="337"/>
      <c r="N137" s="337"/>
      <c r="O137" s="337">
        <f t="shared" si="4"/>
        <v>50</v>
      </c>
      <c r="P137" s="350">
        <f>IF(O137=50,FLOOR(G137/2,1)+1,1)</f>
        <v>1</v>
      </c>
    </row>
    <row r="138" spans="1:16" ht="15">
      <c r="A138" s="532">
        <v>64</v>
      </c>
      <c r="B138" s="305" t="s">
        <v>406</v>
      </c>
      <c r="C138" s="361">
        <v>39843</v>
      </c>
      <c r="D138" s="352">
        <v>2009</v>
      </c>
      <c r="E138" s="352">
        <v>30</v>
      </c>
      <c r="F138" s="332">
        <v>0.9291666666666667</v>
      </c>
      <c r="G138" s="347">
        <v>0</v>
      </c>
      <c r="H138" s="332">
        <v>0.3333333333333333</v>
      </c>
      <c r="I138" s="361">
        <v>39844</v>
      </c>
      <c r="J138" s="352">
        <v>2009</v>
      </c>
      <c r="K138" s="352">
        <v>31</v>
      </c>
      <c r="L138" s="332">
        <v>0.2625</v>
      </c>
      <c r="M138" s="193">
        <v>3000</v>
      </c>
      <c r="N138" s="339">
        <v>86.4</v>
      </c>
      <c r="O138" s="337">
        <f t="shared" si="4"/>
        <v>813</v>
      </c>
      <c r="P138" s="350">
        <f aca="true" t="shared" si="9" ref="P138:P201">IF(O138=50,FLOOR(G138/2,1)+1,1)</f>
        <v>1</v>
      </c>
    </row>
    <row r="139" spans="1:16" ht="15">
      <c r="A139" s="532"/>
      <c r="B139" s="305" t="s">
        <v>242</v>
      </c>
      <c r="C139" s="361">
        <f>I138</f>
        <v>39844</v>
      </c>
      <c r="D139" s="349">
        <f>J138</f>
        <v>2009</v>
      </c>
      <c r="E139" s="331">
        <f>K138</f>
        <v>31</v>
      </c>
      <c r="F139" s="332">
        <f>L138</f>
        <v>0.2625</v>
      </c>
      <c r="G139" s="347">
        <f>IF((L139-F139)&gt;0,K139-E139,IF((L139-F139)=0,0,K139-E139-$F$285))</f>
        <v>0</v>
      </c>
      <c r="H139" s="332">
        <f>IF((L139-F139)&gt;0,L139-F139,IF((L139-F139)=0,0,$H$285+L139-F139))</f>
        <v>0.02777777777777779</v>
      </c>
      <c r="I139" s="361">
        <f>C140</f>
        <v>39844</v>
      </c>
      <c r="J139" s="351">
        <f>D140</f>
        <v>2009</v>
      </c>
      <c r="K139" s="352">
        <f>E140</f>
        <v>31</v>
      </c>
      <c r="L139" s="332">
        <f>F140</f>
        <v>0.2902777777777778</v>
      </c>
      <c r="M139" s="337"/>
      <c r="N139" s="337"/>
      <c r="O139" s="337">
        <f aca="true" t="shared" si="10" ref="O139:O202">IF(MID(B139,6,7)="NO_DATA",50,IF(N139=0,50,IF(A139=""," ",$O$2+A139-1)))</f>
        <v>50</v>
      </c>
      <c r="P139" s="350">
        <f t="shared" si="9"/>
        <v>1</v>
      </c>
    </row>
    <row r="140" spans="1:16" ht="15">
      <c r="A140" s="532">
        <v>65</v>
      </c>
      <c r="B140" s="305" t="s">
        <v>407</v>
      </c>
      <c r="C140" s="361">
        <v>39844</v>
      </c>
      <c r="D140" s="352">
        <v>2009</v>
      </c>
      <c r="E140" s="352">
        <v>31</v>
      </c>
      <c r="F140" s="332">
        <v>0.2902777777777778</v>
      </c>
      <c r="G140" s="347">
        <v>0</v>
      </c>
      <c r="H140" s="332">
        <v>0.11458333333333333</v>
      </c>
      <c r="I140" s="361">
        <v>39844</v>
      </c>
      <c r="J140" s="352">
        <v>2009</v>
      </c>
      <c r="K140" s="352">
        <v>31</v>
      </c>
      <c r="L140" s="332">
        <v>0.4048611111111111</v>
      </c>
      <c r="M140" s="193">
        <v>4000</v>
      </c>
      <c r="N140" s="339">
        <v>39.6</v>
      </c>
      <c r="O140" s="337">
        <f t="shared" si="10"/>
        <v>814</v>
      </c>
      <c r="P140" s="350">
        <f t="shared" si="9"/>
        <v>1</v>
      </c>
    </row>
    <row r="141" spans="1:16" ht="15">
      <c r="A141" s="532"/>
      <c r="B141" s="305" t="s">
        <v>243</v>
      </c>
      <c r="C141" s="361">
        <f>I140</f>
        <v>39844</v>
      </c>
      <c r="D141" s="349">
        <f>J140</f>
        <v>2009</v>
      </c>
      <c r="E141" s="331">
        <f>K140</f>
        <v>31</v>
      </c>
      <c r="F141" s="332">
        <f>L140</f>
        <v>0.4048611111111111</v>
      </c>
      <c r="G141" s="347">
        <f>IF((L141-F141)&gt;0,K141-E141,IF((L141-F141)=0,0,K141-E141-$F$285))</f>
        <v>0</v>
      </c>
      <c r="H141" s="332">
        <f>IF((L141-F141)&gt;0,L141-F141,IF((L141-F141)=0,0,$H$285+L141-F141))</f>
        <v>0</v>
      </c>
      <c r="I141" s="361">
        <f>C142</f>
        <v>39844</v>
      </c>
      <c r="J141" s="351">
        <f>D142</f>
        <v>2009</v>
      </c>
      <c r="K141" s="352">
        <f>E142</f>
        <v>31</v>
      </c>
      <c r="L141" s="332">
        <f>F142</f>
        <v>0.4048611111111111</v>
      </c>
      <c r="M141" s="337"/>
      <c r="N141" s="337"/>
      <c r="O141" s="337">
        <f t="shared" si="10"/>
        <v>50</v>
      </c>
      <c r="P141" s="350">
        <f t="shared" si="9"/>
        <v>1</v>
      </c>
    </row>
    <row r="142" spans="1:16" ht="15">
      <c r="A142" s="532">
        <v>66</v>
      </c>
      <c r="B142" s="305" t="s">
        <v>408</v>
      </c>
      <c r="C142" s="361">
        <v>39844</v>
      </c>
      <c r="D142" s="352">
        <v>2009</v>
      </c>
      <c r="E142" s="352">
        <v>31</v>
      </c>
      <c r="F142" s="332">
        <v>0.4048611111111111</v>
      </c>
      <c r="G142" s="347">
        <v>0</v>
      </c>
      <c r="H142" s="332">
        <v>0.027777777777777776</v>
      </c>
      <c r="I142" s="361">
        <v>39844</v>
      </c>
      <c r="J142" s="352">
        <v>2009</v>
      </c>
      <c r="K142" s="352">
        <v>31</v>
      </c>
      <c r="L142" s="332">
        <v>0.43263888888888885</v>
      </c>
      <c r="M142" s="193">
        <v>4000</v>
      </c>
      <c r="N142" s="339">
        <v>9.6</v>
      </c>
      <c r="O142" s="337">
        <f t="shared" si="10"/>
        <v>815</v>
      </c>
      <c r="P142" s="350">
        <f t="shared" si="9"/>
        <v>1</v>
      </c>
    </row>
    <row r="143" spans="1:16" ht="15">
      <c r="A143" s="532"/>
      <c r="B143" s="305" t="s">
        <v>244</v>
      </c>
      <c r="C143" s="361">
        <f>I142</f>
        <v>39844</v>
      </c>
      <c r="D143" s="349">
        <f>J142</f>
        <v>2009</v>
      </c>
      <c r="E143" s="331">
        <f>K142</f>
        <v>31</v>
      </c>
      <c r="F143" s="332">
        <f>L142</f>
        <v>0.43263888888888885</v>
      </c>
      <c r="G143" s="347">
        <f>IF((L143-F143)&gt;0,K143-E143,IF((L143-F143)=0,0,K143-E143-$F$285))</f>
        <v>0</v>
      </c>
      <c r="H143" s="332">
        <f>IF((L143-F143)&gt;0,L143-F143,IF((L143-F143)=0,0,$H$285+L143-F143))</f>
        <v>0</v>
      </c>
      <c r="I143" s="361">
        <f>C144</f>
        <v>39844</v>
      </c>
      <c r="J143" s="351">
        <f>D144</f>
        <v>2009</v>
      </c>
      <c r="K143" s="352">
        <f>E144</f>
        <v>31</v>
      </c>
      <c r="L143" s="332">
        <f>F144</f>
        <v>0.43263888888888885</v>
      </c>
      <c r="M143" s="337"/>
      <c r="N143" s="337"/>
      <c r="O143" s="337">
        <f t="shared" si="10"/>
        <v>50</v>
      </c>
      <c r="P143" s="350">
        <f t="shared" si="9"/>
        <v>1</v>
      </c>
    </row>
    <row r="144" spans="1:16" ht="15">
      <c r="A144" s="532">
        <v>67</v>
      </c>
      <c r="B144" s="305" t="s">
        <v>409</v>
      </c>
      <c r="C144" s="361">
        <v>39844</v>
      </c>
      <c r="D144" s="352">
        <v>2009</v>
      </c>
      <c r="E144" s="352">
        <v>31</v>
      </c>
      <c r="F144" s="332">
        <v>0.43263888888888885</v>
      </c>
      <c r="G144" s="347">
        <v>0</v>
      </c>
      <c r="H144" s="332">
        <v>0.052083333333333336</v>
      </c>
      <c r="I144" s="361">
        <v>39844</v>
      </c>
      <c r="J144" s="352">
        <v>2009</v>
      </c>
      <c r="K144" s="352">
        <v>31</v>
      </c>
      <c r="L144" s="332">
        <v>0.4847222222222222</v>
      </c>
      <c r="M144" s="193">
        <v>4000</v>
      </c>
      <c r="N144" s="339">
        <v>18</v>
      </c>
      <c r="O144" s="337">
        <f t="shared" si="10"/>
        <v>816</v>
      </c>
      <c r="P144" s="350">
        <f t="shared" si="9"/>
        <v>1</v>
      </c>
    </row>
    <row r="145" spans="1:16" ht="15">
      <c r="A145" s="532"/>
      <c r="B145" s="305" t="s">
        <v>245</v>
      </c>
      <c r="C145" s="361">
        <f>I144</f>
        <v>39844</v>
      </c>
      <c r="D145" s="349">
        <f>J144</f>
        <v>2009</v>
      </c>
      <c r="E145" s="331">
        <f>K144</f>
        <v>31</v>
      </c>
      <c r="F145" s="332">
        <f>L144</f>
        <v>0.4847222222222222</v>
      </c>
      <c r="G145" s="347">
        <f>IF((L145-F145)&gt;0,K145-E145,IF((L145-F145)=0,0,K145-E145-$F$285))</f>
        <v>0</v>
      </c>
      <c r="H145" s="332">
        <f>IF((L145-F145)&gt;0,L145-F145,IF((L145-F145)=0,0,$H$285+L145-F145))</f>
        <v>0</v>
      </c>
      <c r="I145" s="361">
        <f>C146</f>
        <v>39844</v>
      </c>
      <c r="J145" s="351">
        <f>D146</f>
        <v>2009</v>
      </c>
      <c r="K145" s="352">
        <f>E146</f>
        <v>31</v>
      </c>
      <c r="L145" s="332">
        <f>F146</f>
        <v>0.4847222222222222</v>
      </c>
      <c r="M145" s="337"/>
      <c r="N145" s="337"/>
      <c r="O145" s="337">
        <f t="shared" si="10"/>
        <v>50</v>
      </c>
      <c r="P145" s="350">
        <f t="shared" si="9"/>
        <v>1</v>
      </c>
    </row>
    <row r="146" spans="1:16" ht="15">
      <c r="A146" s="532">
        <v>68</v>
      </c>
      <c r="B146" s="305" t="s">
        <v>410</v>
      </c>
      <c r="C146" s="361">
        <v>39844</v>
      </c>
      <c r="D146" s="352">
        <v>2009</v>
      </c>
      <c r="E146" s="352">
        <v>31</v>
      </c>
      <c r="F146" s="332">
        <v>0.4847222222222222</v>
      </c>
      <c r="G146" s="347">
        <v>0</v>
      </c>
      <c r="H146" s="332">
        <v>0.20138888888888887</v>
      </c>
      <c r="I146" s="361">
        <v>39844</v>
      </c>
      <c r="J146" s="352">
        <v>2009</v>
      </c>
      <c r="K146" s="352">
        <v>31</v>
      </c>
      <c r="L146" s="332">
        <v>0.686111111111111</v>
      </c>
      <c r="M146" s="193">
        <v>2200</v>
      </c>
      <c r="N146" s="339">
        <v>38.28</v>
      </c>
      <c r="O146" s="337">
        <f t="shared" si="10"/>
        <v>817</v>
      </c>
      <c r="P146" s="350">
        <f t="shared" si="9"/>
        <v>1</v>
      </c>
    </row>
    <row r="147" spans="1:16" ht="15">
      <c r="A147" s="532"/>
      <c r="B147" s="305" t="s">
        <v>246</v>
      </c>
      <c r="C147" s="361">
        <f>I146</f>
        <v>39844</v>
      </c>
      <c r="D147" s="349">
        <f>J146</f>
        <v>2009</v>
      </c>
      <c r="E147" s="331">
        <f>K146</f>
        <v>31</v>
      </c>
      <c r="F147" s="332">
        <f>L146</f>
        <v>0.686111111111111</v>
      </c>
      <c r="G147" s="347">
        <f>IF((L147-F147)&gt;0,K147-E147,IF((L147-F147)=0,0,K147-E147-$F$285))</f>
        <v>0</v>
      </c>
      <c r="H147" s="332">
        <f>IF((L147-F147)&gt;0,L147-F147,IF((L147-F147)=0,0,$H$285+L147-F147))</f>
        <v>0</v>
      </c>
      <c r="I147" s="361">
        <f>C148</f>
        <v>39844</v>
      </c>
      <c r="J147" s="351">
        <f>D148</f>
        <v>2009</v>
      </c>
      <c r="K147" s="352">
        <f>E148</f>
        <v>31</v>
      </c>
      <c r="L147" s="332">
        <f>F148</f>
        <v>0.686111111111111</v>
      </c>
      <c r="M147" s="337"/>
      <c r="N147" s="337"/>
      <c r="O147" s="337">
        <f t="shared" si="10"/>
        <v>50</v>
      </c>
      <c r="P147" s="350">
        <f t="shared" si="9"/>
        <v>1</v>
      </c>
    </row>
    <row r="148" spans="1:16" ht="15">
      <c r="A148" s="532">
        <v>69</v>
      </c>
      <c r="B148" s="305" t="s">
        <v>411</v>
      </c>
      <c r="C148" s="361">
        <v>39844</v>
      </c>
      <c r="D148" s="352">
        <v>2009</v>
      </c>
      <c r="E148" s="352">
        <v>31</v>
      </c>
      <c r="F148" s="332">
        <v>0.686111111111111</v>
      </c>
      <c r="G148" s="347">
        <v>0</v>
      </c>
      <c r="H148" s="332">
        <v>0.08472222222222221</v>
      </c>
      <c r="I148" s="361">
        <v>39844</v>
      </c>
      <c r="J148" s="352">
        <v>2009</v>
      </c>
      <c r="K148" s="352">
        <v>31</v>
      </c>
      <c r="L148" s="332">
        <v>0.7708333333333334</v>
      </c>
      <c r="M148" s="193">
        <v>2200</v>
      </c>
      <c r="N148" s="339">
        <v>16.104</v>
      </c>
      <c r="O148" s="337">
        <f t="shared" si="10"/>
        <v>818</v>
      </c>
      <c r="P148" s="350">
        <f t="shared" si="9"/>
        <v>1</v>
      </c>
    </row>
    <row r="149" spans="1:16" ht="15">
      <c r="A149" s="532"/>
      <c r="B149" s="305" t="s">
        <v>247</v>
      </c>
      <c r="C149" s="361">
        <f>I148</f>
        <v>39844</v>
      </c>
      <c r="D149" s="349">
        <f>J148</f>
        <v>2009</v>
      </c>
      <c r="E149" s="331">
        <f>K148</f>
        <v>31</v>
      </c>
      <c r="F149" s="332">
        <f>L148</f>
        <v>0.7708333333333334</v>
      </c>
      <c r="G149" s="347">
        <f>IF((L149-F149)&gt;0,K149-E149,IF((L149-F149)=0,0,K149-E149-$F$285))</f>
        <v>0</v>
      </c>
      <c r="H149" s="332">
        <f>IF((L149-F149)&gt;0,L149-F149,IF((L149-F149)=0,0,$H$285+L149-F149))</f>
        <v>0</v>
      </c>
      <c r="I149" s="361">
        <f>C150</f>
        <v>39844</v>
      </c>
      <c r="J149" s="351">
        <f>D150</f>
        <v>2009</v>
      </c>
      <c r="K149" s="352">
        <f>E150</f>
        <v>31</v>
      </c>
      <c r="L149" s="332">
        <f>F150</f>
        <v>0.7708333333333334</v>
      </c>
      <c r="M149" s="337"/>
      <c r="N149" s="337"/>
      <c r="O149" s="337">
        <f t="shared" si="10"/>
        <v>50</v>
      </c>
      <c r="P149" s="350">
        <f t="shared" si="9"/>
        <v>1</v>
      </c>
    </row>
    <row r="150" spans="1:16" ht="15">
      <c r="A150" s="532">
        <v>70</v>
      </c>
      <c r="B150" s="305" t="s">
        <v>412</v>
      </c>
      <c r="C150" s="361">
        <v>39844</v>
      </c>
      <c r="D150" s="352">
        <v>2009</v>
      </c>
      <c r="E150" s="352">
        <v>31</v>
      </c>
      <c r="F150" s="332">
        <v>0.7708333333333334</v>
      </c>
      <c r="G150" s="347">
        <v>0</v>
      </c>
      <c r="H150" s="332">
        <v>0.1875</v>
      </c>
      <c r="I150" s="361">
        <v>39844</v>
      </c>
      <c r="J150" s="352">
        <v>2009</v>
      </c>
      <c r="K150" s="352">
        <v>31</v>
      </c>
      <c r="L150" s="332">
        <v>0.9583333333333334</v>
      </c>
      <c r="M150" s="193">
        <v>2200</v>
      </c>
      <c r="N150" s="339">
        <v>35.64</v>
      </c>
      <c r="O150" s="337">
        <f t="shared" si="10"/>
        <v>819</v>
      </c>
      <c r="P150" s="350">
        <f t="shared" si="9"/>
        <v>1</v>
      </c>
    </row>
    <row r="151" spans="1:16" ht="15">
      <c r="A151" s="532"/>
      <c r="B151" s="305" t="s">
        <v>248</v>
      </c>
      <c r="C151" s="361">
        <f>I150</f>
        <v>39844</v>
      </c>
      <c r="D151" s="349">
        <f>J150</f>
        <v>2009</v>
      </c>
      <c r="E151" s="331">
        <f>K150</f>
        <v>31</v>
      </c>
      <c r="F151" s="332">
        <f>L150</f>
        <v>0.9583333333333334</v>
      </c>
      <c r="G151" s="347">
        <f>IF((L151-F151)&gt;0,K151-E151,IF((L151-F151)=0,0,K151-E151-$F$285))</f>
        <v>0</v>
      </c>
      <c r="H151" s="332">
        <f>IF((L151-F151)&gt;0,L151-F151,IF((L151-F151)=0,0,$H$285+L151-F151))</f>
        <v>0</v>
      </c>
      <c r="I151" s="361">
        <f>C152</f>
        <v>39844</v>
      </c>
      <c r="J151" s="351">
        <f>D152</f>
        <v>2009</v>
      </c>
      <c r="K151" s="352">
        <f>E152</f>
        <v>31</v>
      </c>
      <c r="L151" s="332">
        <f>F152</f>
        <v>0.9583333333333334</v>
      </c>
      <c r="M151" s="337"/>
      <c r="N151" s="337"/>
      <c r="O151" s="337">
        <f t="shared" si="10"/>
        <v>50</v>
      </c>
      <c r="P151" s="350">
        <f t="shared" si="9"/>
        <v>1</v>
      </c>
    </row>
    <row r="152" spans="1:16" ht="15">
      <c r="A152" s="532">
        <v>71</v>
      </c>
      <c r="B152" s="305" t="s">
        <v>413</v>
      </c>
      <c r="C152" s="361">
        <v>39844</v>
      </c>
      <c r="D152" s="352">
        <v>2009</v>
      </c>
      <c r="E152" s="352">
        <v>31</v>
      </c>
      <c r="F152" s="332">
        <v>0.9583333333333334</v>
      </c>
      <c r="G152" s="347">
        <v>0</v>
      </c>
      <c r="H152" s="332">
        <v>0.2548611111111111</v>
      </c>
      <c r="I152" s="361">
        <v>39845</v>
      </c>
      <c r="J152" s="352">
        <v>2009</v>
      </c>
      <c r="K152" s="352">
        <v>32</v>
      </c>
      <c r="L152" s="332">
        <v>0.21319444444444444</v>
      </c>
      <c r="M152" s="193">
        <v>2200</v>
      </c>
      <c r="N152" s="339">
        <v>48.444</v>
      </c>
      <c r="O152" s="337">
        <f t="shared" si="10"/>
        <v>820</v>
      </c>
      <c r="P152" s="350">
        <f t="shared" si="9"/>
        <v>1</v>
      </c>
    </row>
    <row r="153" spans="1:16" ht="15">
      <c r="A153" s="532"/>
      <c r="B153" s="305" t="s">
        <v>249</v>
      </c>
      <c r="C153" s="361">
        <f>I152</f>
        <v>39845</v>
      </c>
      <c r="D153" s="349">
        <f>J152</f>
        <v>2009</v>
      </c>
      <c r="E153" s="331">
        <f>K152</f>
        <v>32</v>
      </c>
      <c r="F153" s="332">
        <f>L152</f>
        <v>0.21319444444444444</v>
      </c>
      <c r="G153" s="347">
        <f>IF((L153-F153)&gt;0,K153-E153,IF((L153-F153)=0,0,K153-E153-$F$285))</f>
        <v>0</v>
      </c>
      <c r="H153" s="332">
        <f>IF((L153-F153)&gt;0,L153-F153,IF((L153-F153)=0,0,$H$285+L153-F153))</f>
        <v>0</v>
      </c>
      <c r="I153" s="361">
        <f>C154</f>
        <v>39845</v>
      </c>
      <c r="J153" s="351">
        <f>D154</f>
        <v>2009</v>
      </c>
      <c r="K153" s="352">
        <f>E154</f>
        <v>32</v>
      </c>
      <c r="L153" s="332">
        <f>F154</f>
        <v>0.21319444444444444</v>
      </c>
      <c r="M153" s="337"/>
      <c r="N153" s="337"/>
      <c r="O153" s="337">
        <f t="shared" si="10"/>
        <v>50</v>
      </c>
      <c r="P153" s="350">
        <f t="shared" si="9"/>
        <v>1</v>
      </c>
    </row>
    <row r="154" spans="1:16" ht="15">
      <c r="A154" s="532">
        <v>72</v>
      </c>
      <c r="B154" s="305" t="s">
        <v>414</v>
      </c>
      <c r="C154" s="361">
        <v>39845</v>
      </c>
      <c r="D154" s="352">
        <v>2009</v>
      </c>
      <c r="E154" s="352">
        <v>32</v>
      </c>
      <c r="F154" s="332">
        <v>0.21319444444444444</v>
      </c>
      <c r="G154" s="347">
        <v>0</v>
      </c>
      <c r="H154" s="332">
        <v>0.3854166666666667</v>
      </c>
      <c r="I154" s="361">
        <v>39845</v>
      </c>
      <c r="J154" s="352">
        <v>2009</v>
      </c>
      <c r="K154" s="352">
        <v>32</v>
      </c>
      <c r="L154" s="332">
        <v>0.5986111111111111</v>
      </c>
      <c r="M154" s="193">
        <v>2200</v>
      </c>
      <c r="N154" s="339">
        <v>73.26</v>
      </c>
      <c r="O154" s="337">
        <f t="shared" si="10"/>
        <v>821</v>
      </c>
      <c r="P154" s="350">
        <f t="shared" si="9"/>
        <v>1</v>
      </c>
    </row>
    <row r="155" spans="1:16" ht="15">
      <c r="A155" s="532"/>
      <c r="B155" s="305" t="s">
        <v>250</v>
      </c>
      <c r="C155" s="361">
        <f>I154</f>
        <v>39845</v>
      </c>
      <c r="D155" s="349">
        <f>J154</f>
        <v>2009</v>
      </c>
      <c r="E155" s="331">
        <f>K154</f>
        <v>32</v>
      </c>
      <c r="F155" s="332">
        <f>L154</f>
        <v>0.5986111111111111</v>
      </c>
      <c r="G155" s="347">
        <f>IF((L155-F155)&gt;0,K155-E155,IF((L155-F155)=0,0,K155-E155-$F$285))</f>
        <v>0</v>
      </c>
      <c r="H155" s="332">
        <f>IF((L155-F155)&gt;0,L155-F155,IF((L155-F155)=0,0,$H$285+L155-F155))</f>
        <v>0</v>
      </c>
      <c r="I155" s="361">
        <f>C156</f>
        <v>39845</v>
      </c>
      <c r="J155" s="351">
        <f>D156</f>
        <v>2009</v>
      </c>
      <c r="K155" s="352">
        <f>E156</f>
        <v>32</v>
      </c>
      <c r="L155" s="332">
        <f>F156</f>
        <v>0.5986111111111111</v>
      </c>
      <c r="M155" s="337"/>
      <c r="N155" s="337"/>
      <c r="O155" s="337">
        <f t="shared" si="10"/>
        <v>50</v>
      </c>
      <c r="P155" s="350">
        <f t="shared" si="9"/>
        <v>1</v>
      </c>
    </row>
    <row r="156" spans="1:16" ht="15">
      <c r="A156" s="532">
        <v>73</v>
      </c>
      <c r="B156" s="305" t="s">
        <v>415</v>
      </c>
      <c r="C156" s="361">
        <v>39845</v>
      </c>
      <c r="D156" s="352">
        <v>2009</v>
      </c>
      <c r="E156" s="352">
        <v>32</v>
      </c>
      <c r="F156" s="332">
        <v>0.5986111111111111</v>
      </c>
      <c r="G156" s="347">
        <v>0</v>
      </c>
      <c r="H156" s="332">
        <v>0.2513888888888889</v>
      </c>
      <c r="I156" s="361">
        <v>39845</v>
      </c>
      <c r="J156" s="352">
        <v>2009</v>
      </c>
      <c r="K156" s="352">
        <v>32</v>
      </c>
      <c r="L156" s="332">
        <v>0.85</v>
      </c>
      <c r="M156" s="193">
        <v>4000</v>
      </c>
      <c r="N156" s="339">
        <v>86.88</v>
      </c>
      <c r="O156" s="337">
        <f t="shared" si="10"/>
        <v>822</v>
      </c>
      <c r="P156" s="350">
        <f t="shared" si="9"/>
        <v>1</v>
      </c>
    </row>
    <row r="157" spans="1:16" ht="15">
      <c r="A157" s="532"/>
      <c r="B157" s="305" t="s">
        <v>251</v>
      </c>
      <c r="C157" s="361">
        <f>I156</f>
        <v>39845</v>
      </c>
      <c r="D157" s="349">
        <f>J156</f>
        <v>2009</v>
      </c>
      <c r="E157" s="331">
        <f>K156</f>
        <v>32</v>
      </c>
      <c r="F157" s="332">
        <f>L156</f>
        <v>0.85</v>
      </c>
      <c r="G157" s="347">
        <f>IF((L157-F157)&gt;0,K157-E157,IF((L157-F157)=0,0,K157-E157-$F$285))</f>
        <v>0</v>
      </c>
      <c r="H157" s="332">
        <f>IF((L157-F157)&gt;0,L157-F157,IF((L157-F157)=0,0,$H$285+L157-F157))</f>
        <v>0</v>
      </c>
      <c r="I157" s="361">
        <f>C158</f>
        <v>39845</v>
      </c>
      <c r="J157" s="351">
        <f>D158</f>
        <v>2009</v>
      </c>
      <c r="K157" s="352">
        <f>E158</f>
        <v>32</v>
      </c>
      <c r="L157" s="332">
        <f>F158</f>
        <v>0.85</v>
      </c>
      <c r="M157" s="337"/>
      <c r="N157" s="337"/>
      <c r="O157" s="337">
        <f t="shared" si="10"/>
        <v>50</v>
      </c>
      <c r="P157" s="350">
        <f t="shared" si="9"/>
        <v>1</v>
      </c>
    </row>
    <row r="158" spans="1:16" ht="15">
      <c r="A158" s="532">
        <v>74</v>
      </c>
      <c r="B158" s="305" t="s">
        <v>417</v>
      </c>
      <c r="C158" s="361">
        <v>39845</v>
      </c>
      <c r="D158" s="352">
        <v>2009</v>
      </c>
      <c r="E158" s="352">
        <v>32</v>
      </c>
      <c r="F158" s="332">
        <v>0.85</v>
      </c>
      <c r="G158" s="347">
        <v>0</v>
      </c>
      <c r="H158" s="332">
        <v>0.027777777777777776</v>
      </c>
      <c r="I158" s="361">
        <v>39845</v>
      </c>
      <c r="J158" s="352">
        <v>2009</v>
      </c>
      <c r="K158" s="352">
        <v>32</v>
      </c>
      <c r="L158" s="332">
        <v>0.8777777777777778</v>
      </c>
      <c r="M158" s="193">
        <v>4000</v>
      </c>
      <c r="N158" s="339">
        <v>9.6</v>
      </c>
      <c r="O158" s="337">
        <f t="shared" si="10"/>
        <v>823</v>
      </c>
      <c r="P158" s="350">
        <f t="shared" si="9"/>
        <v>1</v>
      </c>
    </row>
    <row r="159" spans="1:16" ht="15">
      <c r="A159" s="532"/>
      <c r="B159" s="305" t="s">
        <v>252</v>
      </c>
      <c r="C159" s="361">
        <f>I158</f>
        <v>39845</v>
      </c>
      <c r="D159" s="349">
        <f>J158</f>
        <v>2009</v>
      </c>
      <c r="E159" s="331">
        <f>K158</f>
        <v>32</v>
      </c>
      <c r="F159" s="332">
        <f>L158</f>
        <v>0.8777777777777778</v>
      </c>
      <c r="G159" s="347">
        <f>IF((L159-F159)&gt;0,K159-E159,IF((L159-F159)=0,0,K159-E159-$F$285))</f>
        <v>0</v>
      </c>
      <c r="H159" s="332">
        <f>IF((L159-F159)&gt;0,L159-F159,IF((L159-F159)=0,0,$H$285+L159-F159))</f>
        <v>0.04166666666666663</v>
      </c>
      <c r="I159" s="361">
        <f>C160</f>
        <v>39845</v>
      </c>
      <c r="J159" s="351">
        <f>D160</f>
        <v>2009</v>
      </c>
      <c r="K159" s="352">
        <f>E160</f>
        <v>32</v>
      </c>
      <c r="L159" s="332">
        <f>F160</f>
        <v>0.9194444444444444</v>
      </c>
      <c r="M159" s="337"/>
      <c r="N159" s="337"/>
      <c r="O159" s="337">
        <f t="shared" si="10"/>
        <v>50</v>
      </c>
      <c r="P159" s="350">
        <f t="shared" si="9"/>
        <v>1</v>
      </c>
    </row>
    <row r="160" spans="1:16" ht="15">
      <c r="A160" s="532">
        <v>75</v>
      </c>
      <c r="B160" s="305" t="s">
        <v>418</v>
      </c>
      <c r="C160" s="361">
        <v>39845</v>
      </c>
      <c r="D160" s="352">
        <v>2009</v>
      </c>
      <c r="E160" s="352">
        <v>32</v>
      </c>
      <c r="F160" s="332">
        <v>0.9194444444444444</v>
      </c>
      <c r="G160" s="347">
        <v>0</v>
      </c>
      <c r="H160" s="332">
        <v>0.3333333333333333</v>
      </c>
      <c r="I160" s="361">
        <v>39846</v>
      </c>
      <c r="J160" s="352">
        <v>2009</v>
      </c>
      <c r="K160" s="352">
        <v>33</v>
      </c>
      <c r="L160" s="332">
        <v>0.25277777777777777</v>
      </c>
      <c r="M160" s="193">
        <v>3000</v>
      </c>
      <c r="N160" s="339">
        <v>86.4</v>
      </c>
      <c r="O160" s="337">
        <f t="shared" si="10"/>
        <v>824</v>
      </c>
      <c r="P160" s="350">
        <f t="shared" si="9"/>
        <v>1</v>
      </c>
    </row>
    <row r="161" spans="1:16" ht="15">
      <c r="A161" s="532"/>
      <c r="B161" s="305" t="s">
        <v>253</v>
      </c>
      <c r="C161" s="361">
        <f>I160</f>
        <v>39846</v>
      </c>
      <c r="D161" s="349">
        <f>J160</f>
        <v>2009</v>
      </c>
      <c r="E161" s="331">
        <f>K160</f>
        <v>33</v>
      </c>
      <c r="F161" s="332">
        <f>L160</f>
        <v>0.25277777777777777</v>
      </c>
      <c r="G161" s="347">
        <f>IF((L161-F161)&gt;0,K161-E161,IF((L161-F161)=0,0,K161-E161-$F$285))</f>
        <v>0</v>
      </c>
      <c r="H161" s="332">
        <f>IF((L161-F161)&gt;0,L161-F161,IF((L161-F161)=0,0,$H$285+L161-F161))</f>
        <v>0</v>
      </c>
      <c r="I161" s="361">
        <f>C162</f>
        <v>39846</v>
      </c>
      <c r="J161" s="351">
        <f>D162</f>
        <v>2009</v>
      </c>
      <c r="K161" s="352">
        <f>E162</f>
        <v>33</v>
      </c>
      <c r="L161" s="332">
        <f>F162</f>
        <v>0.25277777777777777</v>
      </c>
      <c r="M161" s="337"/>
      <c r="N161" s="337"/>
      <c r="O161" s="337">
        <f t="shared" si="10"/>
        <v>50</v>
      </c>
      <c r="P161" s="350">
        <f t="shared" si="9"/>
        <v>1</v>
      </c>
    </row>
    <row r="162" spans="1:16" ht="15">
      <c r="A162" s="532">
        <v>76</v>
      </c>
      <c r="B162" s="305" t="s">
        <v>419</v>
      </c>
      <c r="C162" s="361">
        <v>39846</v>
      </c>
      <c r="D162" s="352">
        <v>2009</v>
      </c>
      <c r="E162" s="352">
        <v>33</v>
      </c>
      <c r="F162" s="332">
        <v>0.25277777777777777</v>
      </c>
      <c r="G162" s="347">
        <v>0</v>
      </c>
      <c r="H162" s="332">
        <v>0.020833333333333332</v>
      </c>
      <c r="I162" s="361">
        <v>39846</v>
      </c>
      <c r="J162" s="352">
        <v>2009</v>
      </c>
      <c r="K162" s="352">
        <v>33</v>
      </c>
      <c r="L162" s="332">
        <v>0.2736111111111111</v>
      </c>
      <c r="M162" s="193">
        <v>2200</v>
      </c>
      <c r="N162" s="339">
        <v>3.96</v>
      </c>
      <c r="O162" s="337">
        <f t="shared" si="10"/>
        <v>825</v>
      </c>
      <c r="P162" s="350">
        <f t="shared" si="9"/>
        <v>1</v>
      </c>
    </row>
    <row r="163" spans="1:16" ht="15">
      <c r="A163" s="532"/>
      <c r="B163" s="305" t="s">
        <v>254</v>
      </c>
      <c r="C163" s="361">
        <f>I162</f>
        <v>39846</v>
      </c>
      <c r="D163" s="349">
        <f>J162</f>
        <v>2009</v>
      </c>
      <c r="E163" s="331">
        <f>K162</f>
        <v>33</v>
      </c>
      <c r="F163" s="332">
        <f>L162</f>
        <v>0.2736111111111111</v>
      </c>
      <c r="G163" s="347">
        <f>IF((L163-F163)&gt;0,K163-E163,IF((L163-F163)=0,0,K163-E163-$F$285))</f>
        <v>0</v>
      </c>
      <c r="H163" s="332">
        <f>IF((L163-F163)&gt;0,L163-F163,IF((L163-F163)=0,0,$H$285+L163-F163))</f>
        <v>0</v>
      </c>
      <c r="I163" s="361">
        <f>C164</f>
        <v>39846</v>
      </c>
      <c r="J163" s="351">
        <f>D164</f>
        <v>2009</v>
      </c>
      <c r="K163" s="352">
        <f>E164</f>
        <v>33</v>
      </c>
      <c r="L163" s="332">
        <f>F164</f>
        <v>0.2736111111111111</v>
      </c>
      <c r="M163" s="337"/>
      <c r="N163" s="337"/>
      <c r="O163" s="337">
        <f t="shared" si="10"/>
        <v>50</v>
      </c>
      <c r="P163" s="350">
        <f t="shared" si="9"/>
        <v>1</v>
      </c>
    </row>
    <row r="164" spans="1:16" ht="15">
      <c r="A164" s="532">
        <v>77</v>
      </c>
      <c r="B164" s="305" t="s">
        <v>420</v>
      </c>
      <c r="C164" s="361">
        <v>39846</v>
      </c>
      <c r="D164" s="352">
        <v>2009</v>
      </c>
      <c r="E164" s="352">
        <v>33</v>
      </c>
      <c r="F164" s="332">
        <v>0.2736111111111111</v>
      </c>
      <c r="G164" s="347">
        <v>0</v>
      </c>
      <c r="H164" s="332">
        <v>0.024999999999999998</v>
      </c>
      <c r="I164" s="361">
        <v>39846</v>
      </c>
      <c r="J164" s="352">
        <v>2009</v>
      </c>
      <c r="K164" s="352">
        <v>33</v>
      </c>
      <c r="L164" s="332">
        <v>0.2986111111111111</v>
      </c>
      <c r="M164" s="193">
        <v>2200</v>
      </c>
      <c r="N164" s="339">
        <v>4.752</v>
      </c>
      <c r="O164" s="337">
        <f t="shared" si="10"/>
        <v>826</v>
      </c>
      <c r="P164" s="350">
        <f t="shared" si="9"/>
        <v>1</v>
      </c>
    </row>
    <row r="165" spans="1:16" ht="15">
      <c r="A165" s="532"/>
      <c r="B165" s="305" t="s">
        <v>255</v>
      </c>
      <c r="C165" s="361">
        <f>I164</f>
        <v>39846</v>
      </c>
      <c r="D165" s="349">
        <f>J164</f>
        <v>2009</v>
      </c>
      <c r="E165" s="331">
        <f>K164</f>
        <v>33</v>
      </c>
      <c r="F165" s="332">
        <f>L164</f>
        <v>0.2986111111111111</v>
      </c>
      <c r="G165" s="347">
        <f>IF((L165-F165)&gt;0,K165-E165,IF((L165-F165)=0,0,K165-E165-$F$285))</f>
        <v>0</v>
      </c>
      <c r="H165" s="332">
        <f>IF((L165-F165)&gt;0,L165-F165,IF((L165-F165)=0,0,$H$285+L165-F165))</f>
        <v>0</v>
      </c>
      <c r="I165" s="361">
        <f>C166</f>
        <v>39846</v>
      </c>
      <c r="J165" s="351">
        <f>D166</f>
        <v>2009</v>
      </c>
      <c r="K165" s="352">
        <f>E166</f>
        <v>33</v>
      </c>
      <c r="L165" s="332">
        <f>F166</f>
        <v>0.2986111111111111</v>
      </c>
      <c r="M165" s="337"/>
      <c r="N165" s="337"/>
      <c r="O165" s="337">
        <f t="shared" si="10"/>
        <v>50</v>
      </c>
      <c r="P165" s="350">
        <f t="shared" si="9"/>
        <v>1</v>
      </c>
    </row>
    <row r="166" spans="1:16" ht="15">
      <c r="A166" s="532">
        <v>78</v>
      </c>
      <c r="B166" s="305" t="s">
        <v>421</v>
      </c>
      <c r="C166" s="361">
        <v>39846</v>
      </c>
      <c r="D166" s="352">
        <v>2009</v>
      </c>
      <c r="E166" s="352">
        <v>33</v>
      </c>
      <c r="F166" s="332">
        <v>0.2986111111111111</v>
      </c>
      <c r="G166" s="347">
        <v>0</v>
      </c>
      <c r="H166" s="332">
        <v>0.041666666666666664</v>
      </c>
      <c r="I166" s="361">
        <v>39846</v>
      </c>
      <c r="J166" s="352">
        <v>2009</v>
      </c>
      <c r="K166" s="352">
        <v>33</v>
      </c>
      <c r="L166" s="332">
        <v>0.34027777777777773</v>
      </c>
      <c r="M166" s="193">
        <v>2200</v>
      </c>
      <c r="N166" s="339">
        <v>7.92</v>
      </c>
      <c r="O166" s="337">
        <f t="shared" si="10"/>
        <v>827</v>
      </c>
      <c r="P166" s="350">
        <f t="shared" si="9"/>
        <v>1</v>
      </c>
    </row>
    <row r="167" spans="1:16" ht="15">
      <c r="A167" s="532"/>
      <c r="B167" s="305" t="s">
        <v>256</v>
      </c>
      <c r="C167" s="361">
        <f>I166</f>
        <v>39846</v>
      </c>
      <c r="D167" s="349">
        <f>J166</f>
        <v>2009</v>
      </c>
      <c r="E167" s="331">
        <f>K166</f>
        <v>33</v>
      </c>
      <c r="F167" s="332">
        <f>L166</f>
        <v>0.34027777777777773</v>
      </c>
      <c r="G167" s="347">
        <f>IF((L167-F167)&gt;0,K167-E167,IF((L167-F167)=0,0,K167-E167-$F$285))</f>
        <v>0</v>
      </c>
      <c r="H167" s="332">
        <f>IF((L167-F167)&gt;0,L167-F167,IF((L167-F167)=0,0,$H$285+L167-F167))</f>
        <v>0</v>
      </c>
      <c r="I167" s="361">
        <f>C168</f>
        <v>39846</v>
      </c>
      <c r="J167" s="351">
        <f>D168</f>
        <v>2009</v>
      </c>
      <c r="K167" s="352">
        <f>E168</f>
        <v>33</v>
      </c>
      <c r="L167" s="332">
        <f>F168</f>
        <v>0.34027777777777773</v>
      </c>
      <c r="M167" s="337"/>
      <c r="N167" s="337"/>
      <c r="O167" s="337">
        <f t="shared" si="10"/>
        <v>50</v>
      </c>
      <c r="P167" s="350">
        <f t="shared" si="9"/>
        <v>1</v>
      </c>
    </row>
    <row r="168" spans="1:16" ht="15">
      <c r="A168" s="532">
        <v>79</v>
      </c>
      <c r="B168" s="305" t="s">
        <v>422</v>
      </c>
      <c r="C168" s="361">
        <v>39846</v>
      </c>
      <c r="D168" s="352">
        <v>2009</v>
      </c>
      <c r="E168" s="352">
        <v>33</v>
      </c>
      <c r="F168" s="332">
        <v>0.34027777777777773</v>
      </c>
      <c r="G168" s="347">
        <v>0</v>
      </c>
      <c r="H168" s="332">
        <v>0.10416666666666667</v>
      </c>
      <c r="I168" s="361">
        <v>39846</v>
      </c>
      <c r="J168" s="352">
        <v>2009</v>
      </c>
      <c r="K168" s="352">
        <v>33</v>
      </c>
      <c r="L168" s="332">
        <v>0.4444444444444444</v>
      </c>
      <c r="M168" s="193">
        <v>2200</v>
      </c>
      <c r="N168" s="339">
        <v>19.8</v>
      </c>
      <c r="O168" s="337">
        <f t="shared" si="10"/>
        <v>828</v>
      </c>
      <c r="P168" s="350">
        <f t="shared" si="9"/>
        <v>1</v>
      </c>
    </row>
    <row r="169" spans="1:16" ht="15">
      <c r="A169" s="532"/>
      <c r="B169" s="305" t="s">
        <v>257</v>
      </c>
      <c r="C169" s="361">
        <f>I168</f>
        <v>39846</v>
      </c>
      <c r="D169" s="349">
        <f>J168</f>
        <v>2009</v>
      </c>
      <c r="E169" s="331">
        <f>K168</f>
        <v>33</v>
      </c>
      <c r="F169" s="332">
        <f>L168</f>
        <v>0.4444444444444444</v>
      </c>
      <c r="G169" s="347">
        <f>IF((L169-F169)&gt;0,K169-E169,IF((L169-F169)=0,0,K169-E169-$F$285))</f>
        <v>0</v>
      </c>
      <c r="H169" s="332">
        <f>IF((L169-F169)&gt;0,L169-F169,IF((L169-F169)=0,0,$H$285+L169-F169))</f>
        <v>0</v>
      </c>
      <c r="I169" s="361">
        <f>C170</f>
        <v>39846</v>
      </c>
      <c r="J169" s="351">
        <f>D170</f>
        <v>2009</v>
      </c>
      <c r="K169" s="352">
        <f>E170</f>
        <v>33</v>
      </c>
      <c r="L169" s="332">
        <f>F170</f>
        <v>0.4444444444444444</v>
      </c>
      <c r="M169" s="337"/>
      <c r="N169" s="337"/>
      <c r="O169" s="337">
        <f t="shared" si="10"/>
        <v>50</v>
      </c>
      <c r="P169" s="350">
        <f t="shared" si="9"/>
        <v>1</v>
      </c>
    </row>
    <row r="170" spans="1:16" ht="15">
      <c r="A170" s="532">
        <v>80</v>
      </c>
      <c r="B170" s="305" t="s">
        <v>423</v>
      </c>
      <c r="C170" s="361">
        <v>39846</v>
      </c>
      <c r="D170" s="352">
        <v>2009</v>
      </c>
      <c r="E170" s="352">
        <v>33</v>
      </c>
      <c r="F170" s="332">
        <v>0.4444444444444444</v>
      </c>
      <c r="G170" s="347">
        <v>0</v>
      </c>
      <c r="H170" s="332">
        <v>0.013888888888888888</v>
      </c>
      <c r="I170" s="361">
        <v>39846</v>
      </c>
      <c r="J170" s="352">
        <v>2009</v>
      </c>
      <c r="K170" s="352">
        <v>33</v>
      </c>
      <c r="L170" s="332">
        <v>0.4583333333333333</v>
      </c>
      <c r="M170" s="193">
        <v>400</v>
      </c>
      <c r="N170" s="339">
        <v>0.48</v>
      </c>
      <c r="O170" s="337">
        <f t="shared" si="10"/>
        <v>829</v>
      </c>
      <c r="P170" s="350">
        <f t="shared" si="9"/>
        <v>1</v>
      </c>
    </row>
    <row r="171" spans="1:16" ht="15">
      <c r="A171" s="532"/>
      <c r="B171" s="305" t="s">
        <v>258</v>
      </c>
      <c r="C171" s="361">
        <f>I170</f>
        <v>39846</v>
      </c>
      <c r="D171" s="349">
        <f>J170</f>
        <v>2009</v>
      </c>
      <c r="E171" s="331">
        <f>K170</f>
        <v>33</v>
      </c>
      <c r="F171" s="332">
        <f>L170</f>
        <v>0.4583333333333333</v>
      </c>
      <c r="G171" s="347">
        <f>IF((L171-F171)&gt;0,K171-E171,IF((L171-F171)=0,0,K171-E171-$F$285))</f>
        <v>0</v>
      </c>
      <c r="H171" s="332">
        <f>IF((L171-F171)&gt;0,L171-F171,IF((L171-F171)=0,0,$H$285+L171-F171))</f>
        <v>0</v>
      </c>
      <c r="I171" s="361">
        <f>C172</f>
        <v>39846</v>
      </c>
      <c r="J171" s="351">
        <f>D172</f>
        <v>2009</v>
      </c>
      <c r="K171" s="352">
        <f>E172</f>
        <v>33</v>
      </c>
      <c r="L171" s="332">
        <f>F172</f>
        <v>0.4583333333333333</v>
      </c>
      <c r="M171" s="337"/>
      <c r="N171" s="337"/>
      <c r="O171" s="337">
        <f t="shared" si="10"/>
        <v>50</v>
      </c>
      <c r="P171" s="350">
        <f t="shared" si="9"/>
        <v>1</v>
      </c>
    </row>
    <row r="172" spans="1:16" ht="15">
      <c r="A172" s="532">
        <v>81</v>
      </c>
      <c r="B172" s="305" t="s">
        <v>425</v>
      </c>
      <c r="C172" s="361">
        <v>39846</v>
      </c>
      <c r="D172" s="352">
        <v>2009</v>
      </c>
      <c r="E172" s="352">
        <v>33</v>
      </c>
      <c r="F172" s="332">
        <v>0.4583333333333333</v>
      </c>
      <c r="G172" s="347">
        <v>0</v>
      </c>
      <c r="H172" s="332">
        <v>0.020833333333333332</v>
      </c>
      <c r="I172" s="361">
        <v>39846</v>
      </c>
      <c r="J172" s="352">
        <v>2009</v>
      </c>
      <c r="K172" s="352">
        <v>33</v>
      </c>
      <c r="L172" s="332">
        <v>0.4791666666666667</v>
      </c>
      <c r="M172" s="193">
        <v>2200</v>
      </c>
      <c r="N172" s="339">
        <v>3.96</v>
      </c>
      <c r="O172" s="337">
        <f t="shared" si="10"/>
        <v>830</v>
      </c>
      <c r="P172" s="350">
        <f t="shared" si="9"/>
        <v>1</v>
      </c>
    </row>
    <row r="173" spans="1:16" ht="15">
      <c r="A173" s="532"/>
      <c r="B173" s="305" t="s">
        <v>317</v>
      </c>
      <c r="C173" s="361">
        <f>I172</f>
        <v>39846</v>
      </c>
      <c r="D173" s="349">
        <f>J172</f>
        <v>2009</v>
      </c>
      <c r="E173" s="331">
        <f>K172</f>
        <v>33</v>
      </c>
      <c r="F173" s="332">
        <f>L172</f>
        <v>0.4791666666666667</v>
      </c>
      <c r="G173" s="347">
        <f>IF((L173-F173)&gt;0,K173-E173,IF((L173-F173)=0,0,K173-E173-$F$285))</f>
        <v>0</v>
      </c>
      <c r="H173" s="332">
        <f>IF((L173-F173)&gt;0,L173-F173,IF((L173-F173)=0,0,$H$285+L173-F173))</f>
        <v>0</v>
      </c>
      <c r="I173" s="361">
        <f>C174</f>
        <v>39846</v>
      </c>
      <c r="J173" s="351">
        <f>D174</f>
        <v>2009</v>
      </c>
      <c r="K173" s="352">
        <f>E174</f>
        <v>33</v>
      </c>
      <c r="L173" s="332">
        <f>F174</f>
        <v>0.4791666666666667</v>
      </c>
      <c r="M173" s="337"/>
      <c r="N173" s="337"/>
      <c r="O173" s="337">
        <f t="shared" si="10"/>
        <v>50</v>
      </c>
      <c r="P173" s="350">
        <f t="shared" si="9"/>
        <v>1</v>
      </c>
    </row>
    <row r="174" spans="1:16" ht="15">
      <c r="A174" s="532">
        <v>82</v>
      </c>
      <c r="B174" s="305" t="s">
        <v>426</v>
      </c>
      <c r="C174" s="361">
        <v>39846</v>
      </c>
      <c r="D174" s="352">
        <v>2009</v>
      </c>
      <c r="E174" s="352">
        <v>33</v>
      </c>
      <c r="F174" s="332">
        <v>0.4791666666666667</v>
      </c>
      <c r="G174" s="347">
        <v>0</v>
      </c>
      <c r="H174" s="332">
        <v>0.04861111111111111</v>
      </c>
      <c r="I174" s="361">
        <v>39846</v>
      </c>
      <c r="J174" s="352">
        <v>2009</v>
      </c>
      <c r="K174" s="352">
        <v>33</v>
      </c>
      <c r="L174" s="332">
        <v>0.5277777777777778</v>
      </c>
      <c r="M174" s="193">
        <v>2200</v>
      </c>
      <c r="N174" s="339">
        <v>9.24</v>
      </c>
      <c r="O174" s="337">
        <f>IF(MID(B174,6,7)="NO_DATA",50,IF(N174=0,50,IF(A174=""," ",$O$2+A174-1)))</f>
        <v>831</v>
      </c>
      <c r="P174" s="350">
        <f>IF(O174=50,FLOOR(G174/2,1)+1,1)</f>
        <v>1</v>
      </c>
    </row>
    <row r="175" spans="1:16" ht="15">
      <c r="A175" s="532"/>
      <c r="B175" s="305" t="s">
        <v>259</v>
      </c>
      <c r="C175" s="361">
        <f>I174</f>
        <v>39846</v>
      </c>
      <c r="D175" s="349">
        <f>J174</f>
        <v>2009</v>
      </c>
      <c r="E175" s="331">
        <f>K174</f>
        <v>33</v>
      </c>
      <c r="F175" s="332">
        <f>L174</f>
        <v>0.5277777777777778</v>
      </c>
      <c r="G175" s="347">
        <f>IF((L175-F175)&gt;0,K175-E175,IF((L175-F175)=0,0,K175-E175-$F$285))</f>
        <v>0</v>
      </c>
      <c r="H175" s="332">
        <f>IF((L175-F175)&gt;0,L175-F175,IF((L175-F175)=0,0,$H$285+L175-F175))</f>
        <v>0</v>
      </c>
      <c r="I175" s="361">
        <f>C176</f>
        <v>39846</v>
      </c>
      <c r="J175" s="351">
        <f>D176</f>
        <v>2009</v>
      </c>
      <c r="K175" s="352">
        <f>E176</f>
        <v>33</v>
      </c>
      <c r="L175" s="332">
        <f>F176</f>
        <v>0.5277777777777778</v>
      </c>
      <c r="M175" s="337"/>
      <c r="N175" s="337"/>
      <c r="O175" s="337">
        <f>IF(MID(B175,6,7)="NO_DATA",50,IF(N175=0,50,IF(A175=""," ",$O$2+A175-1)))</f>
        <v>50</v>
      </c>
      <c r="P175" s="350">
        <f>IF(O175=50,FLOOR(G175/2,1)+1,1)</f>
        <v>1</v>
      </c>
    </row>
    <row r="176" spans="1:16" ht="15">
      <c r="A176" s="532">
        <v>83</v>
      </c>
      <c r="B176" s="305" t="s">
        <v>427</v>
      </c>
      <c r="C176" s="361">
        <v>39846</v>
      </c>
      <c r="D176" s="352">
        <v>2009</v>
      </c>
      <c r="E176" s="352">
        <v>33</v>
      </c>
      <c r="F176" s="332">
        <v>0.5277777777777778</v>
      </c>
      <c r="G176" s="347">
        <v>0</v>
      </c>
      <c r="H176" s="332">
        <v>0.013888888888888888</v>
      </c>
      <c r="I176" s="361">
        <v>39846</v>
      </c>
      <c r="J176" s="352">
        <v>2009</v>
      </c>
      <c r="K176" s="352">
        <v>33</v>
      </c>
      <c r="L176" s="332">
        <v>0.5416666666666666</v>
      </c>
      <c r="M176" s="193">
        <v>2200</v>
      </c>
      <c r="N176" s="339">
        <v>2.64</v>
      </c>
      <c r="O176" s="337">
        <f t="shared" si="10"/>
        <v>832</v>
      </c>
      <c r="P176" s="350">
        <f t="shared" si="9"/>
        <v>1</v>
      </c>
    </row>
    <row r="177" spans="1:16" ht="15">
      <c r="A177" s="532"/>
      <c r="B177" s="305" t="s">
        <v>260</v>
      </c>
      <c r="C177" s="361">
        <f>I176</f>
        <v>39846</v>
      </c>
      <c r="D177" s="349">
        <f>J176</f>
        <v>2009</v>
      </c>
      <c r="E177" s="331">
        <f>K176</f>
        <v>33</v>
      </c>
      <c r="F177" s="332">
        <f>L176</f>
        <v>0.5416666666666666</v>
      </c>
      <c r="G177" s="347">
        <f>IF((L177-F177)&gt;0,K177-E177,IF((L177-F177)=0,0,K177-E177-$F$285))</f>
        <v>0</v>
      </c>
      <c r="H177" s="332">
        <f>IF((L177-F177)&gt;0,L177-F177,IF((L177-F177)=0,0,$H$285+L177-F177))</f>
        <v>0</v>
      </c>
      <c r="I177" s="361">
        <f>C178</f>
        <v>39846</v>
      </c>
      <c r="J177" s="351">
        <f>D178</f>
        <v>2009</v>
      </c>
      <c r="K177" s="352">
        <f>E178</f>
        <v>33</v>
      </c>
      <c r="L177" s="332">
        <f>F178</f>
        <v>0.5416666666666666</v>
      </c>
      <c r="M177" s="337"/>
      <c r="N177" s="337"/>
      <c r="O177" s="337">
        <f t="shared" si="10"/>
        <v>50</v>
      </c>
      <c r="P177" s="350">
        <f t="shared" si="9"/>
        <v>1</v>
      </c>
    </row>
    <row r="178" spans="1:16" ht="15">
      <c r="A178" s="532">
        <v>84</v>
      </c>
      <c r="B178" s="305" t="s">
        <v>428</v>
      </c>
      <c r="C178" s="361">
        <v>39846</v>
      </c>
      <c r="D178" s="352">
        <v>2009</v>
      </c>
      <c r="E178" s="352">
        <v>33</v>
      </c>
      <c r="F178" s="332">
        <v>0.5416666666666666</v>
      </c>
      <c r="G178" s="347">
        <v>0</v>
      </c>
      <c r="H178" s="332">
        <v>0.052083333333333336</v>
      </c>
      <c r="I178" s="361">
        <v>39846</v>
      </c>
      <c r="J178" s="352">
        <v>2009</v>
      </c>
      <c r="K178" s="352">
        <v>33</v>
      </c>
      <c r="L178" s="332">
        <v>0.59375</v>
      </c>
      <c r="M178" s="193">
        <v>880</v>
      </c>
      <c r="N178" s="339">
        <v>3.96</v>
      </c>
      <c r="O178" s="337">
        <f t="shared" si="10"/>
        <v>833</v>
      </c>
      <c r="P178" s="350">
        <f t="shared" si="9"/>
        <v>1</v>
      </c>
    </row>
    <row r="179" spans="1:16" ht="15">
      <c r="A179" s="532"/>
      <c r="B179" s="305" t="s">
        <v>261</v>
      </c>
      <c r="C179" s="361">
        <f>I178</f>
        <v>39846</v>
      </c>
      <c r="D179" s="349">
        <f>J178</f>
        <v>2009</v>
      </c>
      <c r="E179" s="331">
        <f>K178</f>
        <v>33</v>
      </c>
      <c r="F179" s="332">
        <f>L178</f>
        <v>0.59375</v>
      </c>
      <c r="G179" s="347">
        <f>IF((L179-F179)&gt;0,K179-E179,IF((L179-F179)=0,0,K179-E179-$F$285))</f>
        <v>0</v>
      </c>
      <c r="H179" s="332">
        <f>IF((L179-F179)&gt;0,L179-F179,IF((L179-F179)=0,0,$H$285+L179-F179))</f>
        <v>0</v>
      </c>
      <c r="I179" s="361">
        <f>C180</f>
        <v>39846</v>
      </c>
      <c r="J179" s="351">
        <f>D180</f>
        <v>2009</v>
      </c>
      <c r="K179" s="352">
        <f>E180</f>
        <v>33</v>
      </c>
      <c r="L179" s="332">
        <f>F180</f>
        <v>0.59375</v>
      </c>
      <c r="M179" s="337"/>
      <c r="N179" s="337"/>
      <c r="O179" s="337">
        <f t="shared" si="10"/>
        <v>50</v>
      </c>
      <c r="P179" s="350">
        <f t="shared" si="9"/>
        <v>1</v>
      </c>
    </row>
    <row r="180" spans="1:16" ht="15">
      <c r="A180" s="532">
        <v>85</v>
      </c>
      <c r="B180" s="305" t="s">
        <v>429</v>
      </c>
      <c r="C180" s="361">
        <v>39846</v>
      </c>
      <c r="D180" s="352">
        <v>2009</v>
      </c>
      <c r="E180" s="352">
        <v>33</v>
      </c>
      <c r="F180" s="332">
        <v>0.59375</v>
      </c>
      <c r="G180" s="347">
        <v>0</v>
      </c>
      <c r="H180" s="332">
        <v>0.10069444444444443</v>
      </c>
      <c r="I180" s="361">
        <v>39846</v>
      </c>
      <c r="J180" s="352">
        <v>2009</v>
      </c>
      <c r="K180" s="352">
        <v>33</v>
      </c>
      <c r="L180" s="332">
        <v>0.6944444444444445</v>
      </c>
      <c r="M180" s="193">
        <v>2200</v>
      </c>
      <c r="N180" s="339">
        <v>19.14</v>
      </c>
      <c r="O180" s="337">
        <f t="shared" si="10"/>
        <v>834</v>
      </c>
      <c r="P180" s="350">
        <f t="shared" si="9"/>
        <v>1</v>
      </c>
    </row>
    <row r="181" spans="1:16" ht="15">
      <c r="A181" s="532"/>
      <c r="B181" s="305" t="s">
        <v>262</v>
      </c>
      <c r="C181" s="361">
        <f>I180</f>
        <v>39846</v>
      </c>
      <c r="D181" s="349">
        <f>J180</f>
        <v>2009</v>
      </c>
      <c r="E181" s="331">
        <f>K180</f>
        <v>33</v>
      </c>
      <c r="F181" s="332">
        <f>L180</f>
        <v>0.6944444444444445</v>
      </c>
      <c r="G181" s="347">
        <f>IF((L181-F181)&gt;0,K181-E181,IF((L181-F181)=0,0,K181-E181-$F$285))</f>
        <v>0</v>
      </c>
      <c r="H181" s="332">
        <f>IF((L181-F181)&gt;0,L181-F181,IF((L181-F181)=0,0,$H$285+L181-F181))</f>
        <v>0</v>
      </c>
      <c r="I181" s="361">
        <f>C182</f>
        <v>39846</v>
      </c>
      <c r="J181" s="351">
        <f>D182</f>
        <v>2009</v>
      </c>
      <c r="K181" s="352">
        <f>E182</f>
        <v>33</v>
      </c>
      <c r="L181" s="332">
        <f>F182</f>
        <v>0.6944444444444445</v>
      </c>
      <c r="M181" s="337"/>
      <c r="N181" s="337"/>
      <c r="O181" s="337">
        <f t="shared" si="10"/>
        <v>50</v>
      </c>
      <c r="P181" s="350">
        <f t="shared" si="9"/>
        <v>1</v>
      </c>
    </row>
    <row r="182" spans="1:16" ht="15">
      <c r="A182" s="532">
        <v>86</v>
      </c>
      <c r="B182" s="305" t="s">
        <v>431</v>
      </c>
      <c r="C182" s="361">
        <v>39846</v>
      </c>
      <c r="D182" s="352">
        <v>2009</v>
      </c>
      <c r="E182" s="352">
        <v>33</v>
      </c>
      <c r="F182" s="332">
        <v>0.6944444444444445</v>
      </c>
      <c r="G182" s="347">
        <v>0</v>
      </c>
      <c r="H182" s="332">
        <v>0.013888888888888888</v>
      </c>
      <c r="I182" s="361">
        <v>39846</v>
      </c>
      <c r="J182" s="352">
        <v>2009</v>
      </c>
      <c r="K182" s="352">
        <v>33</v>
      </c>
      <c r="L182" s="332">
        <v>0.7083333333333334</v>
      </c>
      <c r="M182" s="193">
        <v>2200</v>
      </c>
      <c r="N182" s="339">
        <v>2.64</v>
      </c>
      <c r="O182" s="337">
        <f t="shared" si="10"/>
        <v>835</v>
      </c>
      <c r="P182" s="350">
        <f t="shared" si="9"/>
        <v>1</v>
      </c>
    </row>
    <row r="183" spans="1:16" ht="15">
      <c r="A183" s="532"/>
      <c r="B183" s="305" t="s">
        <v>263</v>
      </c>
      <c r="C183" s="361">
        <f>I182</f>
        <v>39846</v>
      </c>
      <c r="D183" s="349">
        <f>J182</f>
        <v>2009</v>
      </c>
      <c r="E183" s="331">
        <f>K182</f>
        <v>33</v>
      </c>
      <c r="F183" s="332">
        <f>L182</f>
        <v>0.7083333333333334</v>
      </c>
      <c r="G183" s="347">
        <f>IF((L183-F183)&gt;0,K183-E183,IF((L183-F183)=0,0,K183-E183-$F$285))</f>
        <v>0</v>
      </c>
      <c r="H183" s="332">
        <f>IF((L183-F183)&gt;0,L183-F183,IF((L183-F183)=0,0,$H$285+L183-F183))</f>
        <v>0</v>
      </c>
      <c r="I183" s="361">
        <f>C184</f>
        <v>39846</v>
      </c>
      <c r="J183" s="351">
        <f>D184</f>
        <v>2009</v>
      </c>
      <c r="K183" s="352">
        <f>E184</f>
        <v>33</v>
      </c>
      <c r="L183" s="332">
        <f>F184</f>
        <v>0.7083333333333334</v>
      </c>
      <c r="M183" s="337"/>
      <c r="N183" s="337"/>
      <c r="O183" s="337">
        <f t="shared" si="10"/>
        <v>50</v>
      </c>
      <c r="P183" s="350">
        <f t="shared" si="9"/>
        <v>1</v>
      </c>
    </row>
    <row r="184" spans="1:16" ht="15">
      <c r="A184" s="532">
        <v>87</v>
      </c>
      <c r="B184" s="305" t="s">
        <v>432</v>
      </c>
      <c r="C184" s="361">
        <v>39846</v>
      </c>
      <c r="D184" s="352">
        <v>2009</v>
      </c>
      <c r="E184" s="352">
        <v>33</v>
      </c>
      <c r="F184" s="332">
        <v>0.7083333333333334</v>
      </c>
      <c r="G184" s="347">
        <v>0</v>
      </c>
      <c r="H184" s="332">
        <v>0.041666666666666664</v>
      </c>
      <c r="I184" s="361">
        <v>39846</v>
      </c>
      <c r="J184" s="352">
        <v>2009</v>
      </c>
      <c r="K184" s="352">
        <v>33</v>
      </c>
      <c r="L184" s="332">
        <v>0.75</v>
      </c>
      <c r="M184" s="193">
        <v>4000</v>
      </c>
      <c r="N184" s="339">
        <v>14.4</v>
      </c>
      <c r="O184" s="337">
        <f t="shared" si="10"/>
        <v>836</v>
      </c>
      <c r="P184" s="350">
        <f t="shared" si="9"/>
        <v>1</v>
      </c>
    </row>
    <row r="185" spans="1:16" ht="15">
      <c r="A185" s="532"/>
      <c r="B185" s="305" t="s">
        <v>264</v>
      </c>
      <c r="C185" s="361">
        <f>I184</f>
        <v>39846</v>
      </c>
      <c r="D185" s="349">
        <f>J184</f>
        <v>2009</v>
      </c>
      <c r="E185" s="331">
        <f>K184</f>
        <v>33</v>
      </c>
      <c r="F185" s="332">
        <f>L184</f>
        <v>0.75</v>
      </c>
      <c r="G185" s="347">
        <f>IF((L185-F185)&gt;0,K185-E185,IF((L185-F185)=0,0,K185-E185-$F$285))</f>
        <v>0</v>
      </c>
      <c r="H185" s="332">
        <f>IF((L185-F185)&gt;0,L185-F185,IF((L185-F185)=0,0,$H$285+L185-F185))</f>
        <v>0</v>
      </c>
      <c r="I185" s="361">
        <f>C186</f>
        <v>39846</v>
      </c>
      <c r="J185" s="351">
        <f>D186</f>
        <v>2009</v>
      </c>
      <c r="K185" s="352">
        <f>E186</f>
        <v>33</v>
      </c>
      <c r="L185" s="332">
        <f>F186</f>
        <v>0.75</v>
      </c>
      <c r="M185" s="337"/>
      <c r="N185" s="337"/>
      <c r="O185" s="337">
        <f t="shared" si="10"/>
        <v>50</v>
      </c>
      <c r="P185" s="350">
        <f t="shared" si="9"/>
        <v>1</v>
      </c>
    </row>
    <row r="186" spans="1:16" ht="15">
      <c r="A186" s="532">
        <v>88</v>
      </c>
      <c r="B186" s="305" t="s">
        <v>433</v>
      </c>
      <c r="C186" s="361">
        <v>39846</v>
      </c>
      <c r="D186" s="352">
        <v>2009</v>
      </c>
      <c r="E186" s="352">
        <v>33</v>
      </c>
      <c r="F186" s="332">
        <v>0.75</v>
      </c>
      <c r="G186" s="347">
        <v>0</v>
      </c>
      <c r="H186" s="332">
        <v>0.08333333333333333</v>
      </c>
      <c r="I186" s="361">
        <v>39846</v>
      </c>
      <c r="J186" s="352">
        <v>2009</v>
      </c>
      <c r="K186" s="352">
        <v>33</v>
      </c>
      <c r="L186" s="332">
        <v>0.8333333333333334</v>
      </c>
      <c r="M186" s="193">
        <v>4000</v>
      </c>
      <c r="N186" s="339">
        <v>28.8</v>
      </c>
      <c r="O186" s="337">
        <f t="shared" si="10"/>
        <v>837</v>
      </c>
      <c r="P186" s="350">
        <f t="shared" si="9"/>
        <v>1</v>
      </c>
    </row>
    <row r="187" spans="1:16" ht="15">
      <c r="A187" s="532"/>
      <c r="B187" s="305" t="s">
        <v>265</v>
      </c>
      <c r="C187" s="361">
        <f>I186</f>
        <v>39846</v>
      </c>
      <c r="D187" s="349">
        <f>J186</f>
        <v>2009</v>
      </c>
      <c r="E187" s="331">
        <f>K186</f>
        <v>33</v>
      </c>
      <c r="F187" s="332">
        <f>L186</f>
        <v>0.8333333333333334</v>
      </c>
      <c r="G187" s="347">
        <f>IF((L187-F187)&gt;0,K187-E187,IF((L187-F187)=0,0,K187-E187-$F$285))</f>
        <v>0</v>
      </c>
      <c r="H187" s="332">
        <f>IF((L187-F187)&gt;0,L187-F187,IF((L187-F187)=0,0,$H$285+L187-F187))</f>
        <v>0</v>
      </c>
      <c r="I187" s="361">
        <f>C188</f>
        <v>39846</v>
      </c>
      <c r="J187" s="351">
        <f>D188</f>
        <v>2009</v>
      </c>
      <c r="K187" s="352">
        <f>E188</f>
        <v>33</v>
      </c>
      <c r="L187" s="332">
        <f>F188</f>
        <v>0.8333333333333334</v>
      </c>
      <c r="M187" s="337"/>
      <c r="N187" s="337"/>
      <c r="O187" s="337">
        <f t="shared" si="10"/>
        <v>50</v>
      </c>
      <c r="P187" s="350">
        <f t="shared" si="9"/>
        <v>1</v>
      </c>
    </row>
    <row r="188" spans="1:16" ht="15">
      <c r="A188" s="532">
        <v>89</v>
      </c>
      <c r="B188" s="305" t="s">
        <v>434</v>
      </c>
      <c r="C188" s="361">
        <v>39846</v>
      </c>
      <c r="D188" s="352">
        <v>2009</v>
      </c>
      <c r="E188" s="352">
        <v>33</v>
      </c>
      <c r="F188" s="332">
        <v>0.8333333333333334</v>
      </c>
      <c r="G188" s="347">
        <v>0</v>
      </c>
      <c r="H188" s="332">
        <v>0.29444444444444445</v>
      </c>
      <c r="I188" s="361">
        <v>39847</v>
      </c>
      <c r="J188" s="352">
        <v>2009</v>
      </c>
      <c r="K188" s="352">
        <v>34</v>
      </c>
      <c r="L188" s="332">
        <v>0.1277777777777778</v>
      </c>
      <c r="M188" s="193">
        <v>4000</v>
      </c>
      <c r="N188" s="339">
        <v>101.76</v>
      </c>
      <c r="O188" s="337">
        <f t="shared" si="10"/>
        <v>838</v>
      </c>
      <c r="P188" s="350">
        <f t="shared" si="9"/>
        <v>1</v>
      </c>
    </row>
    <row r="189" spans="1:16" ht="15">
      <c r="A189" s="532"/>
      <c r="B189" s="305" t="s">
        <v>266</v>
      </c>
      <c r="C189" s="361">
        <f>I188</f>
        <v>39847</v>
      </c>
      <c r="D189" s="349">
        <f>J188</f>
        <v>2009</v>
      </c>
      <c r="E189" s="331">
        <f>K188</f>
        <v>34</v>
      </c>
      <c r="F189" s="332">
        <f>L188</f>
        <v>0.1277777777777778</v>
      </c>
      <c r="G189" s="347">
        <f>IF((L189-F189)&gt;0,K189-E189,IF((L189-F189)=0,0,K189-E189-$F$285))</f>
        <v>0</v>
      </c>
      <c r="H189" s="332">
        <f>IF((L189-F189)&gt;0,L189-F189,IF((L189-F189)=0,0,$H$285+L189-F189))</f>
        <v>0.10416666666666663</v>
      </c>
      <c r="I189" s="361">
        <f>C190</f>
        <v>39847</v>
      </c>
      <c r="J189" s="351">
        <f>D190</f>
        <v>2009</v>
      </c>
      <c r="K189" s="352">
        <f>E190</f>
        <v>34</v>
      </c>
      <c r="L189" s="332">
        <f>F190</f>
        <v>0.23194444444444443</v>
      </c>
      <c r="M189" s="337"/>
      <c r="N189" s="337"/>
      <c r="O189" s="337">
        <f t="shared" si="10"/>
        <v>50</v>
      </c>
      <c r="P189" s="350">
        <f t="shared" si="9"/>
        <v>1</v>
      </c>
    </row>
    <row r="190" spans="1:16" ht="15">
      <c r="A190" s="532">
        <v>90</v>
      </c>
      <c r="B190" s="305" t="s">
        <v>435</v>
      </c>
      <c r="C190" s="361">
        <v>39847</v>
      </c>
      <c r="D190" s="352">
        <v>2009</v>
      </c>
      <c r="E190" s="352">
        <v>34</v>
      </c>
      <c r="F190" s="332">
        <v>0.23194444444444443</v>
      </c>
      <c r="G190" s="347">
        <v>0</v>
      </c>
      <c r="H190" s="332">
        <v>0.3333333333333333</v>
      </c>
      <c r="I190" s="361">
        <v>39847</v>
      </c>
      <c r="J190" s="352">
        <v>2009</v>
      </c>
      <c r="K190" s="352">
        <v>34</v>
      </c>
      <c r="L190" s="332">
        <v>0.5652777777777778</v>
      </c>
      <c r="M190" s="193">
        <v>3000</v>
      </c>
      <c r="N190" s="339">
        <v>86.4</v>
      </c>
      <c r="O190" s="337">
        <f t="shared" si="10"/>
        <v>839</v>
      </c>
      <c r="P190" s="350">
        <f t="shared" si="9"/>
        <v>1</v>
      </c>
    </row>
    <row r="191" spans="1:16" ht="15">
      <c r="A191" s="532"/>
      <c r="B191" s="305" t="s">
        <v>267</v>
      </c>
      <c r="C191" s="361">
        <f>I190</f>
        <v>39847</v>
      </c>
      <c r="D191" s="349">
        <f>J190</f>
        <v>2009</v>
      </c>
      <c r="E191" s="331">
        <f>K190</f>
        <v>34</v>
      </c>
      <c r="F191" s="332">
        <f>L190</f>
        <v>0.5652777777777778</v>
      </c>
      <c r="G191" s="347">
        <f>IF((L191-F191)&gt;0,K191-E191,IF((L191-F191)=0,0,K191-E191-$F$285))</f>
        <v>0</v>
      </c>
      <c r="H191" s="332">
        <f>IF((L191-F191)&gt;0,L191-F191,IF((L191-F191)=0,0,$H$285+L191-F191))</f>
        <v>0.02777777777777779</v>
      </c>
      <c r="I191" s="361">
        <f>C192</f>
        <v>39847</v>
      </c>
      <c r="J191" s="351">
        <f>D192</f>
        <v>2009</v>
      </c>
      <c r="K191" s="352">
        <f>E192</f>
        <v>34</v>
      </c>
      <c r="L191" s="332">
        <f>F192</f>
        <v>0.5930555555555556</v>
      </c>
      <c r="M191" s="337"/>
      <c r="N191" s="337"/>
      <c r="O191" s="337">
        <f t="shared" si="10"/>
        <v>50</v>
      </c>
      <c r="P191" s="350">
        <f t="shared" si="9"/>
        <v>1</v>
      </c>
    </row>
    <row r="192" spans="1:16" ht="15">
      <c r="A192" s="532">
        <v>91</v>
      </c>
      <c r="B192" s="305" t="s">
        <v>436</v>
      </c>
      <c r="C192" s="361">
        <v>39847</v>
      </c>
      <c r="D192" s="352">
        <v>2009</v>
      </c>
      <c r="E192" s="352">
        <v>34</v>
      </c>
      <c r="F192" s="332">
        <v>0.5930555555555556</v>
      </c>
      <c r="G192" s="347">
        <v>0</v>
      </c>
      <c r="H192" s="332">
        <v>0.3333333333333333</v>
      </c>
      <c r="I192" s="361">
        <v>39847</v>
      </c>
      <c r="J192" s="352">
        <v>2009</v>
      </c>
      <c r="K192" s="352">
        <v>34</v>
      </c>
      <c r="L192" s="332">
        <v>0.9263888888888889</v>
      </c>
      <c r="M192" s="193">
        <v>4000</v>
      </c>
      <c r="N192" s="339">
        <v>115.2</v>
      </c>
      <c r="O192" s="337">
        <f t="shared" si="10"/>
        <v>840</v>
      </c>
      <c r="P192" s="350">
        <f t="shared" si="9"/>
        <v>1</v>
      </c>
    </row>
    <row r="193" spans="1:16" ht="15">
      <c r="A193" s="532"/>
      <c r="B193" s="305" t="s">
        <v>314</v>
      </c>
      <c r="C193" s="361">
        <f>I192</f>
        <v>39847</v>
      </c>
      <c r="D193" s="349">
        <f>J192</f>
        <v>2009</v>
      </c>
      <c r="E193" s="331">
        <f>K192</f>
        <v>34</v>
      </c>
      <c r="F193" s="332">
        <f>L192</f>
        <v>0.9263888888888889</v>
      </c>
      <c r="G193" s="347">
        <f>IF((L193-F193)&gt;0,K193-E193,IF((L193-F193)=0,0,K193-E193-$F$285))</f>
        <v>0</v>
      </c>
      <c r="H193" s="332">
        <f>IF((L193-F193)&gt;0,L193-F193,IF((L193-F193)=0,0,$H$285+L193-F193))</f>
        <v>0</v>
      </c>
      <c r="I193" s="361">
        <f>C194</f>
        <v>39847</v>
      </c>
      <c r="J193" s="351">
        <f>D194</f>
        <v>2009</v>
      </c>
      <c r="K193" s="352">
        <f>E194</f>
        <v>34</v>
      </c>
      <c r="L193" s="332">
        <f>F194</f>
        <v>0.9263888888888889</v>
      </c>
      <c r="M193" s="337"/>
      <c r="N193" s="337"/>
      <c r="O193" s="337">
        <f t="shared" si="10"/>
        <v>50</v>
      </c>
      <c r="P193" s="350">
        <f t="shared" si="9"/>
        <v>1</v>
      </c>
    </row>
    <row r="194" spans="1:16" ht="15">
      <c r="A194" s="532">
        <v>92</v>
      </c>
      <c r="B194" s="305" t="s">
        <v>438</v>
      </c>
      <c r="C194" s="361">
        <v>39847</v>
      </c>
      <c r="D194" s="352">
        <v>2009</v>
      </c>
      <c r="E194" s="352">
        <v>34</v>
      </c>
      <c r="F194" s="332">
        <v>0.9263888888888889</v>
      </c>
      <c r="G194" s="347">
        <v>0</v>
      </c>
      <c r="H194" s="332">
        <v>0.23611111111111113</v>
      </c>
      <c r="I194" s="361">
        <v>39848</v>
      </c>
      <c r="J194" s="352">
        <v>2009</v>
      </c>
      <c r="K194" s="352">
        <v>35</v>
      </c>
      <c r="L194" s="332">
        <v>0.1625</v>
      </c>
      <c r="M194" s="193">
        <v>4000</v>
      </c>
      <c r="N194" s="339">
        <v>81.6</v>
      </c>
      <c r="O194" s="337">
        <f t="shared" si="10"/>
        <v>841</v>
      </c>
      <c r="P194" s="350">
        <f t="shared" si="9"/>
        <v>1</v>
      </c>
    </row>
    <row r="195" spans="1:16" ht="15">
      <c r="A195" s="532"/>
      <c r="B195" s="305" t="s">
        <v>268</v>
      </c>
      <c r="C195" s="361">
        <f>I194</f>
        <v>39848</v>
      </c>
      <c r="D195" s="349">
        <f>J194</f>
        <v>2009</v>
      </c>
      <c r="E195" s="331">
        <f>K194</f>
        <v>35</v>
      </c>
      <c r="F195" s="332">
        <f>L194</f>
        <v>0.1625</v>
      </c>
      <c r="G195" s="347">
        <f>IF((L195-F195)&gt;0,K195-E195,IF((L195-F195)=0,0,K195-E195-$F$285))</f>
        <v>0</v>
      </c>
      <c r="H195" s="332">
        <f>IF((L195-F195)&gt;0,L195-F195,IF((L195-F195)=0,0,$H$285+L195-F195))</f>
        <v>0</v>
      </c>
      <c r="I195" s="361">
        <f>C196</f>
        <v>39848</v>
      </c>
      <c r="J195" s="351">
        <f>D196</f>
        <v>2009</v>
      </c>
      <c r="K195" s="352">
        <f>E196</f>
        <v>35</v>
      </c>
      <c r="L195" s="332">
        <f>F196</f>
        <v>0.1625</v>
      </c>
      <c r="M195" s="337"/>
      <c r="N195" s="337"/>
      <c r="O195" s="337">
        <f t="shared" si="10"/>
        <v>50</v>
      </c>
      <c r="P195" s="350">
        <f t="shared" si="9"/>
        <v>1</v>
      </c>
    </row>
    <row r="196" spans="1:16" ht="15">
      <c r="A196" s="532">
        <v>93</v>
      </c>
      <c r="B196" s="305" t="s">
        <v>439</v>
      </c>
      <c r="C196" s="361">
        <v>39848</v>
      </c>
      <c r="D196" s="352">
        <v>2009</v>
      </c>
      <c r="E196" s="352">
        <v>35</v>
      </c>
      <c r="F196" s="332">
        <v>0.1625</v>
      </c>
      <c r="G196" s="347">
        <v>0</v>
      </c>
      <c r="H196" s="332">
        <v>0.027777777777777776</v>
      </c>
      <c r="I196" s="361">
        <v>39848</v>
      </c>
      <c r="J196" s="352">
        <v>2009</v>
      </c>
      <c r="K196" s="352">
        <v>35</v>
      </c>
      <c r="L196" s="332">
        <v>0.19027777777777777</v>
      </c>
      <c r="M196" s="193">
        <v>4000</v>
      </c>
      <c r="N196" s="339">
        <v>9.6</v>
      </c>
      <c r="O196" s="337">
        <f t="shared" si="10"/>
        <v>842</v>
      </c>
      <c r="P196" s="350">
        <f t="shared" si="9"/>
        <v>1</v>
      </c>
    </row>
    <row r="197" spans="1:16" ht="15">
      <c r="A197" s="532"/>
      <c r="B197" s="305" t="s">
        <v>269</v>
      </c>
      <c r="C197" s="361">
        <f>I196</f>
        <v>39848</v>
      </c>
      <c r="D197" s="349">
        <f>J196</f>
        <v>2009</v>
      </c>
      <c r="E197" s="331">
        <f>K196</f>
        <v>35</v>
      </c>
      <c r="F197" s="332">
        <f>L196</f>
        <v>0.19027777777777777</v>
      </c>
      <c r="G197" s="347">
        <f>IF((L197-F197)&gt;0,K197-E197,IF((L197-F197)=0,0,K197-E197-$F$285))</f>
        <v>0</v>
      </c>
      <c r="H197" s="332">
        <f>IF((L197-F197)&gt;0,L197-F197,IF((L197-F197)=0,0,$H$285+L197-F197))</f>
        <v>0.04166666666666666</v>
      </c>
      <c r="I197" s="361">
        <f>C198</f>
        <v>39848</v>
      </c>
      <c r="J197" s="351">
        <f>D198</f>
        <v>2009</v>
      </c>
      <c r="K197" s="352">
        <f>E198</f>
        <v>35</v>
      </c>
      <c r="L197" s="332">
        <f>F198</f>
        <v>0.23194444444444443</v>
      </c>
      <c r="M197" s="337"/>
      <c r="N197" s="337"/>
      <c r="O197" s="337">
        <f t="shared" si="10"/>
        <v>50</v>
      </c>
      <c r="P197" s="350">
        <f t="shared" si="9"/>
        <v>1</v>
      </c>
    </row>
    <row r="198" spans="1:16" ht="15">
      <c r="A198" s="532">
        <v>94</v>
      </c>
      <c r="B198" s="305" t="s">
        <v>440</v>
      </c>
      <c r="C198" s="361">
        <v>39848</v>
      </c>
      <c r="D198" s="352">
        <v>2009</v>
      </c>
      <c r="E198" s="352">
        <v>35</v>
      </c>
      <c r="F198" s="332">
        <v>0.23194444444444443</v>
      </c>
      <c r="G198" s="347">
        <v>0</v>
      </c>
      <c r="H198" s="332">
        <v>0.3333333333333333</v>
      </c>
      <c r="I198" s="361">
        <v>39848</v>
      </c>
      <c r="J198" s="352">
        <v>2009</v>
      </c>
      <c r="K198" s="352">
        <v>35</v>
      </c>
      <c r="L198" s="332">
        <v>0.5652777777777778</v>
      </c>
      <c r="M198" s="193">
        <v>3000</v>
      </c>
      <c r="N198" s="339">
        <v>86.4</v>
      </c>
      <c r="O198" s="337">
        <f t="shared" si="10"/>
        <v>843</v>
      </c>
      <c r="P198" s="350">
        <f t="shared" si="9"/>
        <v>1</v>
      </c>
    </row>
    <row r="199" spans="1:16" ht="15">
      <c r="A199" s="532"/>
      <c r="B199" s="305" t="s">
        <v>270</v>
      </c>
      <c r="C199" s="361">
        <f>I198</f>
        <v>39848</v>
      </c>
      <c r="D199" s="349">
        <f>J198</f>
        <v>2009</v>
      </c>
      <c r="E199" s="331">
        <f>K198</f>
        <v>35</v>
      </c>
      <c r="F199" s="332">
        <f>L198</f>
        <v>0.5652777777777778</v>
      </c>
      <c r="G199" s="347">
        <f>IF((L199-F199)&gt;0,K199-E199,IF((L199-F199)=0,0,K199-E199-$F$285))</f>
        <v>0</v>
      </c>
      <c r="H199" s="332">
        <f>IF((L199-F199)&gt;0,L199-F199,IF((L199-F199)=0,0,$H$285+L199-F199))</f>
        <v>0.02777777777777779</v>
      </c>
      <c r="I199" s="361">
        <f>C200</f>
        <v>39848</v>
      </c>
      <c r="J199" s="351">
        <f>D200</f>
        <v>2009</v>
      </c>
      <c r="K199" s="352">
        <f>E200</f>
        <v>35</v>
      </c>
      <c r="L199" s="332">
        <f>F200</f>
        <v>0.5930555555555556</v>
      </c>
      <c r="M199" s="337"/>
      <c r="N199" s="337"/>
      <c r="O199" s="337">
        <f t="shared" si="10"/>
        <v>50</v>
      </c>
      <c r="P199" s="350">
        <f t="shared" si="9"/>
        <v>1</v>
      </c>
    </row>
    <row r="200" spans="1:16" ht="15">
      <c r="A200" s="532">
        <v>95</v>
      </c>
      <c r="B200" s="305" t="s">
        <v>441</v>
      </c>
      <c r="C200" s="361">
        <v>39848</v>
      </c>
      <c r="D200" s="352">
        <v>2009</v>
      </c>
      <c r="E200" s="352">
        <v>35</v>
      </c>
      <c r="F200" s="332">
        <v>0.5930555555555556</v>
      </c>
      <c r="G200" s="347">
        <v>0</v>
      </c>
      <c r="H200" s="332">
        <v>0.052083333333333336</v>
      </c>
      <c r="I200" s="361">
        <v>39848</v>
      </c>
      <c r="J200" s="352">
        <v>2009</v>
      </c>
      <c r="K200" s="352">
        <v>35</v>
      </c>
      <c r="L200" s="332">
        <v>0.6451388888888888</v>
      </c>
      <c r="M200" s="193">
        <v>4000</v>
      </c>
      <c r="N200" s="339">
        <v>18</v>
      </c>
      <c r="O200" s="337">
        <f t="shared" si="10"/>
        <v>844</v>
      </c>
      <c r="P200" s="350">
        <f t="shared" si="9"/>
        <v>1</v>
      </c>
    </row>
    <row r="201" spans="1:16" ht="15">
      <c r="A201" s="532"/>
      <c r="B201" s="305" t="s">
        <v>271</v>
      </c>
      <c r="C201" s="361">
        <f>I200</f>
        <v>39848</v>
      </c>
      <c r="D201" s="349">
        <f>J200</f>
        <v>2009</v>
      </c>
      <c r="E201" s="331">
        <f>K200</f>
        <v>35</v>
      </c>
      <c r="F201" s="332">
        <f>L200</f>
        <v>0.6451388888888888</v>
      </c>
      <c r="G201" s="347">
        <f>IF((L201-F201)&gt;0,K201-E201,IF((L201-F201)=0,0,K201-E201-$F$285))</f>
        <v>0</v>
      </c>
      <c r="H201" s="332">
        <f>IF((L201-F201)&gt;0,L201-F201,IF((L201-F201)=0,0,$H$285+L201-F201))</f>
        <v>0</v>
      </c>
      <c r="I201" s="361">
        <f>C202</f>
        <v>39848</v>
      </c>
      <c r="J201" s="351">
        <f>D202</f>
        <v>2009</v>
      </c>
      <c r="K201" s="352">
        <f>E202</f>
        <v>35</v>
      </c>
      <c r="L201" s="332">
        <f>F202</f>
        <v>0.6451388888888888</v>
      </c>
      <c r="M201" s="337"/>
      <c r="N201" s="337"/>
      <c r="O201" s="337">
        <f t="shared" si="10"/>
        <v>50</v>
      </c>
      <c r="P201" s="350">
        <f t="shared" si="9"/>
        <v>1</v>
      </c>
    </row>
    <row r="202" spans="1:16" ht="15">
      <c r="A202" s="532">
        <v>96</v>
      </c>
      <c r="B202" s="305" t="s">
        <v>442</v>
      </c>
      <c r="C202" s="361">
        <v>39848</v>
      </c>
      <c r="D202" s="352">
        <v>2009</v>
      </c>
      <c r="E202" s="352">
        <v>35</v>
      </c>
      <c r="F202" s="332">
        <v>0.6451388888888888</v>
      </c>
      <c r="G202" s="347">
        <v>0</v>
      </c>
      <c r="H202" s="332">
        <v>0.16666666666666666</v>
      </c>
      <c r="I202" s="361">
        <v>39848</v>
      </c>
      <c r="J202" s="352">
        <v>2009</v>
      </c>
      <c r="K202" s="352">
        <v>35</v>
      </c>
      <c r="L202" s="332">
        <v>0.8118055555555556</v>
      </c>
      <c r="M202" s="193">
        <v>4000</v>
      </c>
      <c r="N202" s="339">
        <v>57.6</v>
      </c>
      <c r="O202" s="337">
        <f t="shared" si="10"/>
        <v>845</v>
      </c>
      <c r="P202" s="350">
        <f aca="true" t="shared" si="11" ref="P202:P265">IF(O202=50,FLOOR(G202/2,1)+1,1)</f>
        <v>1</v>
      </c>
    </row>
    <row r="203" spans="1:16" ht="15">
      <c r="A203" s="532"/>
      <c r="B203" s="305" t="s">
        <v>272</v>
      </c>
      <c r="C203" s="361">
        <f>I202</f>
        <v>39848</v>
      </c>
      <c r="D203" s="349">
        <f>J202</f>
        <v>2009</v>
      </c>
      <c r="E203" s="331">
        <f>K202</f>
        <v>35</v>
      </c>
      <c r="F203" s="332">
        <f>L202</f>
        <v>0.8118055555555556</v>
      </c>
      <c r="G203" s="347">
        <f>IF((L203-F203)&gt;0,K203-E203,IF((L203-F203)=0,0,K203-E203-$F$285))</f>
        <v>0</v>
      </c>
      <c r="H203" s="332">
        <f>IF((L203-F203)&gt;0,L203-F203,IF((L203-F203)=0,0,$H$285+L203-F203))</f>
        <v>0</v>
      </c>
      <c r="I203" s="361">
        <f>C204</f>
        <v>39848</v>
      </c>
      <c r="J203" s="351">
        <f>D204</f>
        <v>2009</v>
      </c>
      <c r="K203" s="352">
        <f>E204</f>
        <v>35</v>
      </c>
      <c r="L203" s="332">
        <f>F204</f>
        <v>0.8118055555555556</v>
      </c>
      <c r="M203" s="337"/>
      <c r="N203" s="337"/>
      <c r="O203" s="337">
        <f aca="true" t="shared" si="12" ref="O203:O268">IF(MID(B203,6,7)="NO_DATA",50,IF(N203=0,50,IF(A203=""," ",$O$2+A203-1)))</f>
        <v>50</v>
      </c>
      <c r="P203" s="350">
        <f t="shared" si="11"/>
        <v>1</v>
      </c>
    </row>
    <row r="204" spans="1:16" ht="15">
      <c r="A204" s="532">
        <v>97</v>
      </c>
      <c r="B204" s="305" t="s">
        <v>444</v>
      </c>
      <c r="C204" s="361">
        <v>39848</v>
      </c>
      <c r="D204" s="352">
        <v>2009</v>
      </c>
      <c r="E204" s="352">
        <v>35</v>
      </c>
      <c r="F204" s="332">
        <v>0.8118055555555556</v>
      </c>
      <c r="G204" s="347">
        <v>0</v>
      </c>
      <c r="H204" s="332">
        <v>0.042361111111111106</v>
      </c>
      <c r="I204" s="361">
        <v>39848</v>
      </c>
      <c r="J204" s="352">
        <v>2009</v>
      </c>
      <c r="K204" s="352">
        <v>35</v>
      </c>
      <c r="L204" s="332">
        <v>0.8541666666666666</v>
      </c>
      <c r="M204" s="193">
        <v>4000</v>
      </c>
      <c r="N204" s="339">
        <v>14.64</v>
      </c>
      <c r="O204" s="337">
        <f t="shared" si="12"/>
        <v>846</v>
      </c>
      <c r="P204" s="350">
        <f t="shared" si="11"/>
        <v>1</v>
      </c>
    </row>
    <row r="205" spans="1:16" ht="15">
      <c r="A205" s="532"/>
      <c r="B205" s="305" t="s">
        <v>273</v>
      </c>
      <c r="C205" s="361">
        <f>I204</f>
        <v>39848</v>
      </c>
      <c r="D205" s="349">
        <f>J204</f>
        <v>2009</v>
      </c>
      <c r="E205" s="331">
        <f>K204</f>
        <v>35</v>
      </c>
      <c r="F205" s="332">
        <f>L204</f>
        <v>0.8541666666666666</v>
      </c>
      <c r="G205" s="347">
        <f>IF((L205-F205)&gt;0,K205-E205,IF((L205-F205)=0,0,K205-E205-$F$285))</f>
        <v>0</v>
      </c>
      <c r="H205" s="332">
        <f>IF((L205-F205)&gt;0,L205-F205,IF((L205-F205)=0,0,$H$285+L205-F205))</f>
        <v>0.1840277777777778</v>
      </c>
      <c r="I205" s="361">
        <f>C206</f>
        <v>39849</v>
      </c>
      <c r="J205" s="351">
        <f>D206</f>
        <v>2009</v>
      </c>
      <c r="K205" s="352">
        <f>E206</f>
        <v>36</v>
      </c>
      <c r="L205" s="332">
        <f>F206</f>
        <v>0.03819444444444444</v>
      </c>
      <c r="M205" s="337"/>
      <c r="N205" s="337"/>
      <c r="O205" s="337">
        <f t="shared" si="12"/>
        <v>50</v>
      </c>
      <c r="P205" s="350">
        <f t="shared" si="11"/>
        <v>1</v>
      </c>
    </row>
    <row r="206" spans="1:16" ht="15">
      <c r="A206" s="532">
        <v>98</v>
      </c>
      <c r="B206" s="305" t="s">
        <v>445</v>
      </c>
      <c r="C206" s="361">
        <v>39849</v>
      </c>
      <c r="D206" s="352">
        <v>2009</v>
      </c>
      <c r="E206" s="352">
        <v>36</v>
      </c>
      <c r="F206" s="332">
        <v>0.03819444444444444</v>
      </c>
      <c r="G206" s="347">
        <v>0</v>
      </c>
      <c r="H206" s="332">
        <v>0.11388888888888889</v>
      </c>
      <c r="I206" s="361">
        <v>39849</v>
      </c>
      <c r="J206" s="352">
        <v>2009</v>
      </c>
      <c r="K206" s="352">
        <v>36</v>
      </c>
      <c r="L206" s="332">
        <v>0.15208333333333332</v>
      </c>
      <c r="M206" s="193">
        <v>4000</v>
      </c>
      <c r="N206" s="339">
        <v>39.36</v>
      </c>
      <c r="O206" s="337">
        <f t="shared" si="12"/>
        <v>847</v>
      </c>
      <c r="P206" s="350">
        <f t="shared" si="11"/>
        <v>1</v>
      </c>
    </row>
    <row r="207" spans="1:16" ht="15">
      <c r="A207" s="532"/>
      <c r="B207" s="305" t="s">
        <v>283</v>
      </c>
      <c r="C207" s="361">
        <f>I206</f>
        <v>39849</v>
      </c>
      <c r="D207" s="349">
        <f>J206</f>
        <v>2009</v>
      </c>
      <c r="E207" s="331">
        <f>K206</f>
        <v>36</v>
      </c>
      <c r="F207" s="332">
        <f>L206</f>
        <v>0.15208333333333332</v>
      </c>
      <c r="G207" s="347">
        <f>IF((L207-F207)&gt;0,K207-E207,IF((L207-F207)=0,0,K207-E207-$F$285))</f>
        <v>0</v>
      </c>
      <c r="H207" s="332">
        <f>IF((L207-F207)&gt;0,L207-F207,IF((L207-F207)=0,0,$H$285+L207-F207))</f>
        <v>0</v>
      </c>
      <c r="I207" s="361">
        <f>C208</f>
        <v>39849</v>
      </c>
      <c r="J207" s="351">
        <f>D208</f>
        <v>2009</v>
      </c>
      <c r="K207" s="352">
        <f>E208</f>
        <v>36</v>
      </c>
      <c r="L207" s="332">
        <f>F208</f>
        <v>0.15208333333333332</v>
      </c>
      <c r="M207" s="337"/>
      <c r="N207" s="337"/>
      <c r="O207" s="337">
        <f t="shared" si="12"/>
        <v>50</v>
      </c>
      <c r="P207" s="350">
        <f t="shared" si="11"/>
        <v>1</v>
      </c>
    </row>
    <row r="208" spans="1:16" ht="15">
      <c r="A208" s="532">
        <v>99</v>
      </c>
      <c r="B208" s="305" t="s">
        <v>446</v>
      </c>
      <c r="C208" s="361">
        <v>39849</v>
      </c>
      <c r="D208" s="352">
        <v>2009</v>
      </c>
      <c r="E208" s="352">
        <v>36</v>
      </c>
      <c r="F208" s="332">
        <v>0.15208333333333332</v>
      </c>
      <c r="G208" s="347">
        <v>0</v>
      </c>
      <c r="H208" s="332">
        <v>0.027777777777777776</v>
      </c>
      <c r="I208" s="361">
        <v>39849</v>
      </c>
      <c r="J208" s="352">
        <v>2009</v>
      </c>
      <c r="K208" s="352">
        <v>36</v>
      </c>
      <c r="L208" s="332">
        <v>0.1798611111111111</v>
      </c>
      <c r="M208" s="193">
        <v>4000</v>
      </c>
      <c r="N208" s="339">
        <v>9.6</v>
      </c>
      <c r="O208" s="337">
        <f t="shared" si="12"/>
        <v>848</v>
      </c>
      <c r="P208" s="350">
        <f t="shared" si="11"/>
        <v>1</v>
      </c>
    </row>
    <row r="209" spans="1:16" ht="15">
      <c r="A209" s="532"/>
      <c r="B209" s="305" t="s">
        <v>274</v>
      </c>
      <c r="C209" s="361">
        <f>I208</f>
        <v>39849</v>
      </c>
      <c r="D209" s="349">
        <f>J208</f>
        <v>2009</v>
      </c>
      <c r="E209" s="331">
        <f>K208</f>
        <v>36</v>
      </c>
      <c r="F209" s="332">
        <f>L208</f>
        <v>0.1798611111111111</v>
      </c>
      <c r="G209" s="347">
        <f>IF((L209-F209)&gt;0,K209-E209,IF((L209-F209)=0,0,K209-E209-$F$285))</f>
        <v>0</v>
      </c>
      <c r="H209" s="332">
        <f>IF((L209-F209)&gt;0,L209-F209,IF((L209-F209)=0,0,$H$285+L209-F209))</f>
        <v>0.04166666666666666</v>
      </c>
      <c r="I209" s="361">
        <f>C210</f>
        <v>39849</v>
      </c>
      <c r="J209" s="351">
        <f>D210</f>
        <v>2009</v>
      </c>
      <c r="K209" s="352">
        <f>E210</f>
        <v>36</v>
      </c>
      <c r="L209" s="332">
        <f>F210</f>
        <v>0.22152777777777777</v>
      </c>
      <c r="M209" s="337"/>
      <c r="N209" s="337"/>
      <c r="O209" s="337">
        <f t="shared" si="12"/>
        <v>50</v>
      </c>
      <c r="P209" s="350">
        <f t="shared" si="11"/>
        <v>1</v>
      </c>
    </row>
    <row r="210" spans="1:16" ht="15">
      <c r="A210" s="532">
        <v>100</v>
      </c>
      <c r="B210" s="305" t="s">
        <v>447</v>
      </c>
      <c r="C210" s="361">
        <v>39849</v>
      </c>
      <c r="D210" s="352">
        <v>2009</v>
      </c>
      <c r="E210" s="352">
        <v>36</v>
      </c>
      <c r="F210" s="332">
        <v>0.22152777777777777</v>
      </c>
      <c r="G210" s="347">
        <v>0</v>
      </c>
      <c r="H210" s="332">
        <v>0.3333333333333333</v>
      </c>
      <c r="I210" s="361">
        <v>39849</v>
      </c>
      <c r="J210" s="352">
        <v>2009</v>
      </c>
      <c r="K210" s="352">
        <v>36</v>
      </c>
      <c r="L210" s="332">
        <v>0.5548611111111111</v>
      </c>
      <c r="M210" s="193">
        <v>3000</v>
      </c>
      <c r="N210" s="339">
        <v>86.4</v>
      </c>
      <c r="O210" s="337">
        <f t="shared" si="12"/>
        <v>849</v>
      </c>
      <c r="P210" s="350">
        <f t="shared" si="11"/>
        <v>1</v>
      </c>
    </row>
    <row r="211" spans="1:16" ht="15">
      <c r="A211" s="532"/>
      <c r="B211" s="305" t="s">
        <v>275</v>
      </c>
      <c r="C211" s="361">
        <f>I210</f>
        <v>39849</v>
      </c>
      <c r="D211" s="349">
        <f>J210</f>
        <v>2009</v>
      </c>
      <c r="E211" s="331">
        <f>K210</f>
        <v>36</v>
      </c>
      <c r="F211" s="332">
        <f>L210</f>
        <v>0.5548611111111111</v>
      </c>
      <c r="G211" s="347">
        <f>IF((L211-F211)&gt;0,K211-E211,IF((L211-F211)=0,0,K211-E211-$F$285))</f>
        <v>0</v>
      </c>
      <c r="H211" s="332">
        <f>IF((L211-F211)&gt;0,L211-F211,IF((L211-F211)=0,0,$H$285+L211-F211))</f>
        <v>0.02777777777777768</v>
      </c>
      <c r="I211" s="361">
        <f>C212</f>
        <v>39849</v>
      </c>
      <c r="J211" s="351">
        <f>D212</f>
        <v>2009</v>
      </c>
      <c r="K211" s="352">
        <f>E212</f>
        <v>36</v>
      </c>
      <c r="L211" s="332">
        <f>F212</f>
        <v>0.5826388888888888</v>
      </c>
      <c r="M211" s="337"/>
      <c r="N211" s="337"/>
      <c r="O211" s="337">
        <f t="shared" si="12"/>
        <v>50</v>
      </c>
      <c r="P211" s="350">
        <f t="shared" si="11"/>
        <v>1</v>
      </c>
    </row>
    <row r="212" spans="1:16" ht="15">
      <c r="A212" s="532">
        <v>101</v>
      </c>
      <c r="B212" s="305" t="s">
        <v>448</v>
      </c>
      <c r="C212" s="361">
        <v>39849</v>
      </c>
      <c r="D212" s="352">
        <v>2009</v>
      </c>
      <c r="E212" s="352">
        <v>36</v>
      </c>
      <c r="F212" s="332">
        <v>0.5826388888888888</v>
      </c>
      <c r="G212" s="347">
        <v>0</v>
      </c>
      <c r="H212" s="332">
        <v>0.020833333333333332</v>
      </c>
      <c r="I212" s="361">
        <v>39849</v>
      </c>
      <c r="J212" s="352">
        <v>2009</v>
      </c>
      <c r="K212" s="352">
        <v>36</v>
      </c>
      <c r="L212" s="332">
        <v>0.6034722222222222</v>
      </c>
      <c r="M212" s="193">
        <v>4000</v>
      </c>
      <c r="N212" s="339">
        <v>7.2</v>
      </c>
      <c r="O212" s="337">
        <f t="shared" si="12"/>
        <v>850</v>
      </c>
      <c r="P212" s="350">
        <f t="shared" si="11"/>
        <v>1</v>
      </c>
    </row>
    <row r="213" spans="1:16" ht="15">
      <c r="A213" s="532"/>
      <c r="B213" s="305" t="s">
        <v>276</v>
      </c>
      <c r="C213" s="361">
        <f>I212</f>
        <v>39849</v>
      </c>
      <c r="D213" s="349">
        <f>J212</f>
        <v>2009</v>
      </c>
      <c r="E213" s="331">
        <f>K212</f>
        <v>36</v>
      </c>
      <c r="F213" s="332">
        <f>L212</f>
        <v>0.6034722222222222</v>
      </c>
      <c r="G213" s="347">
        <f>IF((L213-F213)&gt;0,K213-E213,IF((L213-F213)=0,0,K213-E213-$F$285))</f>
        <v>0</v>
      </c>
      <c r="H213" s="332">
        <f>IF((L213-F213)&gt;0,L213-F213,IF((L213-F213)=0,0,$H$285+L213-F213))</f>
        <v>0.08333333333333337</v>
      </c>
      <c r="I213" s="361">
        <f>C214</f>
        <v>39849</v>
      </c>
      <c r="J213" s="351">
        <f>D214</f>
        <v>2009</v>
      </c>
      <c r="K213" s="352">
        <f>E214</f>
        <v>36</v>
      </c>
      <c r="L213" s="332">
        <f>F214</f>
        <v>0.6868055555555556</v>
      </c>
      <c r="M213" s="337"/>
      <c r="N213" s="337"/>
      <c r="O213" s="337">
        <f t="shared" si="12"/>
        <v>50</v>
      </c>
      <c r="P213" s="350">
        <f t="shared" si="11"/>
        <v>1</v>
      </c>
    </row>
    <row r="214" spans="1:16" ht="15">
      <c r="A214" s="532">
        <v>102</v>
      </c>
      <c r="B214" s="305" t="s">
        <v>449</v>
      </c>
      <c r="C214" s="361">
        <v>39849</v>
      </c>
      <c r="D214" s="352">
        <v>2009</v>
      </c>
      <c r="E214" s="352">
        <v>36</v>
      </c>
      <c r="F214" s="332">
        <v>0.6868055555555556</v>
      </c>
      <c r="G214" s="347">
        <v>0</v>
      </c>
      <c r="H214" s="332">
        <v>0.3888888888888889</v>
      </c>
      <c r="I214" s="361">
        <v>39850</v>
      </c>
      <c r="J214" s="352">
        <v>2009</v>
      </c>
      <c r="K214" s="352">
        <v>37</v>
      </c>
      <c r="L214" s="332">
        <v>0.07569444444444444</v>
      </c>
      <c r="M214" s="193">
        <v>4000</v>
      </c>
      <c r="N214" s="339">
        <v>134.4</v>
      </c>
      <c r="O214" s="337">
        <f t="shared" si="12"/>
        <v>851</v>
      </c>
      <c r="P214" s="350">
        <f t="shared" si="11"/>
        <v>1</v>
      </c>
    </row>
    <row r="215" spans="1:16" ht="15">
      <c r="A215" s="532"/>
      <c r="B215" s="305" t="s">
        <v>277</v>
      </c>
      <c r="C215" s="361">
        <f>I214</f>
        <v>39850</v>
      </c>
      <c r="D215" s="349">
        <f>J214</f>
        <v>2009</v>
      </c>
      <c r="E215" s="331">
        <f>K214</f>
        <v>37</v>
      </c>
      <c r="F215" s="332">
        <f>L214</f>
        <v>0.07569444444444444</v>
      </c>
      <c r="G215" s="347">
        <f>IF((L215-F215)&gt;0,K215-E215,IF((L215-F215)=0,0,K215-E215-$F$285))</f>
        <v>0</v>
      </c>
      <c r="H215" s="332">
        <f>IF((L215-F215)&gt;0,L215-F215,IF((L215-F215)=0,0,$H$285+L215-F215))</f>
        <v>0</v>
      </c>
      <c r="I215" s="361">
        <f>C216</f>
        <v>39850</v>
      </c>
      <c r="J215" s="351">
        <f>D216</f>
        <v>2009</v>
      </c>
      <c r="K215" s="352">
        <f>E216</f>
        <v>37</v>
      </c>
      <c r="L215" s="332">
        <f>F216</f>
        <v>0.07569444444444444</v>
      </c>
      <c r="M215" s="337"/>
      <c r="N215" s="337"/>
      <c r="O215" s="337">
        <f t="shared" si="12"/>
        <v>50</v>
      </c>
      <c r="P215" s="350">
        <f t="shared" si="11"/>
        <v>1</v>
      </c>
    </row>
    <row r="216" spans="1:16" ht="15">
      <c r="A216" s="532">
        <v>103</v>
      </c>
      <c r="B216" s="305" t="s">
        <v>450</v>
      </c>
      <c r="C216" s="361">
        <v>39850</v>
      </c>
      <c r="D216" s="352">
        <v>2009</v>
      </c>
      <c r="E216" s="352">
        <v>37</v>
      </c>
      <c r="F216" s="332">
        <v>0.07569444444444444</v>
      </c>
      <c r="G216" s="347">
        <v>0</v>
      </c>
      <c r="H216" s="332">
        <v>0.052083333333333336</v>
      </c>
      <c r="I216" s="361">
        <v>39850</v>
      </c>
      <c r="J216" s="352">
        <v>2009</v>
      </c>
      <c r="K216" s="352">
        <v>37</v>
      </c>
      <c r="L216" s="332">
        <v>0.1277777777777778</v>
      </c>
      <c r="M216" s="193">
        <v>4000</v>
      </c>
      <c r="N216" s="339">
        <v>18</v>
      </c>
      <c r="O216" s="337">
        <f>IF(MID(B216,6,7)="NO_DATA",50,IF(N216=0,50,IF(A216=""," ",$O$2+A216-1)))</f>
        <v>852</v>
      </c>
      <c r="P216" s="350">
        <f t="shared" si="11"/>
        <v>1</v>
      </c>
    </row>
    <row r="217" spans="1:16" ht="15">
      <c r="A217" s="532"/>
      <c r="B217" s="305" t="s">
        <v>278</v>
      </c>
      <c r="C217" s="361">
        <f>I216</f>
        <v>39850</v>
      </c>
      <c r="D217" s="349">
        <f>J216</f>
        <v>2009</v>
      </c>
      <c r="E217" s="331">
        <f>K216</f>
        <v>37</v>
      </c>
      <c r="F217" s="332">
        <f>L216</f>
        <v>0.1277777777777778</v>
      </c>
      <c r="G217" s="347">
        <f>IF((L217-F217)&gt;0,K217-E217,IF((L217-F217)=0,0,K217-E217-$F$285))</f>
        <v>0</v>
      </c>
      <c r="H217" s="332">
        <f>IF((L217-F217)&gt;0,L217-F217,IF((L217-F217)=0,0,$H$285+L217-F217))</f>
        <v>0</v>
      </c>
      <c r="I217" s="361">
        <f>C218</f>
        <v>39850</v>
      </c>
      <c r="J217" s="351">
        <f>D218</f>
        <v>2009</v>
      </c>
      <c r="K217" s="352">
        <f>E218</f>
        <v>37</v>
      </c>
      <c r="L217" s="332">
        <f>F218</f>
        <v>0.1277777777777778</v>
      </c>
      <c r="M217" s="337"/>
      <c r="N217" s="337"/>
      <c r="O217" s="337">
        <f t="shared" si="12"/>
        <v>50</v>
      </c>
      <c r="P217" s="350">
        <f t="shared" si="11"/>
        <v>1</v>
      </c>
    </row>
    <row r="218" spans="1:16" ht="15">
      <c r="A218" s="532">
        <v>104</v>
      </c>
      <c r="B218" s="305" t="s">
        <v>451</v>
      </c>
      <c r="C218" s="361">
        <v>39850</v>
      </c>
      <c r="D218" s="352">
        <v>2009</v>
      </c>
      <c r="E218" s="352">
        <v>37</v>
      </c>
      <c r="F218" s="332">
        <v>0.1277777777777778</v>
      </c>
      <c r="G218" s="347">
        <v>0</v>
      </c>
      <c r="H218" s="332">
        <v>0.051388888888888894</v>
      </c>
      <c r="I218" s="361">
        <v>39850</v>
      </c>
      <c r="J218" s="352">
        <v>2009</v>
      </c>
      <c r="K218" s="352">
        <v>37</v>
      </c>
      <c r="L218" s="332">
        <v>0.17916666666666667</v>
      </c>
      <c r="M218" s="193">
        <v>4000</v>
      </c>
      <c r="N218" s="339">
        <v>17.76</v>
      </c>
      <c r="O218" s="337">
        <f t="shared" si="12"/>
        <v>853</v>
      </c>
      <c r="P218" s="350">
        <f t="shared" si="11"/>
        <v>1</v>
      </c>
    </row>
    <row r="219" spans="1:16" ht="15">
      <c r="A219" s="532"/>
      <c r="B219" s="305" t="s">
        <v>279</v>
      </c>
      <c r="C219" s="361">
        <f>I218</f>
        <v>39850</v>
      </c>
      <c r="D219" s="349">
        <f>J218</f>
        <v>2009</v>
      </c>
      <c r="E219" s="331">
        <f>K218</f>
        <v>37</v>
      </c>
      <c r="F219" s="332">
        <f>L218</f>
        <v>0.17916666666666667</v>
      </c>
      <c r="G219" s="347">
        <f>IF((L219-F219)&gt;0,K219-E219,IF((L219-F219)=0,0,K219-E219-$F$285))</f>
        <v>0</v>
      </c>
      <c r="H219" s="332">
        <f>IF((L219-F219)&gt;0,L219-F219,IF((L219-F219)=0,0,$H$285+L219-F219))</f>
        <v>0.0423611111111111</v>
      </c>
      <c r="I219" s="361">
        <f>C220</f>
        <v>39850</v>
      </c>
      <c r="J219" s="351">
        <f>D220</f>
        <v>2009</v>
      </c>
      <c r="K219" s="352">
        <f>E220</f>
        <v>37</v>
      </c>
      <c r="L219" s="332">
        <f>F220</f>
        <v>0.22152777777777777</v>
      </c>
      <c r="M219" s="337"/>
      <c r="N219" s="337"/>
      <c r="O219" s="337">
        <f t="shared" si="12"/>
        <v>50</v>
      </c>
      <c r="P219" s="350">
        <f t="shared" si="11"/>
        <v>1</v>
      </c>
    </row>
    <row r="220" spans="1:16" ht="15">
      <c r="A220" s="532">
        <v>105</v>
      </c>
      <c r="B220" s="305" t="s">
        <v>452</v>
      </c>
      <c r="C220" s="361">
        <v>39850</v>
      </c>
      <c r="D220" s="352">
        <v>2009</v>
      </c>
      <c r="E220" s="352">
        <v>37</v>
      </c>
      <c r="F220" s="332">
        <v>0.22152777777777777</v>
      </c>
      <c r="G220" s="347">
        <v>0</v>
      </c>
      <c r="H220" s="332">
        <v>0.3333333333333333</v>
      </c>
      <c r="I220" s="361">
        <v>39850</v>
      </c>
      <c r="J220" s="352">
        <v>2009</v>
      </c>
      <c r="K220" s="352">
        <v>37</v>
      </c>
      <c r="L220" s="332">
        <v>0.5548611111111111</v>
      </c>
      <c r="M220" s="193">
        <v>3000</v>
      </c>
      <c r="N220" s="339">
        <v>86.4</v>
      </c>
      <c r="O220" s="337">
        <f t="shared" si="12"/>
        <v>854</v>
      </c>
      <c r="P220" s="350">
        <f t="shared" si="11"/>
        <v>1</v>
      </c>
    </row>
    <row r="221" spans="1:16" ht="15">
      <c r="A221" s="532"/>
      <c r="B221" s="305" t="s">
        <v>280</v>
      </c>
      <c r="C221" s="361">
        <f>I220</f>
        <v>39850</v>
      </c>
      <c r="D221" s="349">
        <f>J220</f>
        <v>2009</v>
      </c>
      <c r="E221" s="331">
        <f>K220</f>
        <v>37</v>
      </c>
      <c r="F221" s="332">
        <f>L220</f>
        <v>0.5548611111111111</v>
      </c>
      <c r="G221" s="347">
        <f>IF((L221-F221)&gt;0,K221-E221,IF((L221-F221)=0,0,K221-E221-$F$285))</f>
        <v>0</v>
      </c>
      <c r="H221" s="332">
        <f>IF((L221-F221)&gt;0,L221-F221,IF((L221-F221)=0,0,$H$285+L221-F221))</f>
        <v>0.038553240740740735</v>
      </c>
      <c r="I221" s="361">
        <f>C222</f>
        <v>39850</v>
      </c>
      <c r="J221" s="351">
        <f>D222</f>
        <v>2009</v>
      </c>
      <c r="K221" s="352">
        <f>E222</f>
        <v>37</v>
      </c>
      <c r="L221" s="332">
        <f>F222</f>
        <v>0.5934143518518519</v>
      </c>
      <c r="M221" s="337"/>
      <c r="N221" s="337"/>
      <c r="O221" s="337">
        <f t="shared" si="12"/>
        <v>50</v>
      </c>
      <c r="P221" s="350">
        <f t="shared" si="11"/>
        <v>1</v>
      </c>
    </row>
    <row r="222" spans="1:16" ht="15">
      <c r="A222" s="325">
        <v>106</v>
      </c>
      <c r="B222" s="305" t="s">
        <v>453</v>
      </c>
      <c r="C222" s="361">
        <v>39850</v>
      </c>
      <c r="D222" s="352">
        <v>2009</v>
      </c>
      <c r="E222" s="352">
        <v>37</v>
      </c>
      <c r="F222" s="332">
        <v>0.5934143518518519</v>
      </c>
      <c r="G222" s="347">
        <v>0</v>
      </c>
      <c r="H222" s="332">
        <v>0.23356481481481484</v>
      </c>
      <c r="I222" s="361">
        <v>39850</v>
      </c>
      <c r="J222" s="352">
        <v>2009</v>
      </c>
      <c r="K222" s="352">
        <v>37</v>
      </c>
      <c r="L222" s="332">
        <v>0.8269791666666667</v>
      </c>
      <c r="M222" s="193">
        <v>2000</v>
      </c>
      <c r="N222" s="339">
        <v>40.36</v>
      </c>
      <c r="O222" s="337">
        <f t="shared" si="12"/>
        <v>855</v>
      </c>
      <c r="P222" s="350">
        <f t="shared" si="11"/>
        <v>1</v>
      </c>
    </row>
    <row r="223" spans="1:16" ht="15">
      <c r="A223" s="325"/>
      <c r="B223" s="305" t="s">
        <v>281</v>
      </c>
      <c r="C223" s="361">
        <f>I222</f>
        <v>39850</v>
      </c>
      <c r="D223" s="349">
        <f>J222</f>
        <v>2009</v>
      </c>
      <c r="E223" s="331">
        <f>K222</f>
        <v>37</v>
      </c>
      <c r="F223" s="332">
        <f>L222</f>
        <v>0.8269791666666667</v>
      </c>
      <c r="G223" s="347">
        <f>IF((L223-F223)&gt;0,K223-E223,IF((L223-F223)=0,0,K223-E223-$F$285))</f>
        <v>0</v>
      </c>
      <c r="H223" s="332">
        <f>IF((L223-F223)&gt;0,L223-F223,IF((L223-F223)=0,0,$H$285+L223-F223))</f>
        <v>0</v>
      </c>
      <c r="I223" s="361">
        <f>C224</f>
        <v>39850</v>
      </c>
      <c r="J223" s="351">
        <f>D224</f>
        <v>2009</v>
      </c>
      <c r="K223" s="352">
        <f>E224</f>
        <v>37</v>
      </c>
      <c r="L223" s="332">
        <f>F224</f>
        <v>0.8269791666666667</v>
      </c>
      <c r="M223" s="337"/>
      <c r="N223" s="337"/>
      <c r="O223" s="337">
        <f t="shared" si="12"/>
        <v>50</v>
      </c>
      <c r="P223" s="350">
        <f t="shared" si="11"/>
        <v>1</v>
      </c>
    </row>
    <row r="224" spans="1:16" ht="15">
      <c r="A224" s="325">
        <v>107</v>
      </c>
      <c r="B224" s="305" t="s">
        <v>454</v>
      </c>
      <c r="C224" s="361">
        <v>39850</v>
      </c>
      <c r="D224" s="352">
        <v>2009</v>
      </c>
      <c r="E224" s="352">
        <v>37</v>
      </c>
      <c r="F224" s="332">
        <v>0.8269791666666667</v>
      </c>
      <c r="G224" s="347">
        <v>0</v>
      </c>
      <c r="H224" s="332">
        <v>0.14583333333333334</v>
      </c>
      <c r="I224" s="361">
        <v>39850</v>
      </c>
      <c r="J224" s="352">
        <v>2009</v>
      </c>
      <c r="K224" s="352">
        <v>37</v>
      </c>
      <c r="L224" s="332">
        <v>0.9728125</v>
      </c>
      <c r="M224" s="193">
        <v>4000</v>
      </c>
      <c r="N224" s="339">
        <v>50.4</v>
      </c>
      <c r="O224" s="337">
        <f t="shared" si="12"/>
        <v>856</v>
      </c>
      <c r="P224" s="350">
        <f t="shared" si="11"/>
        <v>1</v>
      </c>
    </row>
    <row r="225" spans="1:16" ht="15">
      <c r="A225" s="325"/>
      <c r="B225" s="305" t="s">
        <v>285</v>
      </c>
      <c r="C225" s="361">
        <f>I224</f>
        <v>39850</v>
      </c>
      <c r="D225" s="349">
        <f>J224</f>
        <v>2009</v>
      </c>
      <c r="E225" s="331">
        <f>K224</f>
        <v>37</v>
      </c>
      <c r="F225" s="332">
        <f>L224</f>
        <v>0.9728125</v>
      </c>
      <c r="G225" s="347">
        <f>IF((L225-F225)&gt;0,K225-E225,IF((L225-F225)=0,0,K225-E225-$F$285))</f>
        <v>0</v>
      </c>
      <c r="H225" s="332">
        <f>IF((L225-F225)&gt;0,L225-F225,IF((L225-F225)=0,0,$H$285+L225-F225))</f>
        <v>0</v>
      </c>
      <c r="I225" s="361">
        <f>C226</f>
        <v>39850</v>
      </c>
      <c r="J225" s="351">
        <f>D226</f>
        <v>2009</v>
      </c>
      <c r="K225" s="352">
        <f>E226</f>
        <v>37</v>
      </c>
      <c r="L225" s="332">
        <f>F226</f>
        <v>0.9728125</v>
      </c>
      <c r="M225" s="337"/>
      <c r="N225" s="337"/>
      <c r="O225" s="337">
        <f t="shared" si="12"/>
        <v>50</v>
      </c>
      <c r="P225" s="350">
        <f t="shared" si="11"/>
        <v>1</v>
      </c>
    </row>
    <row r="226" spans="1:16" ht="15">
      <c r="A226" s="325">
        <v>108</v>
      </c>
      <c r="B226" s="305" t="s">
        <v>458</v>
      </c>
      <c r="C226" s="361">
        <v>39850</v>
      </c>
      <c r="D226" s="352">
        <v>2009</v>
      </c>
      <c r="E226" s="352">
        <v>37</v>
      </c>
      <c r="F226" s="332">
        <v>0.9728125</v>
      </c>
      <c r="G226" s="347">
        <v>0</v>
      </c>
      <c r="H226" s="332">
        <v>0.16666666666666666</v>
      </c>
      <c r="I226" s="361">
        <v>39851</v>
      </c>
      <c r="J226" s="352">
        <v>2009</v>
      </c>
      <c r="K226" s="352">
        <v>38</v>
      </c>
      <c r="L226" s="332">
        <v>0.13947916666666668</v>
      </c>
      <c r="M226" s="193">
        <v>4000</v>
      </c>
      <c r="N226" s="339">
        <v>57.6</v>
      </c>
      <c r="O226" s="337">
        <f t="shared" si="12"/>
        <v>857</v>
      </c>
      <c r="P226" s="350">
        <f t="shared" si="11"/>
        <v>1</v>
      </c>
    </row>
    <row r="227" spans="1:16" ht="15">
      <c r="A227" s="325"/>
      <c r="B227" s="305" t="s">
        <v>286</v>
      </c>
      <c r="C227" s="361">
        <f>I226</f>
        <v>39851</v>
      </c>
      <c r="D227" s="349">
        <f>J226</f>
        <v>2009</v>
      </c>
      <c r="E227" s="331">
        <f>K226</f>
        <v>38</v>
      </c>
      <c r="F227" s="332">
        <f>L226</f>
        <v>0.13947916666666668</v>
      </c>
      <c r="G227" s="347">
        <f>IF((L227-F227)&gt;0,K227-E227,IF((L227-F227)=0,0,K227-E227-$F$285))</f>
        <v>0</v>
      </c>
      <c r="H227" s="332">
        <f>IF((L227-F227)&gt;0,L227-F227,IF((L227-F227)=0,0,$H$285+L227-F227))</f>
        <v>0.47916666666666663</v>
      </c>
      <c r="I227" s="361">
        <f>C228</f>
        <v>39851</v>
      </c>
      <c r="J227" s="351">
        <f>D228</f>
        <v>2009</v>
      </c>
      <c r="K227" s="352">
        <f>E228</f>
        <v>38</v>
      </c>
      <c r="L227" s="332">
        <f>F228</f>
        <v>0.6186458333333333</v>
      </c>
      <c r="M227" s="337"/>
      <c r="N227" s="337"/>
      <c r="O227" s="337">
        <f t="shared" si="12"/>
        <v>50</v>
      </c>
      <c r="P227" s="350">
        <f t="shared" si="11"/>
        <v>1</v>
      </c>
    </row>
    <row r="228" spans="1:16" ht="15">
      <c r="A228" s="325">
        <v>109</v>
      </c>
      <c r="B228" s="305" t="s">
        <v>461</v>
      </c>
      <c r="C228" s="361">
        <v>39851</v>
      </c>
      <c r="D228" s="352">
        <v>2009</v>
      </c>
      <c r="E228" s="352">
        <v>38</v>
      </c>
      <c r="F228" s="332">
        <v>0.6186458333333333</v>
      </c>
      <c r="G228" s="347">
        <v>0</v>
      </c>
      <c r="H228" s="332">
        <v>0.125</v>
      </c>
      <c r="I228" s="361">
        <v>39851</v>
      </c>
      <c r="J228" s="352">
        <v>2009</v>
      </c>
      <c r="K228" s="352">
        <v>38</v>
      </c>
      <c r="L228" s="332">
        <v>0.7436458333333333</v>
      </c>
      <c r="M228" s="193">
        <v>2000</v>
      </c>
      <c r="N228" s="339">
        <v>21.6</v>
      </c>
      <c r="O228" s="337">
        <f t="shared" si="12"/>
        <v>858</v>
      </c>
      <c r="P228" s="350">
        <f t="shared" si="11"/>
        <v>1</v>
      </c>
    </row>
    <row r="229" spans="1:16" ht="15">
      <c r="A229" s="325"/>
      <c r="B229" s="305" t="s">
        <v>287</v>
      </c>
      <c r="C229" s="361">
        <f>I228</f>
        <v>39851</v>
      </c>
      <c r="D229" s="349">
        <f>J228</f>
        <v>2009</v>
      </c>
      <c r="E229" s="331">
        <f>K228</f>
        <v>38</v>
      </c>
      <c r="F229" s="332">
        <f>L228</f>
        <v>0.7436458333333333</v>
      </c>
      <c r="G229" s="347">
        <f>IF((L229-F229)&gt;0,K229-E229,IF((L229-F229)=0,0,K229-E229-$F$285))</f>
        <v>0</v>
      </c>
      <c r="H229" s="332">
        <f>IF((L229-F229)&gt;0,L229-F229,IF((L229-F229)=0,0,$H$285+L229-F229))</f>
        <v>0</v>
      </c>
      <c r="I229" s="361">
        <f>C230</f>
        <v>39851</v>
      </c>
      <c r="J229" s="351">
        <f>D230</f>
        <v>2009</v>
      </c>
      <c r="K229" s="352">
        <f>E230</f>
        <v>38</v>
      </c>
      <c r="L229" s="332">
        <f>F230</f>
        <v>0.7436458333333333</v>
      </c>
      <c r="M229" s="337"/>
      <c r="N229" s="337"/>
      <c r="O229" s="337">
        <f t="shared" si="12"/>
        <v>50</v>
      </c>
      <c r="P229" s="350">
        <f t="shared" si="11"/>
        <v>1</v>
      </c>
    </row>
    <row r="230" spans="1:16" ht="15">
      <c r="A230" s="325">
        <v>110</v>
      </c>
      <c r="B230" s="305" t="s">
        <v>569</v>
      </c>
      <c r="C230" s="361">
        <v>39851</v>
      </c>
      <c r="D230" s="352">
        <v>2009</v>
      </c>
      <c r="E230" s="352">
        <v>38</v>
      </c>
      <c r="F230" s="332">
        <v>0.7436458333333333</v>
      </c>
      <c r="G230" s="347">
        <v>0</v>
      </c>
      <c r="H230" s="332">
        <v>0.041666666666666664</v>
      </c>
      <c r="I230" s="361">
        <v>39851</v>
      </c>
      <c r="J230" s="352">
        <v>2009</v>
      </c>
      <c r="K230" s="352">
        <v>38</v>
      </c>
      <c r="L230" s="332">
        <v>0.7853125</v>
      </c>
      <c r="M230" s="193">
        <v>2000</v>
      </c>
      <c r="N230" s="339">
        <v>7.2</v>
      </c>
      <c r="O230" s="337">
        <f t="shared" si="12"/>
        <v>859</v>
      </c>
      <c r="P230" s="350">
        <f t="shared" si="11"/>
        <v>1</v>
      </c>
    </row>
    <row r="231" spans="1:16" ht="15">
      <c r="A231" s="325"/>
      <c r="B231" s="305" t="s">
        <v>288</v>
      </c>
      <c r="C231" s="361">
        <f>I230</f>
        <v>39851</v>
      </c>
      <c r="D231" s="349">
        <f>J230</f>
        <v>2009</v>
      </c>
      <c r="E231" s="331">
        <f>K230</f>
        <v>38</v>
      </c>
      <c r="F231" s="332">
        <f>L230</f>
        <v>0.7853125</v>
      </c>
      <c r="G231" s="347">
        <f>IF((L231-F231)&gt;0,K231-E231,IF((L231-F231)=0,0,K231-E231-$F$285))</f>
        <v>0</v>
      </c>
      <c r="H231" s="332">
        <f>IF((L231-F231)&gt;0,L231-F231,IF((L231-F231)=0,0,$H$285+L231-F231))</f>
        <v>0</v>
      </c>
      <c r="I231" s="361">
        <f>C232</f>
        <v>39851</v>
      </c>
      <c r="J231" s="351">
        <f>D232</f>
        <v>2009</v>
      </c>
      <c r="K231" s="352">
        <f>E232</f>
        <v>38</v>
      </c>
      <c r="L231" s="332">
        <f>F232</f>
        <v>0.7853125</v>
      </c>
      <c r="M231" s="337"/>
      <c r="N231" s="337"/>
      <c r="O231" s="337">
        <f t="shared" si="12"/>
        <v>50</v>
      </c>
      <c r="P231" s="350">
        <f t="shared" si="11"/>
        <v>1</v>
      </c>
    </row>
    <row r="232" spans="1:16" ht="15">
      <c r="A232" s="325">
        <v>111</v>
      </c>
      <c r="B232" s="305" t="s">
        <v>463</v>
      </c>
      <c r="C232" s="361">
        <v>39851</v>
      </c>
      <c r="D232" s="352">
        <v>2009</v>
      </c>
      <c r="E232" s="352">
        <v>38</v>
      </c>
      <c r="F232" s="332">
        <v>0.7853125</v>
      </c>
      <c r="G232" s="347">
        <v>0</v>
      </c>
      <c r="H232" s="332">
        <v>0.125</v>
      </c>
      <c r="I232" s="361">
        <v>39851</v>
      </c>
      <c r="J232" s="352">
        <v>2009</v>
      </c>
      <c r="K232" s="352">
        <v>38</v>
      </c>
      <c r="L232" s="332">
        <v>0.9103125</v>
      </c>
      <c r="M232" s="193">
        <v>2000</v>
      </c>
      <c r="N232" s="339">
        <v>21.6</v>
      </c>
      <c r="O232" s="337">
        <f t="shared" si="12"/>
        <v>860</v>
      </c>
      <c r="P232" s="350">
        <f t="shared" si="11"/>
        <v>1</v>
      </c>
    </row>
    <row r="233" spans="1:16" ht="15">
      <c r="A233" s="325"/>
      <c r="B233" s="305" t="s">
        <v>289</v>
      </c>
      <c r="C233" s="361">
        <f>I232</f>
        <v>39851</v>
      </c>
      <c r="D233" s="349">
        <f>J232</f>
        <v>2009</v>
      </c>
      <c r="E233" s="331">
        <f>K232</f>
        <v>38</v>
      </c>
      <c r="F233" s="332">
        <f>L232</f>
        <v>0.9103125</v>
      </c>
      <c r="G233" s="347">
        <f>IF((L233-F233)&gt;0,K233-E233,IF((L233-F233)=0,0,K233-E233-$F$285))</f>
        <v>0</v>
      </c>
      <c r="H233" s="332">
        <f>IF((L233-F233)&gt;0,L233-F233,IF((L233-F233)=0,0,$H$285+L233-F233))</f>
        <v>0</v>
      </c>
      <c r="I233" s="361">
        <f>C234</f>
        <v>39851</v>
      </c>
      <c r="J233" s="351">
        <f>D234</f>
        <v>2009</v>
      </c>
      <c r="K233" s="352">
        <f>E234</f>
        <v>38</v>
      </c>
      <c r="L233" s="332">
        <f>F234</f>
        <v>0.9103125</v>
      </c>
      <c r="M233" s="337"/>
      <c r="N233" s="337"/>
      <c r="O233" s="337">
        <f t="shared" si="12"/>
        <v>50</v>
      </c>
      <c r="P233" s="350">
        <f t="shared" si="11"/>
        <v>1</v>
      </c>
    </row>
    <row r="234" spans="1:16" ht="15">
      <c r="A234" s="325">
        <v>112</v>
      </c>
      <c r="B234" s="305" t="s">
        <v>570</v>
      </c>
      <c r="C234" s="361">
        <v>39851</v>
      </c>
      <c r="D234" s="352">
        <v>2009</v>
      </c>
      <c r="E234" s="352">
        <v>38</v>
      </c>
      <c r="F234" s="332">
        <v>0.9103125</v>
      </c>
      <c r="G234" s="347">
        <v>0</v>
      </c>
      <c r="H234" s="332">
        <v>0.009027777777777779</v>
      </c>
      <c r="I234" s="361">
        <v>39851</v>
      </c>
      <c r="J234" s="352">
        <v>2009</v>
      </c>
      <c r="K234" s="352">
        <v>38</v>
      </c>
      <c r="L234" s="332">
        <v>0.9193402777777777</v>
      </c>
      <c r="M234" s="193">
        <v>2000</v>
      </c>
      <c r="N234" s="339">
        <v>1.56</v>
      </c>
      <c r="O234" s="337">
        <f t="shared" si="12"/>
        <v>861</v>
      </c>
      <c r="P234" s="350">
        <f t="shared" si="11"/>
        <v>1</v>
      </c>
    </row>
    <row r="235" spans="1:16" ht="15">
      <c r="A235" s="325"/>
      <c r="B235" s="305" t="s">
        <v>290</v>
      </c>
      <c r="C235" s="361">
        <f>I234</f>
        <v>39851</v>
      </c>
      <c r="D235" s="349">
        <f>J234</f>
        <v>2009</v>
      </c>
      <c r="E235" s="331">
        <f>K234</f>
        <v>38</v>
      </c>
      <c r="F235" s="332">
        <f>L234</f>
        <v>0.9193402777777777</v>
      </c>
      <c r="G235" s="347">
        <f>IF((L235-F235)&gt;0,K235-E235,IF((L235-F235)=0,0,K235-E235-$F$285))</f>
        <v>0</v>
      </c>
      <c r="H235" s="332">
        <f>IF((L235-F235)&gt;0,L235-F235,IF((L235-F235)=0,0,$H$285+L235-F235))</f>
        <v>0.011805555555555625</v>
      </c>
      <c r="I235" s="361">
        <f>C236</f>
        <v>39851</v>
      </c>
      <c r="J235" s="351">
        <f>D236</f>
        <v>2009</v>
      </c>
      <c r="K235" s="352">
        <f>E236</f>
        <v>38</v>
      </c>
      <c r="L235" s="332">
        <f>F236</f>
        <v>0.9311458333333333</v>
      </c>
      <c r="M235" s="337"/>
      <c r="N235" s="337"/>
      <c r="O235" s="337">
        <f t="shared" si="12"/>
        <v>50</v>
      </c>
      <c r="P235" s="350">
        <f t="shared" si="11"/>
        <v>1</v>
      </c>
    </row>
    <row r="236" spans="1:16" ht="15">
      <c r="A236" s="325">
        <v>113</v>
      </c>
      <c r="B236" s="305" t="s">
        <v>467</v>
      </c>
      <c r="C236" s="361">
        <v>39851</v>
      </c>
      <c r="D236" s="352">
        <v>2009</v>
      </c>
      <c r="E236" s="352">
        <v>38</v>
      </c>
      <c r="F236" s="332">
        <v>0.9311458333333333</v>
      </c>
      <c r="G236" s="347">
        <v>0</v>
      </c>
      <c r="H236" s="332">
        <v>0.1875</v>
      </c>
      <c r="I236" s="361">
        <v>39852</v>
      </c>
      <c r="J236" s="352">
        <v>2009</v>
      </c>
      <c r="K236" s="352">
        <v>39</v>
      </c>
      <c r="L236" s="332">
        <v>0.11864583333333334</v>
      </c>
      <c r="M236" s="193">
        <v>2000</v>
      </c>
      <c r="N236" s="339">
        <v>32.4</v>
      </c>
      <c r="O236" s="337">
        <f t="shared" si="12"/>
        <v>862</v>
      </c>
      <c r="P236" s="350">
        <f t="shared" si="11"/>
        <v>1</v>
      </c>
    </row>
    <row r="237" spans="1:16" ht="15">
      <c r="A237" s="325"/>
      <c r="B237" s="305" t="s">
        <v>291</v>
      </c>
      <c r="C237" s="361">
        <f>I236</f>
        <v>39852</v>
      </c>
      <c r="D237" s="349">
        <f>J236</f>
        <v>2009</v>
      </c>
      <c r="E237" s="331">
        <f>K236</f>
        <v>39</v>
      </c>
      <c r="F237" s="332">
        <f>L236</f>
        <v>0.11864583333333334</v>
      </c>
      <c r="G237" s="347">
        <f>IF((L237-F237)&gt;0,K237-E237,IF((L237-F237)=0,0,K237-E237-$F$285))</f>
        <v>0</v>
      </c>
      <c r="H237" s="332">
        <f>IF((L237-F237)&gt;0,L237-F237,IF((L237-F237)=0,0,$H$285+L237-F237))</f>
        <v>0.10288194444444443</v>
      </c>
      <c r="I237" s="361">
        <f>C238</f>
        <v>39852</v>
      </c>
      <c r="J237" s="351">
        <f>D238</f>
        <v>2009</v>
      </c>
      <c r="K237" s="352">
        <f>E238</f>
        <v>39</v>
      </c>
      <c r="L237" s="332">
        <f>F238</f>
        <v>0.22152777777777777</v>
      </c>
      <c r="M237" s="337"/>
      <c r="N237" s="337"/>
      <c r="O237" s="337">
        <f t="shared" si="12"/>
        <v>50</v>
      </c>
      <c r="P237" s="350">
        <f t="shared" si="11"/>
        <v>1</v>
      </c>
    </row>
    <row r="238" spans="1:16" ht="15">
      <c r="A238" s="532">
        <v>114</v>
      </c>
      <c r="B238" s="305" t="s">
        <v>469</v>
      </c>
      <c r="C238" s="361">
        <v>39852</v>
      </c>
      <c r="D238" s="352">
        <v>2009</v>
      </c>
      <c r="E238" s="352">
        <v>39</v>
      </c>
      <c r="F238" s="332">
        <v>0.22152777777777777</v>
      </c>
      <c r="G238" s="347">
        <v>0</v>
      </c>
      <c r="H238" s="332">
        <v>0.3333333333333333</v>
      </c>
      <c r="I238" s="361">
        <v>39852</v>
      </c>
      <c r="J238" s="352">
        <v>2009</v>
      </c>
      <c r="K238" s="352">
        <v>39</v>
      </c>
      <c r="L238" s="332">
        <v>0.5548611111111111</v>
      </c>
      <c r="M238" s="193">
        <v>3000</v>
      </c>
      <c r="N238" s="339">
        <v>86.4</v>
      </c>
      <c r="O238" s="337">
        <f t="shared" si="12"/>
        <v>863</v>
      </c>
      <c r="P238" s="350">
        <f t="shared" si="11"/>
        <v>1</v>
      </c>
    </row>
    <row r="239" spans="1:16" ht="15">
      <c r="A239" s="532"/>
      <c r="B239" s="305" t="s">
        <v>292</v>
      </c>
      <c r="C239" s="361">
        <f>I238</f>
        <v>39852</v>
      </c>
      <c r="D239" s="349">
        <f>J238</f>
        <v>2009</v>
      </c>
      <c r="E239" s="331">
        <f>K238</f>
        <v>39</v>
      </c>
      <c r="F239" s="332">
        <f>L238</f>
        <v>0.5548611111111111</v>
      </c>
      <c r="G239" s="347">
        <f>IF((L239-F239)&gt;0,K239-E239,IF((L239-F239)=0,0,K239-E239-$F$285))</f>
        <v>0</v>
      </c>
      <c r="H239" s="332">
        <f>IF((L239-F239)&gt;0,L239-F239,IF((L239-F239)=0,0,$H$285+L239-F239))</f>
        <v>0.04166666666666663</v>
      </c>
      <c r="I239" s="361">
        <f>C240</f>
        <v>39852</v>
      </c>
      <c r="J239" s="351">
        <f>D240</f>
        <v>2009</v>
      </c>
      <c r="K239" s="352">
        <f>E240</f>
        <v>39</v>
      </c>
      <c r="L239" s="332">
        <f>F240</f>
        <v>0.5965277777777778</v>
      </c>
      <c r="M239" s="337"/>
      <c r="N239" s="337"/>
      <c r="O239" s="337">
        <f t="shared" si="12"/>
        <v>50</v>
      </c>
      <c r="P239" s="350">
        <f t="shared" si="11"/>
        <v>1</v>
      </c>
    </row>
    <row r="240" spans="1:16" ht="15">
      <c r="A240" s="532">
        <v>115</v>
      </c>
      <c r="B240" s="305" t="s">
        <v>470</v>
      </c>
      <c r="C240" s="361">
        <v>39852</v>
      </c>
      <c r="D240" s="352">
        <v>2009</v>
      </c>
      <c r="E240" s="352">
        <v>39</v>
      </c>
      <c r="F240" s="332">
        <v>0.5965277777777778</v>
      </c>
      <c r="G240" s="347">
        <v>0</v>
      </c>
      <c r="H240" s="332">
        <v>0.08333333333333333</v>
      </c>
      <c r="I240" s="361">
        <v>39852</v>
      </c>
      <c r="J240" s="352">
        <v>2009</v>
      </c>
      <c r="K240" s="352">
        <v>39</v>
      </c>
      <c r="L240" s="332">
        <v>0.6798611111111111</v>
      </c>
      <c r="M240" s="193">
        <v>4000</v>
      </c>
      <c r="N240" s="339">
        <v>28.8</v>
      </c>
      <c r="O240" s="337">
        <f t="shared" si="12"/>
        <v>864</v>
      </c>
      <c r="P240" s="350">
        <f t="shared" si="11"/>
        <v>1</v>
      </c>
    </row>
    <row r="241" spans="1:16" ht="15">
      <c r="A241" s="532"/>
      <c r="B241" s="305" t="s">
        <v>293</v>
      </c>
      <c r="C241" s="361">
        <f>I240</f>
        <v>39852</v>
      </c>
      <c r="D241" s="349">
        <f>J240</f>
        <v>2009</v>
      </c>
      <c r="E241" s="331">
        <f>K240</f>
        <v>39</v>
      </c>
      <c r="F241" s="332">
        <f>L240</f>
        <v>0.6798611111111111</v>
      </c>
      <c r="G241" s="347">
        <f>IF((L241-F241)&gt;0,K241-E241,IF((L241-F241)=0,0,K241-E241-$F$285))</f>
        <v>0</v>
      </c>
      <c r="H241" s="332">
        <f>IF((L241-F241)&gt;0,L241-F241,IF((L241-F241)=0,0,$H$285+L241-F241))</f>
        <v>0.01736111111111116</v>
      </c>
      <c r="I241" s="361">
        <f>C242</f>
        <v>39852</v>
      </c>
      <c r="J241" s="351">
        <f>D242</f>
        <v>2009</v>
      </c>
      <c r="K241" s="352">
        <f>E242</f>
        <v>39</v>
      </c>
      <c r="L241" s="332">
        <f>F242</f>
        <v>0.6972222222222223</v>
      </c>
      <c r="M241" s="337"/>
      <c r="N241" s="337"/>
      <c r="O241" s="337">
        <f t="shared" si="12"/>
        <v>50</v>
      </c>
      <c r="P241" s="350">
        <f t="shared" si="11"/>
        <v>1</v>
      </c>
    </row>
    <row r="242" spans="1:16" ht="15">
      <c r="A242" s="532">
        <v>116</v>
      </c>
      <c r="B242" s="305" t="s">
        <v>471</v>
      </c>
      <c r="C242" s="361">
        <v>39852</v>
      </c>
      <c r="D242" s="352">
        <v>2009</v>
      </c>
      <c r="E242" s="352">
        <v>39</v>
      </c>
      <c r="F242" s="658">
        <v>0.6972222222222223</v>
      </c>
      <c r="G242" s="347">
        <v>0</v>
      </c>
      <c r="H242" s="332">
        <v>0.4444444444444444</v>
      </c>
      <c r="I242" s="361">
        <v>39853</v>
      </c>
      <c r="J242" s="352">
        <v>2009</v>
      </c>
      <c r="K242" s="352">
        <v>40</v>
      </c>
      <c r="L242" s="332">
        <v>0.14166666666666666</v>
      </c>
      <c r="M242" s="193">
        <v>4000</v>
      </c>
      <c r="N242" s="339">
        <v>153.6</v>
      </c>
      <c r="O242" s="337">
        <f t="shared" si="12"/>
        <v>865</v>
      </c>
      <c r="P242" s="350">
        <f t="shared" si="11"/>
        <v>1</v>
      </c>
    </row>
    <row r="243" spans="1:16" ht="15">
      <c r="A243" s="532"/>
      <c r="B243" s="305" t="s">
        <v>294</v>
      </c>
      <c r="C243" s="361">
        <f>I242</f>
        <v>39853</v>
      </c>
      <c r="D243" s="349">
        <f>J242</f>
        <v>2009</v>
      </c>
      <c r="E243" s="331">
        <f>K242</f>
        <v>40</v>
      </c>
      <c r="F243" s="332">
        <f>L242</f>
        <v>0.14166666666666666</v>
      </c>
      <c r="G243" s="347">
        <f>IF((L243-F243)&gt;0,K243-E243,IF((L243-F243)=0,0,K243-E243-$F$285))</f>
        <v>0</v>
      </c>
      <c r="H243" s="332">
        <f>IF((L243-F243)&gt;0,L243-F243,IF((L243-F243)=0,0,$H$285+L243-F243))</f>
        <v>0.06944444444444445</v>
      </c>
      <c r="I243" s="361">
        <f>C244</f>
        <v>39853</v>
      </c>
      <c r="J243" s="351">
        <f>D244</f>
        <v>2009</v>
      </c>
      <c r="K243" s="352">
        <f>E244</f>
        <v>40</v>
      </c>
      <c r="L243" s="332">
        <f>F244</f>
        <v>0.2111111111111111</v>
      </c>
      <c r="M243" s="337"/>
      <c r="N243" s="337"/>
      <c r="O243" s="337">
        <f t="shared" si="12"/>
        <v>50</v>
      </c>
      <c r="P243" s="350">
        <f t="shared" si="11"/>
        <v>1</v>
      </c>
    </row>
    <row r="244" spans="1:16" ht="15">
      <c r="A244" s="532">
        <v>117</v>
      </c>
      <c r="B244" s="305" t="s">
        <v>472</v>
      </c>
      <c r="C244" s="361">
        <v>39853</v>
      </c>
      <c r="D244" s="352">
        <v>2009</v>
      </c>
      <c r="E244" s="352">
        <v>40</v>
      </c>
      <c r="F244" s="332">
        <v>0.2111111111111111</v>
      </c>
      <c r="G244" s="347">
        <v>0</v>
      </c>
      <c r="H244" s="332">
        <v>0.3333333333333333</v>
      </c>
      <c r="I244" s="361">
        <v>39853</v>
      </c>
      <c r="J244" s="352">
        <v>2009</v>
      </c>
      <c r="K244" s="352">
        <v>40</v>
      </c>
      <c r="L244" s="332">
        <v>0.5444444444444444</v>
      </c>
      <c r="M244" s="193">
        <v>3000</v>
      </c>
      <c r="N244" s="339">
        <v>86.4</v>
      </c>
      <c r="O244" s="337">
        <f t="shared" si="12"/>
        <v>866</v>
      </c>
      <c r="P244" s="350">
        <f t="shared" si="11"/>
        <v>1</v>
      </c>
    </row>
    <row r="245" spans="1:16" ht="15">
      <c r="A245" s="532"/>
      <c r="B245" s="305" t="s">
        <v>295</v>
      </c>
      <c r="C245" s="361">
        <f>I244</f>
        <v>39853</v>
      </c>
      <c r="D245" s="349">
        <f>J244</f>
        <v>2009</v>
      </c>
      <c r="E245" s="331">
        <f>K244</f>
        <v>40</v>
      </c>
      <c r="F245" s="332">
        <f>L244</f>
        <v>0.5444444444444444</v>
      </c>
      <c r="G245" s="347">
        <f>IF((L245-F245)&gt;0,K245-E245,IF((L245-F245)=0,0,K245-E245-$F$285))</f>
        <v>0</v>
      </c>
      <c r="H245" s="332">
        <f>IF((L245-F245)&gt;0,L245-F245,IF((L245-F245)=0,0,$H$285+L245-F245))</f>
        <v>0.13194444444444453</v>
      </c>
      <c r="I245" s="361">
        <f>C246</f>
        <v>39853</v>
      </c>
      <c r="J245" s="351">
        <f>D246</f>
        <v>2009</v>
      </c>
      <c r="K245" s="352">
        <f>E246</f>
        <v>40</v>
      </c>
      <c r="L245" s="332">
        <f>F246</f>
        <v>0.6763888888888889</v>
      </c>
      <c r="M245" s="337"/>
      <c r="N245" s="337"/>
      <c r="O245" s="337">
        <f t="shared" si="12"/>
        <v>50</v>
      </c>
      <c r="P245" s="350">
        <f t="shared" si="11"/>
        <v>1</v>
      </c>
    </row>
    <row r="246" spans="1:16" ht="15">
      <c r="A246" s="532">
        <v>118</v>
      </c>
      <c r="B246" s="305" t="s">
        <v>473</v>
      </c>
      <c r="C246" s="361">
        <v>39853</v>
      </c>
      <c r="D246" s="352">
        <v>2009</v>
      </c>
      <c r="E246" s="352">
        <v>40</v>
      </c>
      <c r="F246" s="332">
        <v>0.6763888888888889</v>
      </c>
      <c r="G246" s="347">
        <v>0</v>
      </c>
      <c r="H246" s="332">
        <v>0.46527777777777773</v>
      </c>
      <c r="I246" s="361">
        <v>39854</v>
      </c>
      <c r="J246" s="352">
        <v>2009</v>
      </c>
      <c r="K246" s="352">
        <v>41</v>
      </c>
      <c r="L246" s="332">
        <v>0.14166666666666666</v>
      </c>
      <c r="M246" s="193">
        <v>364</v>
      </c>
      <c r="N246" s="339">
        <v>14.633</v>
      </c>
      <c r="O246" s="337">
        <f t="shared" si="12"/>
        <v>867</v>
      </c>
      <c r="P246" s="350">
        <f t="shared" si="11"/>
        <v>1</v>
      </c>
    </row>
    <row r="247" spans="1:16" ht="15">
      <c r="A247" s="532"/>
      <c r="B247" s="305" t="s">
        <v>296</v>
      </c>
      <c r="C247" s="361">
        <f>I246</f>
        <v>39854</v>
      </c>
      <c r="D247" s="349">
        <f>J246</f>
        <v>2009</v>
      </c>
      <c r="E247" s="331">
        <f>K246</f>
        <v>41</v>
      </c>
      <c r="F247" s="332">
        <f>L246</f>
        <v>0.14166666666666666</v>
      </c>
      <c r="G247" s="347">
        <f>IF((L247-F247)&gt;0,K247-E247,IF((L247-F247)=0,0,K247-E247-$F$285))</f>
        <v>0</v>
      </c>
      <c r="H247" s="332">
        <f>IF((L247-F247)&gt;0,L247-F247,IF((L247-F247)=0,0,$H$285+L247-F247))</f>
        <v>0.06944444444444445</v>
      </c>
      <c r="I247" s="361">
        <f>C248</f>
        <v>39854</v>
      </c>
      <c r="J247" s="351">
        <f>D248</f>
        <v>2009</v>
      </c>
      <c r="K247" s="352">
        <f>E248</f>
        <v>41</v>
      </c>
      <c r="L247" s="332">
        <f>F248</f>
        <v>0.2111111111111111</v>
      </c>
      <c r="M247" s="337"/>
      <c r="N247" s="337"/>
      <c r="O247" s="337">
        <f t="shared" si="12"/>
        <v>50</v>
      </c>
      <c r="P247" s="350">
        <f t="shared" si="11"/>
        <v>1</v>
      </c>
    </row>
    <row r="248" spans="1:16" ht="15">
      <c r="A248" s="532">
        <v>119</v>
      </c>
      <c r="B248" s="305" t="s">
        <v>474</v>
      </c>
      <c r="C248" s="361">
        <v>39854</v>
      </c>
      <c r="D248" s="352">
        <v>2009</v>
      </c>
      <c r="E248" s="352">
        <v>41</v>
      </c>
      <c r="F248" s="332">
        <v>0.2111111111111111</v>
      </c>
      <c r="G248" s="347">
        <v>0</v>
      </c>
      <c r="H248" s="332">
        <v>0.3333333333333333</v>
      </c>
      <c r="I248" s="361">
        <v>39854</v>
      </c>
      <c r="J248" s="352">
        <v>2009</v>
      </c>
      <c r="K248" s="352">
        <v>41</v>
      </c>
      <c r="L248" s="332">
        <v>0.5444444444444444</v>
      </c>
      <c r="M248" s="193">
        <v>3000</v>
      </c>
      <c r="N248" s="339">
        <v>86.4</v>
      </c>
      <c r="O248" s="337">
        <f t="shared" si="12"/>
        <v>868</v>
      </c>
      <c r="P248" s="350">
        <f t="shared" si="11"/>
        <v>1</v>
      </c>
    </row>
    <row r="249" spans="1:16" ht="15">
      <c r="A249" s="532"/>
      <c r="B249" s="305" t="s">
        <v>297</v>
      </c>
      <c r="C249" s="361">
        <f>I248</f>
        <v>39854</v>
      </c>
      <c r="D249" s="349">
        <f>J248</f>
        <v>2009</v>
      </c>
      <c r="E249" s="331">
        <f>K248</f>
        <v>41</v>
      </c>
      <c r="F249" s="332">
        <f>L248</f>
        <v>0.5444444444444444</v>
      </c>
      <c r="G249" s="347">
        <f>IF((L249-F249)&gt;0,K249-E249,IF((L249-F249)=0,0,K249-E249-$F$285))</f>
        <v>0</v>
      </c>
      <c r="H249" s="332">
        <f>IF((L249-F249)&gt;0,L249-F249,IF((L249-F249)=0,0,$H$285+L249-F249))</f>
        <v>0.06666666666666665</v>
      </c>
      <c r="I249" s="361">
        <f>C250</f>
        <v>39854</v>
      </c>
      <c r="J249" s="351">
        <f>D250</f>
        <v>2009</v>
      </c>
      <c r="K249" s="352">
        <f>E250</f>
        <v>41</v>
      </c>
      <c r="L249" s="332">
        <f>F250</f>
        <v>0.611111111111111</v>
      </c>
      <c r="M249" s="337"/>
      <c r="N249" s="337"/>
      <c r="O249" s="337">
        <f t="shared" si="12"/>
        <v>50</v>
      </c>
      <c r="P249" s="350">
        <f t="shared" si="11"/>
        <v>1</v>
      </c>
    </row>
    <row r="250" spans="1:16" ht="15">
      <c r="A250" s="532">
        <v>120</v>
      </c>
      <c r="B250" s="305" t="s">
        <v>475</v>
      </c>
      <c r="C250" s="361">
        <v>39854</v>
      </c>
      <c r="D250" s="352">
        <v>2009</v>
      </c>
      <c r="E250" s="352">
        <v>41</v>
      </c>
      <c r="F250" s="332">
        <v>0.611111111111111</v>
      </c>
      <c r="G250" s="347">
        <v>0</v>
      </c>
      <c r="H250" s="332">
        <v>0.43333333333333335</v>
      </c>
      <c r="I250" s="361">
        <v>39855</v>
      </c>
      <c r="J250" s="352">
        <v>2009</v>
      </c>
      <c r="K250" s="352">
        <v>42</v>
      </c>
      <c r="L250" s="332">
        <v>0.044444444444444446</v>
      </c>
      <c r="M250" s="193">
        <v>364</v>
      </c>
      <c r="N250" s="339">
        <v>13.628</v>
      </c>
      <c r="O250" s="337">
        <f t="shared" si="12"/>
        <v>869</v>
      </c>
      <c r="P250" s="350">
        <f t="shared" si="11"/>
        <v>1</v>
      </c>
    </row>
    <row r="251" spans="1:16" ht="15">
      <c r="A251" s="532"/>
      <c r="B251" s="305" t="s">
        <v>298</v>
      </c>
      <c r="C251" s="361">
        <f>I250</f>
        <v>39855</v>
      </c>
      <c r="D251" s="349">
        <f>J250</f>
        <v>2009</v>
      </c>
      <c r="E251" s="331">
        <f>K250</f>
        <v>42</v>
      </c>
      <c r="F251" s="332">
        <f>L250</f>
        <v>0.044444444444444446</v>
      </c>
      <c r="G251" s="347">
        <f>IF((L251-F251)&gt;0,K251-E251,IF((L251-F251)=0,0,K251-E251-$F$285))</f>
        <v>0</v>
      </c>
      <c r="H251" s="332">
        <f>IF((L251-F251)&gt;0,L251-F251,IF((L251-F251)=0,0,$H$285+L251-F251))</f>
        <v>0.16666666666666666</v>
      </c>
      <c r="I251" s="361">
        <f>C252</f>
        <v>39855</v>
      </c>
      <c r="J251" s="351">
        <f>D252</f>
        <v>2009</v>
      </c>
      <c r="K251" s="352">
        <f>E252</f>
        <v>42</v>
      </c>
      <c r="L251" s="332">
        <f>F252</f>
        <v>0.2111111111111111</v>
      </c>
      <c r="M251" s="337"/>
      <c r="N251" s="337"/>
      <c r="O251" s="337">
        <f t="shared" si="12"/>
        <v>50</v>
      </c>
      <c r="P251" s="350">
        <f t="shared" si="11"/>
        <v>1</v>
      </c>
    </row>
    <row r="252" spans="1:16" ht="15">
      <c r="A252" s="532">
        <v>121</v>
      </c>
      <c r="B252" s="305" t="s">
        <v>476</v>
      </c>
      <c r="C252" s="361">
        <v>39855</v>
      </c>
      <c r="D252" s="352">
        <v>2009</v>
      </c>
      <c r="E252" s="352">
        <v>42</v>
      </c>
      <c r="F252" s="332">
        <v>0.2111111111111111</v>
      </c>
      <c r="G252" s="347">
        <v>0</v>
      </c>
      <c r="H252" s="332">
        <v>0.3333333333333333</v>
      </c>
      <c r="I252" s="361">
        <v>39855</v>
      </c>
      <c r="J252" s="352">
        <v>2009</v>
      </c>
      <c r="K252" s="352">
        <v>42</v>
      </c>
      <c r="L252" s="332">
        <v>0.5444444444444444</v>
      </c>
      <c r="M252" s="193">
        <v>3000</v>
      </c>
      <c r="N252" s="339">
        <v>86.4</v>
      </c>
      <c r="O252" s="337">
        <f t="shared" si="12"/>
        <v>870</v>
      </c>
      <c r="P252" s="350">
        <f t="shared" si="11"/>
        <v>1</v>
      </c>
    </row>
    <row r="253" spans="1:16" ht="15">
      <c r="A253" s="532"/>
      <c r="B253" s="305" t="s">
        <v>299</v>
      </c>
      <c r="C253" s="361">
        <f>I252</f>
        <v>39855</v>
      </c>
      <c r="D253" s="349">
        <f>J252</f>
        <v>2009</v>
      </c>
      <c r="E253" s="331">
        <f>K252</f>
        <v>42</v>
      </c>
      <c r="F253" s="332">
        <f>L252</f>
        <v>0.5444444444444444</v>
      </c>
      <c r="G253" s="347">
        <f>IF((L253-F253)&gt;0,K253-E253,IF((L253-F253)=0,0,K253-E253-$F$285))</f>
        <v>0</v>
      </c>
      <c r="H253" s="332">
        <f>IF((L253-F253)&gt;0,L253-F253,IF((L253-F253)=0,0,$H$285+L253-F253))</f>
        <v>0.13194444444444453</v>
      </c>
      <c r="I253" s="361">
        <f>C254</f>
        <v>39855</v>
      </c>
      <c r="J253" s="351">
        <f>D254</f>
        <v>2009</v>
      </c>
      <c r="K253" s="352">
        <f>E254</f>
        <v>42</v>
      </c>
      <c r="L253" s="332">
        <f>F254</f>
        <v>0.6763888888888889</v>
      </c>
      <c r="M253" s="337"/>
      <c r="N253" s="337"/>
      <c r="O253" s="337">
        <f t="shared" si="12"/>
        <v>50</v>
      </c>
      <c r="P253" s="350">
        <f t="shared" si="11"/>
        <v>1</v>
      </c>
    </row>
    <row r="254" spans="1:16" ht="15">
      <c r="A254" s="532">
        <v>122</v>
      </c>
      <c r="B254" s="305" t="s">
        <v>477</v>
      </c>
      <c r="C254" s="361">
        <v>39855</v>
      </c>
      <c r="D254" s="352">
        <v>2009</v>
      </c>
      <c r="E254" s="352">
        <v>42</v>
      </c>
      <c r="F254" s="332">
        <v>0.6763888888888889</v>
      </c>
      <c r="G254" s="347">
        <v>0</v>
      </c>
      <c r="H254" s="332">
        <v>0.4451388888888889</v>
      </c>
      <c r="I254" s="361">
        <v>39856</v>
      </c>
      <c r="J254" s="352">
        <v>2009</v>
      </c>
      <c r="K254" s="352">
        <v>43</v>
      </c>
      <c r="L254" s="332">
        <v>0.12152777777777778</v>
      </c>
      <c r="M254" s="193">
        <v>4000</v>
      </c>
      <c r="N254" s="339">
        <v>153.84</v>
      </c>
      <c r="O254" s="337">
        <f t="shared" si="12"/>
        <v>871</v>
      </c>
      <c r="P254" s="350">
        <f t="shared" si="11"/>
        <v>1</v>
      </c>
    </row>
    <row r="255" spans="1:16" ht="15">
      <c r="A255" s="532"/>
      <c r="B255" s="305" t="s">
        <v>300</v>
      </c>
      <c r="C255" s="361">
        <f>I254</f>
        <v>39856</v>
      </c>
      <c r="D255" s="349">
        <f>J254</f>
        <v>2009</v>
      </c>
      <c r="E255" s="331">
        <f>K254</f>
        <v>43</v>
      </c>
      <c r="F255" s="332">
        <f>L254</f>
        <v>0.12152777777777778</v>
      </c>
      <c r="G255" s="347">
        <f>IF((L255-F255)&gt;0,K255-E255,IF((L255-F255)=0,0,K255-E255-$F$285))</f>
        <v>0</v>
      </c>
      <c r="H255" s="332">
        <f>IF((L255-F255)&gt;0,L255-F255,IF((L255-F255)=0,0,$H$285+L255-F255))</f>
        <v>0.09027777777777778</v>
      </c>
      <c r="I255" s="361">
        <f>C256</f>
        <v>39856</v>
      </c>
      <c r="J255" s="351">
        <f>D256</f>
        <v>2009</v>
      </c>
      <c r="K255" s="352">
        <f>E256</f>
        <v>43</v>
      </c>
      <c r="L255" s="332">
        <f>F256</f>
        <v>0.21180555555555555</v>
      </c>
      <c r="M255" s="337"/>
      <c r="N255" s="337"/>
      <c r="O255" s="337">
        <f t="shared" si="12"/>
        <v>50</v>
      </c>
      <c r="P255" s="350">
        <f t="shared" si="11"/>
        <v>1</v>
      </c>
    </row>
    <row r="256" spans="1:16" ht="15">
      <c r="A256" s="532">
        <v>123</v>
      </c>
      <c r="B256" s="305" t="s">
        <v>479</v>
      </c>
      <c r="C256" s="361">
        <v>39856</v>
      </c>
      <c r="D256" s="352">
        <v>2009</v>
      </c>
      <c r="E256" s="352">
        <v>43</v>
      </c>
      <c r="F256" s="332">
        <v>0.21180555555555555</v>
      </c>
      <c r="G256" s="347">
        <v>0</v>
      </c>
      <c r="H256" s="332">
        <v>0.3333333333333333</v>
      </c>
      <c r="I256" s="361">
        <v>39856</v>
      </c>
      <c r="J256" s="352">
        <v>2009</v>
      </c>
      <c r="K256" s="352">
        <v>43</v>
      </c>
      <c r="L256" s="332">
        <v>0.545138888888889</v>
      </c>
      <c r="M256" s="193">
        <v>3000</v>
      </c>
      <c r="N256" s="339">
        <v>86.4</v>
      </c>
      <c r="O256" s="337">
        <f t="shared" si="12"/>
        <v>872</v>
      </c>
      <c r="P256" s="350">
        <f t="shared" si="11"/>
        <v>1</v>
      </c>
    </row>
    <row r="257" spans="1:16" ht="15">
      <c r="A257" s="532"/>
      <c r="B257" s="305" t="s">
        <v>301</v>
      </c>
      <c r="C257" s="361">
        <f>I256</f>
        <v>39856</v>
      </c>
      <c r="D257" s="349">
        <f>J256</f>
        <v>2009</v>
      </c>
      <c r="E257" s="331">
        <f>K256</f>
        <v>43</v>
      </c>
      <c r="F257" s="332">
        <f>L256</f>
        <v>0.545138888888889</v>
      </c>
      <c r="G257" s="347">
        <f>IF((L257-F257)&gt;0,K257-E257,IF((L257-F257)=0,0,K257-E257-$F$285))</f>
        <v>0</v>
      </c>
      <c r="H257" s="332">
        <f>IF((L257-F257)&gt;0,L257-F257,IF((L257-F257)=0,0,$H$285+L257-F257))</f>
        <v>0.10763888888888884</v>
      </c>
      <c r="I257" s="361">
        <f>C258</f>
        <v>39856</v>
      </c>
      <c r="J257" s="351">
        <f>D258</f>
        <v>2009</v>
      </c>
      <c r="K257" s="352">
        <f>E258</f>
        <v>43</v>
      </c>
      <c r="L257" s="332">
        <f>F258</f>
        <v>0.6527777777777778</v>
      </c>
      <c r="M257" s="337"/>
      <c r="N257" s="339"/>
      <c r="O257" s="337">
        <f t="shared" si="12"/>
        <v>50</v>
      </c>
      <c r="P257" s="350">
        <f t="shared" si="11"/>
        <v>1</v>
      </c>
    </row>
    <row r="258" spans="1:16" ht="15">
      <c r="A258" s="532">
        <v>124</v>
      </c>
      <c r="B258" s="305" t="s">
        <v>480</v>
      </c>
      <c r="C258" s="361">
        <v>39856</v>
      </c>
      <c r="D258" s="352">
        <v>2009</v>
      </c>
      <c r="E258" s="352">
        <v>43</v>
      </c>
      <c r="F258" s="332">
        <v>0.6527777777777778</v>
      </c>
      <c r="G258" s="347">
        <v>0</v>
      </c>
      <c r="H258" s="332">
        <v>0.4791666666666667</v>
      </c>
      <c r="I258" s="361">
        <v>39857</v>
      </c>
      <c r="J258" s="352">
        <v>2009</v>
      </c>
      <c r="K258" s="352">
        <v>44</v>
      </c>
      <c r="L258" s="332">
        <v>0.13194444444444445</v>
      </c>
      <c r="M258" s="193">
        <v>4000</v>
      </c>
      <c r="N258" s="339">
        <v>165.6</v>
      </c>
      <c r="O258" s="337">
        <f t="shared" si="12"/>
        <v>873</v>
      </c>
      <c r="P258" s="350">
        <f t="shared" si="11"/>
        <v>1</v>
      </c>
    </row>
    <row r="259" spans="1:16" ht="15">
      <c r="A259" s="532"/>
      <c r="B259" s="305" t="s">
        <v>302</v>
      </c>
      <c r="C259" s="361">
        <f>I258</f>
        <v>39857</v>
      </c>
      <c r="D259" s="349">
        <f>J258</f>
        <v>2009</v>
      </c>
      <c r="E259" s="331">
        <f>K258</f>
        <v>44</v>
      </c>
      <c r="F259" s="332">
        <f>L258</f>
        <v>0.13194444444444445</v>
      </c>
      <c r="G259" s="347">
        <f>IF((L259-F259)&gt;0,K259-E259,IF((L259-F259)=0,0,K259-E259-$F$285))</f>
        <v>0</v>
      </c>
      <c r="H259" s="332">
        <f>IF((L259-F259)&gt;0,L259-F259,IF((L259-F259)=0,0,$H$285+L259-F259))</f>
        <v>0.06944444444444442</v>
      </c>
      <c r="I259" s="361">
        <f>C260</f>
        <v>39857</v>
      </c>
      <c r="J259" s="351">
        <f>D260</f>
        <v>2009</v>
      </c>
      <c r="K259" s="352">
        <f>E260</f>
        <v>44</v>
      </c>
      <c r="L259" s="332">
        <f>F260</f>
        <v>0.20138888888888887</v>
      </c>
      <c r="M259" s="337"/>
      <c r="N259" s="339"/>
      <c r="O259" s="337">
        <f t="shared" si="12"/>
        <v>50</v>
      </c>
      <c r="P259" s="350">
        <f t="shared" si="11"/>
        <v>1</v>
      </c>
    </row>
    <row r="260" spans="1:16" ht="15">
      <c r="A260" s="532">
        <v>125</v>
      </c>
      <c r="B260" s="305" t="s">
        <v>482</v>
      </c>
      <c r="C260" s="361">
        <v>39857</v>
      </c>
      <c r="D260" s="352">
        <v>2009</v>
      </c>
      <c r="E260" s="352">
        <v>44</v>
      </c>
      <c r="F260" s="332">
        <v>0.20138888888888887</v>
      </c>
      <c r="G260" s="347">
        <v>0</v>
      </c>
      <c r="H260" s="332">
        <v>0.3333333333333333</v>
      </c>
      <c r="I260" s="361">
        <v>39857</v>
      </c>
      <c r="J260" s="352">
        <v>2009</v>
      </c>
      <c r="K260" s="352">
        <v>44</v>
      </c>
      <c r="L260" s="332">
        <v>0.5347222222222222</v>
      </c>
      <c r="M260" s="193">
        <v>3000</v>
      </c>
      <c r="N260" s="339">
        <v>86.4</v>
      </c>
      <c r="O260" s="337">
        <f t="shared" si="12"/>
        <v>874</v>
      </c>
      <c r="P260" s="350">
        <f t="shared" si="11"/>
        <v>1</v>
      </c>
    </row>
    <row r="261" spans="1:16" ht="15">
      <c r="A261" s="532"/>
      <c r="B261" s="305" t="s">
        <v>303</v>
      </c>
      <c r="C261" s="361">
        <f>I260</f>
        <v>39857</v>
      </c>
      <c r="D261" s="349">
        <f>J260</f>
        <v>2009</v>
      </c>
      <c r="E261" s="331">
        <f>K260</f>
        <v>44</v>
      </c>
      <c r="F261" s="332">
        <f>L260</f>
        <v>0.5347222222222222</v>
      </c>
      <c r="G261" s="347">
        <f>IF((L261-F261)&gt;0,K261-E261,IF((L261-F261)=0,0,K261-E261-$F$285))</f>
        <v>0</v>
      </c>
      <c r="H261" s="332">
        <f>IF((L261-F261)&gt;0,L261-F261,IF((L261-F261)=0,0,$H$285+L261-F261))</f>
        <v>0.02777777777777779</v>
      </c>
      <c r="I261" s="361">
        <f>C262</f>
        <v>39857</v>
      </c>
      <c r="J261" s="351">
        <f>D262</f>
        <v>2009</v>
      </c>
      <c r="K261" s="352">
        <f>E262</f>
        <v>44</v>
      </c>
      <c r="L261" s="332">
        <f>F262</f>
        <v>0.5625</v>
      </c>
      <c r="M261" s="337"/>
      <c r="N261" s="339"/>
      <c r="O261" s="337">
        <f t="shared" si="12"/>
        <v>50</v>
      </c>
      <c r="P261" s="350">
        <f t="shared" si="11"/>
        <v>1</v>
      </c>
    </row>
    <row r="262" spans="1:16" ht="15">
      <c r="A262" s="532">
        <v>126</v>
      </c>
      <c r="B262" s="305" t="s">
        <v>483</v>
      </c>
      <c r="C262" s="361">
        <v>39857</v>
      </c>
      <c r="D262" s="352">
        <v>2009</v>
      </c>
      <c r="E262" s="352">
        <v>44</v>
      </c>
      <c r="F262" s="332">
        <v>0.5625</v>
      </c>
      <c r="G262" s="347">
        <v>0</v>
      </c>
      <c r="H262" s="332">
        <v>0.3333333333333333</v>
      </c>
      <c r="I262" s="361">
        <v>39857</v>
      </c>
      <c r="J262" s="352">
        <v>2009</v>
      </c>
      <c r="K262" s="352">
        <v>44</v>
      </c>
      <c r="L262" s="332">
        <v>0.8958333333333334</v>
      </c>
      <c r="M262" s="193">
        <v>4000</v>
      </c>
      <c r="N262" s="339">
        <v>115.2</v>
      </c>
      <c r="O262" s="337">
        <f t="shared" si="12"/>
        <v>875</v>
      </c>
      <c r="P262" s="350">
        <f t="shared" si="11"/>
        <v>1</v>
      </c>
    </row>
    <row r="263" spans="1:16" ht="15">
      <c r="A263" s="532"/>
      <c r="B263" s="305" t="s">
        <v>304</v>
      </c>
      <c r="C263" s="361">
        <f>I262</f>
        <v>39857</v>
      </c>
      <c r="D263" s="349">
        <f>J262</f>
        <v>2009</v>
      </c>
      <c r="E263" s="331">
        <f>K262</f>
        <v>44</v>
      </c>
      <c r="F263" s="332">
        <f>L262</f>
        <v>0.8958333333333334</v>
      </c>
      <c r="G263" s="347">
        <f>IF((L263-F263)&gt;0,K263-E263,IF((L263-F263)=0,0,K263-E263-$F$285))</f>
        <v>0</v>
      </c>
      <c r="H263" s="332">
        <f>IF((L263-F263)&gt;0,L263-F263,IF((L263-F263)=0,0,$H$285+L263-F263))</f>
        <v>0</v>
      </c>
      <c r="I263" s="361">
        <f>C264</f>
        <v>39857</v>
      </c>
      <c r="J263" s="351">
        <f>D264</f>
        <v>2009</v>
      </c>
      <c r="K263" s="352">
        <f>E264</f>
        <v>44</v>
      </c>
      <c r="L263" s="332">
        <f>F264</f>
        <v>0.8958333333333334</v>
      </c>
      <c r="M263" s="337"/>
      <c r="N263" s="339"/>
      <c r="O263" s="337">
        <f t="shared" si="12"/>
        <v>50</v>
      </c>
      <c r="P263" s="350">
        <f t="shared" si="11"/>
        <v>1</v>
      </c>
    </row>
    <row r="264" spans="1:16" ht="15">
      <c r="A264" s="532">
        <v>127</v>
      </c>
      <c r="B264" s="305" t="s">
        <v>484</v>
      </c>
      <c r="C264" s="361">
        <v>39857</v>
      </c>
      <c r="D264" s="352">
        <v>2009</v>
      </c>
      <c r="E264" s="352">
        <v>44</v>
      </c>
      <c r="F264" s="332">
        <v>0.8958333333333334</v>
      </c>
      <c r="G264" s="347">
        <v>0</v>
      </c>
      <c r="H264" s="332">
        <v>0.49652777777777773</v>
      </c>
      <c r="I264" s="361">
        <v>39858</v>
      </c>
      <c r="J264" s="352">
        <v>2009</v>
      </c>
      <c r="K264" s="352">
        <v>45</v>
      </c>
      <c r="L264" s="332">
        <v>0.3923611111111111</v>
      </c>
      <c r="M264" s="193">
        <v>364</v>
      </c>
      <c r="N264" s="339">
        <v>15.616</v>
      </c>
      <c r="O264" s="337">
        <f t="shared" si="12"/>
        <v>876</v>
      </c>
      <c r="P264" s="350">
        <f t="shared" si="11"/>
        <v>1</v>
      </c>
    </row>
    <row r="265" spans="1:16" ht="15">
      <c r="A265" s="532"/>
      <c r="B265" s="305" t="s">
        <v>305</v>
      </c>
      <c r="C265" s="361">
        <f>I264</f>
        <v>39858</v>
      </c>
      <c r="D265" s="349">
        <f>J264</f>
        <v>2009</v>
      </c>
      <c r="E265" s="331">
        <f>K264</f>
        <v>45</v>
      </c>
      <c r="F265" s="332">
        <f>L264</f>
        <v>0.3923611111111111</v>
      </c>
      <c r="G265" s="347">
        <f>IF((L265-F265)&gt;0,K265-E265,IF((L265-F265)=0,0,K265-E265-$F$285))</f>
        <v>0</v>
      </c>
      <c r="H265" s="332">
        <f>IF((L265-F265)&gt;0,L265-F265,IF((L265-F265)=0,0,$H$285+L265-F265))</f>
        <v>0</v>
      </c>
      <c r="I265" s="361">
        <f>C266</f>
        <v>39858</v>
      </c>
      <c r="J265" s="351">
        <f>D266</f>
        <v>2009</v>
      </c>
      <c r="K265" s="352">
        <f>E266</f>
        <v>45</v>
      </c>
      <c r="L265" s="332">
        <f>F266</f>
        <v>0.3923611111111111</v>
      </c>
      <c r="M265" s="337"/>
      <c r="N265" s="339"/>
      <c r="O265" s="337">
        <f t="shared" si="12"/>
        <v>50</v>
      </c>
      <c r="P265" s="350">
        <f t="shared" si="11"/>
        <v>1</v>
      </c>
    </row>
    <row r="266" spans="1:16" ht="15">
      <c r="A266" s="532">
        <v>128</v>
      </c>
      <c r="B266" s="305" t="s">
        <v>485</v>
      </c>
      <c r="C266" s="361">
        <v>39858</v>
      </c>
      <c r="D266" s="352">
        <v>2009</v>
      </c>
      <c r="E266" s="352">
        <v>45</v>
      </c>
      <c r="F266" s="332">
        <v>0.3923611111111111</v>
      </c>
      <c r="G266" s="347">
        <v>0</v>
      </c>
      <c r="H266" s="332">
        <v>0.4270833333333333</v>
      </c>
      <c r="I266" s="361">
        <v>39858</v>
      </c>
      <c r="J266" s="352">
        <v>2009</v>
      </c>
      <c r="K266" s="352">
        <v>45</v>
      </c>
      <c r="L266" s="332">
        <v>0.8194444444444445</v>
      </c>
      <c r="M266" s="193">
        <v>4000</v>
      </c>
      <c r="N266" s="339">
        <v>147.6</v>
      </c>
      <c r="O266" s="337">
        <f t="shared" si="12"/>
        <v>877</v>
      </c>
      <c r="P266" s="350">
        <f aca="true" t="shared" si="13" ref="P266:P281">IF(O266=50,FLOOR(G266/2,1)+1,1)</f>
        <v>1</v>
      </c>
    </row>
    <row r="267" spans="1:16" ht="15">
      <c r="A267" s="532"/>
      <c r="B267" s="305" t="s">
        <v>306</v>
      </c>
      <c r="C267" s="361">
        <f>I266</f>
        <v>39858</v>
      </c>
      <c r="D267" s="349">
        <f>J266</f>
        <v>2009</v>
      </c>
      <c r="E267" s="331">
        <f>K266</f>
        <v>45</v>
      </c>
      <c r="F267" s="332">
        <f>L266</f>
        <v>0.8194444444444445</v>
      </c>
      <c r="G267" s="347">
        <f>IF((L267-F267)&gt;0,K267-E267,IF((L267-F267)=0,0,K267-E267-$F$285))</f>
        <v>0</v>
      </c>
      <c r="H267" s="332">
        <f>IF((L267-F267)&gt;0,L267-F267,IF((L267-F267)=0,0,$H$285+L267-F267))</f>
        <v>0.06944444444444431</v>
      </c>
      <c r="I267" s="361">
        <f>C268</f>
        <v>39858</v>
      </c>
      <c r="J267" s="351">
        <f>D268</f>
        <v>2009</v>
      </c>
      <c r="K267" s="352">
        <f>E268</f>
        <v>45</v>
      </c>
      <c r="L267" s="332">
        <f>F268</f>
        <v>0.8888888888888888</v>
      </c>
      <c r="M267" s="337"/>
      <c r="N267" s="337"/>
      <c r="O267" s="337">
        <f t="shared" si="12"/>
        <v>50</v>
      </c>
      <c r="P267" s="350">
        <f t="shared" si="13"/>
        <v>1</v>
      </c>
    </row>
    <row r="268" spans="1:16" ht="15">
      <c r="A268" s="532">
        <v>129</v>
      </c>
      <c r="B268" s="305" t="s">
        <v>487</v>
      </c>
      <c r="C268" s="361">
        <v>39858</v>
      </c>
      <c r="D268" s="352">
        <v>2009</v>
      </c>
      <c r="E268" s="352">
        <v>45</v>
      </c>
      <c r="F268" s="332">
        <v>0.8888888888888888</v>
      </c>
      <c r="G268" s="347">
        <v>0</v>
      </c>
      <c r="H268" s="332">
        <v>0.3333333333333333</v>
      </c>
      <c r="I268" s="361">
        <v>39859</v>
      </c>
      <c r="J268" s="352">
        <v>2009</v>
      </c>
      <c r="K268" s="352">
        <v>46</v>
      </c>
      <c r="L268" s="332">
        <v>0.2222222222222222</v>
      </c>
      <c r="M268" s="193">
        <v>3000</v>
      </c>
      <c r="N268" s="339">
        <v>86.4</v>
      </c>
      <c r="O268" s="337">
        <f t="shared" si="12"/>
        <v>878</v>
      </c>
      <c r="P268" s="350">
        <f t="shared" si="13"/>
        <v>1</v>
      </c>
    </row>
    <row r="269" spans="1:16" ht="15">
      <c r="A269" s="532"/>
      <c r="B269" s="305" t="s">
        <v>307</v>
      </c>
      <c r="C269" s="361">
        <f>I268</f>
        <v>39859</v>
      </c>
      <c r="D269" s="349">
        <f>J268</f>
        <v>2009</v>
      </c>
      <c r="E269" s="331">
        <f>K268</f>
        <v>46</v>
      </c>
      <c r="F269" s="332">
        <f>L268</f>
        <v>0.2222222222222222</v>
      </c>
      <c r="G269" s="347">
        <f>IF((L269-F269)&gt;0,K269-E269,IF((L269-F269)=0,0,K269-E269-$F$285))</f>
        <v>0</v>
      </c>
      <c r="H269" s="332">
        <f>IF((L269-F269)&gt;0,L269-F269,IF((L269-F269)=0,0,$H$285+L269-F269))</f>
        <v>0.02777777777777779</v>
      </c>
      <c r="I269" s="361">
        <f>C270</f>
        <v>39859</v>
      </c>
      <c r="J269" s="351">
        <f>D270</f>
        <v>2009</v>
      </c>
      <c r="K269" s="352">
        <f>E270</f>
        <v>46</v>
      </c>
      <c r="L269" s="332">
        <f>F270</f>
        <v>0.25</v>
      </c>
      <c r="M269" s="337"/>
      <c r="N269" s="337"/>
      <c r="O269" s="337">
        <f aca="true" t="shared" si="14" ref="O269:O281">IF(MID(B269,6,7)="NO_DATA",50,IF(N269=0,50,IF(A269=""," ",$O$2+A269-1)))</f>
        <v>50</v>
      </c>
      <c r="P269" s="350">
        <f t="shared" si="13"/>
        <v>1</v>
      </c>
    </row>
    <row r="270" spans="1:16" ht="15">
      <c r="A270" s="532">
        <v>130</v>
      </c>
      <c r="B270" s="305" t="s">
        <v>488</v>
      </c>
      <c r="C270" s="361">
        <v>39859</v>
      </c>
      <c r="D270" s="352">
        <v>2009</v>
      </c>
      <c r="E270" s="352">
        <v>46</v>
      </c>
      <c r="F270" s="332">
        <v>0.25</v>
      </c>
      <c r="G270" s="347">
        <v>0</v>
      </c>
      <c r="H270" s="332">
        <v>0.3854166666666667</v>
      </c>
      <c r="I270" s="361">
        <v>39859</v>
      </c>
      <c r="J270" s="352">
        <v>2009</v>
      </c>
      <c r="K270" s="352">
        <v>46</v>
      </c>
      <c r="L270" s="332">
        <v>0.6354166666666666</v>
      </c>
      <c r="M270" s="193">
        <v>4000</v>
      </c>
      <c r="N270" s="339">
        <v>133.2</v>
      </c>
      <c r="O270" s="337">
        <f t="shared" si="14"/>
        <v>879</v>
      </c>
      <c r="P270" s="350">
        <f t="shared" si="13"/>
        <v>1</v>
      </c>
    </row>
    <row r="271" spans="1:16" ht="15">
      <c r="A271" s="532"/>
      <c r="B271" s="305" t="s">
        <v>308</v>
      </c>
      <c r="C271" s="361">
        <f>I270</f>
        <v>39859</v>
      </c>
      <c r="D271" s="349">
        <f>J270</f>
        <v>2009</v>
      </c>
      <c r="E271" s="331">
        <f>K270</f>
        <v>46</v>
      </c>
      <c r="F271" s="332">
        <f>L270</f>
        <v>0.6354166666666666</v>
      </c>
      <c r="G271" s="347">
        <f>IF((L271-F271)&gt;0,K271-E271,IF((L271-F271)=0,0,K271-E271-$F$285))</f>
        <v>0</v>
      </c>
      <c r="H271" s="332">
        <f>IF((L271-F271)&gt;0,L271-F271,IF((L271-F271)=0,0,$H$285+L271-F271))</f>
        <v>0.10416666666666674</v>
      </c>
      <c r="I271" s="361">
        <f>C272</f>
        <v>39859</v>
      </c>
      <c r="J271" s="351">
        <f>D272</f>
        <v>2009</v>
      </c>
      <c r="K271" s="352">
        <f>E272</f>
        <v>46</v>
      </c>
      <c r="L271" s="332">
        <f>F272</f>
        <v>0.7395833333333334</v>
      </c>
      <c r="M271" s="337"/>
      <c r="N271" s="337"/>
      <c r="O271" s="337">
        <f t="shared" si="14"/>
        <v>50</v>
      </c>
      <c r="P271" s="350">
        <f t="shared" si="13"/>
        <v>1</v>
      </c>
    </row>
    <row r="272" spans="1:16" ht="15">
      <c r="A272" s="532">
        <v>131</v>
      </c>
      <c r="B272" s="305" t="s">
        <v>489</v>
      </c>
      <c r="C272" s="361">
        <v>39859</v>
      </c>
      <c r="D272" s="352">
        <v>2009</v>
      </c>
      <c r="E272" s="352">
        <v>46</v>
      </c>
      <c r="F272" s="332">
        <v>0.7395833333333334</v>
      </c>
      <c r="G272" s="347">
        <v>0</v>
      </c>
      <c r="H272" s="332">
        <v>0.3576388888888889</v>
      </c>
      <c r="I272" s="361">
        <v>39860</v>
      </c>
      <c r="J272" s="352">
        <v>2009</v>
      </c>
      <c r="K272" s="352">
        <v>47</v>
      </c>
      <c r="L272" s="332">
        <v>0.09722222222222222</v>
      </c>
      <c r="M272" s="193">
        <v>4000</v>
      </c>
      <c r="N272" s="339">
        <v>123.6</v>
      </c>
      <c r="O272" s="337">
        <f t="shared" si="14"/>
        <v>880</v>
      </c>
      <c r="P272" s="350">
        <f t="shared" si="13"/>
        <v>1</v>
      </c>
    </row>
    <row r="273" spans="1:16" ht="15">
      <c r="A273" s="532"/>
      <c r="B273" s="305" t="s">
        <v>310</v>
      </c>
      <c r="C273" s="361">
        <f>I272</f>
        <v>39860</v>
      </c>
      <c r="D273" s="349">
        <f>J272</f>
        <v>2009</v>
      </c>
      <c r="E273" s="331">
        <f>K272</f>
        <v>47</v>
      </c>
      <c r="F273" s="332">
        <f>L272</f>
        <v>0.09722222222222222</v>
      </c>
      <c r="G273" s="347">
        <f>IF((L273-F273)&gt;0,K273-E273,IF((L273-F273)=0,0,K273-E273-$F$285))</f>
        <v>0</v>
      </c>
      <c r="H273" s="332">
        <f>IF((L273-F273)&gt;0,L273-F273,IF((L273-F273)=0,0,$H$285+L273-F273))</f>
        <v>0.09374999999999999</v>
      </c>
      <c r="I273" s="361">
        <f>C274</f>
        <v>39860</v>
      </c>
      <c r="J273" s="351">
        <f>D274</f>
        <v>2009</v>
      </c>
      <c r="K273" s="352">
        <f>E274</f>
        <v>47</v>
      </c>
      <c r="L273" s="332">
        <f>F274</f>
        <v>0.1909722222222222</v>
      </c>
      <c r="M273" s="337"/>
      <c r="N273" s="337"/>
      <c r="O273" s="337">
        <f t="shared" si="14"/>
        <v>50</v>
      </c>
      <c r="P273" s="350">
        <f t="shared" si="13"/>
        <v>1</v>
      </c>
    </row>
    <row r="274" spans="1:16" ht="15">
      <c r="A274" s="532">
        <v>132</v>
      </c>
      <c r="B274" s="305" t="s">
        <v>490</v>
      </c>
      <c r="C274" s="361">
        <v>39860</v>
      </c>
      <c r="D274" s="352">
        <v>2009</v>
      </c>
      <c r="E274" s="352">
        <v>47</v>
      </c>
      <c r="F274" s="332">
        <v>0.1909722222222222</v>
      </c>
      <c r="G274" s="347">
        <v>0</v>
      </c>
      <c r="H274" s="332">
        <v>0.3333333333333333</v>
      </c>
      <c r="I274" s="361">
        <v>39860</v>
      </c>
      <c r="J274" s="352">
        <v>2009</v>
      </c>
      <c r="K274" s="352">
        <v>47</v>
      </c>
      <c r="L274" s="332">
        <v>0.5243055555555556</v>
      </c>
      <c r="M274" s="193">
        <v>3000</v>
      </c>
      <c r="N274" s="339">
        <v>86.4</v>
      </c>
      <c r="O274" s="337">
        <f t="shared" si="14"/>
        <v>881</v>
      </c>
      <c r="P274" s="350">
        <f t="shared" si="13"/>
        <v>1</v>
      </c>
    </row>
    <row r="275" spans="1:16" ht="15">
      <c r="A275" s="532"/>
      <c r="B275" s="305" t="s">
        <v>311</v>
      </c>
      <c r="C275" s="361">
        <f>I274</f>
        <v>39860</v>
      </c>
      <c r="D275" s="349">
        <f>J274</f>
        <v>2009</v>
      </c>
      <c r="E275" s="331">
        <f>K274</f>
        <v>47</v>
      </c>
      <c r="F275" s="332">
        <f>L274</f>
        <v>0.5243055555555556</v>
      </c>
      <c r="G275" s="347">
        <f>IF((L275-F275)&gt;0,K275-E275,IF((L275-F275)=0,0,K275-E275-$F$285))</f>
        <v>0</v>
      </c>
      <c r="H275" s="332">
        <f>IF((L275-F275)&gt;0,L275-F275,IF((L275-F275)=0,0,$H$285+L275-F275))</f>
        <v>0.02777777777777779</v>
      </c>
      <c r="I275" s="361">
        <f>C276</f>
        <v>39860</v>
      </c>
      <c r="J275" s="351">
        <f>D276</f>
        <v>2009</v>
      </c>
      <c r="K275" s="352">
        <f>E276</f>
        <v>47</v>
      </c>
      <c r="L275" s="332">
        <f>F276</f>
        <v>0.5520833333333334</v>
      </c>
      <c r="M275" s="337"/>
      <c r="N275" s="337"/>
      <c r="O275" s="337">
        <f t="shared" si="14"/>
        <v>50</v>
      </c>
      <c r="P275" s="350">
        <f t="shared" si="13"/>
        <v>1</v>
      </c>
    </row>
    <row r="276" spans="1:16" ht="15">
      <c r="A276" s="532">
        <v>133</v>
      </c>
      <c r="B276" s="305" t="s">
        <v>491</v>
      </c>
      <c r="C276" s="361">
        <v>39860</v>
      </c>
      <c r="D276" s="352">
        <v>2009</v>
      </c>
      <c r="E276" s="352">
        <v>47</v>
      </c>
      <c r="F276" s="332">
        <v>0.5520833333333334</v>
      </c>
      <c r="G276" s="347">
        <v>0</v>
      </c>
      <c r="H276" s="332">
        <v>0.17361111111111113</v>
      </c>
      <c r="I276" s="361">
        <v>39860</v>
      </c>
      <c r="J276" s="352">
        <v>2009</v>
      </c>
      <c r="K276" s="352">
        <v>47</v>
      </c>
      <c r="L276" s="332">
        <v>0.7256944444444445</v>
      </c>
      <c r="M276" s="193">
        <v>364</v>
      </c>
      <c r="N276" s="339">
        <v>5.46</v>
      </c>
      <c r="O276" s="337">
        <f t="shared" si="14"/>
        <v>882</v>
      </c>
      <c r="P276" s="350">
        <f t="shared" si="13"/>
        <v>1</v>
      </c>
    </row>
    <row r="277" spans="1:16" ht="15">
      <c r="A277" s="532"/>
      <c r="B277" s="305" t="s">
        <v>312</v>
      </c>
      <c r="C277" s="361">
        <f>I276</f>
        <v>39860</v>
      </c>
      <c r="D277" s="349">
        <f>J276</f>
        <v>2009</v>
      </c>
      <c r="E277" s="331">
        <f>K276</f>
        <v>47</v>
      </c>
      <c r="F277" s="332">
        <f>L276</f>
        <v>0.7256944444444445</v>
      </c>
      <c r="G277" s="347">
        <f>IF((L277-F277)&gt;0,K277-E277,IF((L277-F277)=0,0,K277-E277-$F$285))</f>
        <v>0</v>
      </c>
      <c r="H277" s="332">
        <f>IF((L277-F277)&gt;0,L277-F277,IF((L277-F277)=0,0,$H$285+L277-F277))</f>
        <v>0</v>
      </c>
      <c r="I277" s="361">
        <f>C278</f>
        <v>39860</v>
      </c>
      <c r="J277" s="351">
        <f>D278</f>
        <v>2009</v>
      </c>
      <c r="K277" s="352">
        <f>E278</f>
        <v>47</v>
      </c>
      <c r="L277" s="332">
        <f>F278</f>
        <v>0.7256944444444445</v>
      </c>
      <c r="M277" s="337"/>
      <c r="N277" s="337"/>
      <c r="O277" s="337">
        <f t="shared" si="14"/>
        <v>50</v>
      </c>
      <c r="P277" s="350">
        <f t="shared" si="13"/>
        <v>1</v>
      </c>
    </row>
    <row r="278" spans="1:16" ht="15">
      <c r="A278" s="532">
        <v>134</v>
      </c>
      <c r="B278" s="305" t="s">
        <v>492</v>
      </c>
      <c r="C278" s="361">
        <v>39860</v>
      </c>
      <c r="D278" s="352">
        <v>2009</v>
      </c>
      <c r="E278" s="352">
        <v>47</v>
      </c>
      <c r="F278" s="332">
        <v>0.7256944444444445</v>
      </c>
      <c r="G278" s="347">
        <v>0</v>
      </c>
      <c r="H278" s="332">
        <v>0.3958333333333333</v>
      </c>
      <c r="I278" s="361">
        <v>39861</v>
      </c>
      <c r="J278" s="352">
        <v>2009</v>
      </c>
      <c r="K278" s="352">
        <v>48</v>
      </c>
      <c r="L278" s="332">
        <v>0.12152777777777778</v>
      </c>
      <c r="M278" s="193">
        <v>4000</v>
      </c>
      <c r="N278" s="339">
        <v>136.8</v>
      </c>
      <c r="O278" s="337">
        <f t="shared" si="14"/>
        <v>883</v>
      </c>
      <c r="P278" s="350">
        <f t="shared" si="13"/>
        <v>1</v>
      </c>
    </row>
    <row r="279" spans="1:16" ht="15">
      <c r="A279" s="532"/>
      <c r="B279" s="305" t="s">
        <v>313</v>
      </c>
      <c r="C279" s="361">
        <f>I278</f>
        <v>39861</v>
      </c>
      <c r="D279" s="349">
        <f>J278</f>
        <v>2009</v>
      </c>
      <c r="E279" s="331">
        <f>K278</f>
        <v>48</v>
      </c>
      <c r="F279" s="332">
        <f>L278</f>
        <v>0.12152777777777778</v>
      </c>
      <c r="G279" s="347">
        <f>IF((L279-F279)&gt;0,K279-E279,IF((L279-F279)=0,0,K279-E279-$F$285))</f>
        <v>0</v>
      </c>
      <c r="H279" s="332">
        <f>IF((L279-F279)&gt;0,L279-F279,IF((L279-F279)=0,0,$H$285+L279-F279))</f>
        <v>0.06944444444444443</v>
      </c>
      <c r="I279" s="361">
        <f>C280</f>
        <v>39861</v>
      </c>
      <c r="J279" s="351">
        <f>D280</f>
        <v>2009</v>
      </c>
      <c r="K279" s="352">
        <f>E280</f>
        <v>48</v>
      </c>
      <c r="L279" s="332">
        <f>F280</f>
        <v>0.1909722222222222</v>
      </c>
      <c r="M279" s="337"/>
      <c r="N279" s="337"/>
      <c r="O279" s="337">
        <f t="shared" si="14"/>
        <v>50</v>
      </c>
      <c r="P279" s="350">
        <f t="shared" si="13"/>
        <v>1</v>
      </c>
    </row>
    <row r="280" spans="1:16" ht="15">
      <c r="A280" s="532">
        <v>135</v>
      </c>
      <c r="B280" s="305" t="s">
        <v>494</v>
      </c>
      <c r="C280" s="361">
        <v>39861</v>
      </c>
      <c r="D280" s="352">
        <v>2009</v>
      </c>
      <c r="E280" s="352">
        <v>48</v>
      </c>
      <c r="F280" s="332">
        <v>0.1909722222222222</v>
      </c>
      <c r="G280" s="347">
        <v>0</v>
      </c>
      <c r="H280" s="332">
        <v>0.3333333333333333</v>
      </c>
      <c r="I280" s="361">
        <v>39861</v>
      </c>
      <c r="J280" s="352">
        <v>2009</v>
      </c>
      <c r="K280" s="352">
        <v>48</v>
      </c>
      <c r="L280" s="332">
        <v>0.5243055555555556</v>
      </c>
      <c r="M280" s="193">
        <v>3000</v>
      </c>
      <c r="N280" s="339">
        <v>86.4</v>
      </c>
      <c r="O280" s="337">
        <f t="shared" si="14"/>
        <v>884</v>
      </c>
      <c r="P280" s="350">
        <f t="shared" si="13"/>
        <v>1</v>
      </c>
    </row>
    <row r="281" spans="1:16" ht="15.75" thickBot="1">
      <c r="A281" s="325"/>
      <c r="B281" s="305" t="s">
        <v>318</v>
      </c>
      <c r="C281" s="361">
        <f>I280</f>
        <v>39861</v>
      </c>
      <c r="D281" s="349">
        <f>J280</f>
        <v>2009</v>
      </c>
      <c r="E281" s="331">
        <f>K280</f>
        <v>48</v>
      </c>
      <c r="F281" s="332">
        <f>L280</f>
        <v>0.5243055555555556</v>
      </c>
      <c r="G281" s="348">
        <f>IF((L281-F281)&gt;0,K281-E281,IF((L281-F281)=0,0,K281-E281-$F$285))</f>
        <v>0</v>
      </c>
      <c r="H281" s="336">
        <f>IF((L281-F281)&gt;0,L281-F281,IF((L281-F281)=0,0,$H$285+L281-F281))</f>
        <v>0</v>
      </c>
      <c r="I281" s="362">
        <f>C282</f>
        <v>39861</v>
      </c>
      <c r="J281" s="359">
        <f>D282</f>
        <v>2009</v>
      </c>
      <c r="K281" s="360">
        <f>E282</f>
        <v>48</v>
      </c>
      <c r="L281" s="336">
        <f>F282</f>
        <v>0.5243055555555556</v>
      </c>
      <c r="M281" s="338"/>
      <c r="N281" s="338"/>
      <c r="O281" s="337">
        <f t="shared" si="14"/>
        <v>50</v>
      </c>
      <c r="P281" s="350">
        <f t="shared" si="13"/>
        <v>1</v>
      </c>
    </row>
    <row r="282" spans="1:16" ht="15.75" thickBot="1">
      <c r="A282" s="325"/>
      <c r="B282" s="507" t="s">
        <v>496</v>
      </c>
      <c r="C282" s="509">
        <v>39861</v>
      </c>
      <c r="D282" s="335">
        <v>2009</v>
      </c>
      <c r="E282" s="335">
        <v>48</v>
      </c>
      <c r="F282" s="336">
        <v>0.5243055555555556</v>
      </c>
      <c r="G282" s="354"/>
      <c r="H282" s="355"/>
      <c r="I282" s="356"/>
      <c r="J282" s="357"/>
      <c r="K282" s="357"/>
      <c r="L282" s="355"/>
      <c r="M282" s="357"/>
      <c r="N282" s="358"/>
      <c r="O282" s="357" t="str">
        <f>IF(MID(B282,6,7)="NO_DATA",50,IF(A282=""," ",$O$2+A282-1))</f>
        <v> </v>
      </c>
      <c r="P282" s="357"/>
    </row>
    <row r="283" spans="2:16" ht="15">
      <c r="B283" s="16"/>
      <c r="C283" s="16"/>
      <c r="D283" s="16"/>
      <c r="E283" s="16"/>
      <c r="F283" s="55"/>
      <c r="G283" s="51"/>
      <c r="H283" s="63"/>
      <c r="I283" s="63"/>
      <c r="J283" s="64"/>
      <c r="K283" s="64"/>
      <c r="L283" s="51"/>
      <c r="M283" s="53"/>
      <c r="N283" s="54"/>
      <c r="O283" s="53"/>
      <c r="P283" s="53"/>
    </row>
    <row r="285" spans="1:16" ht="15">
      <c r="A285" s="25">
        <f>COUNTA(A8:A282)</f>
        <v>135</v>
      </c>
      <c r="B285" s="25" t="s">
        <v>0</v>
      </c>
      <c r="F285" s="25">
        <v>1</v>
      </c>
      <c r="G285" s="25" t="s">
        <v>76</v>
      </c>
      <c r="H285" s="14">
        <v>1</v>
      </c>
      <c r="I285" s="14"/>
      <c r="N285" s="60"/>
      <c r="O285" s="15" t="s">
        <v>77</v>
      </c>
      <c r="P285" s="25">
        <f>MAX(P11:P281)</f>
        <v>1</v>
      </c>
    </row>
    <row r="287" spans="7:14" ht="15">
      <c r="G287" s="65" t="s">
        <v>95</v>
      </c>
      <c r="H287" s="65" t="s">
        <v>94</v>
      </c>
      <c r="N287" s="60"/>
    </row>
    <row r="288" spans="6:14" ht="15">
      <c r="F288" s="15" t="s">
        <v>78</v>
      </c>
      <c r="G288" s="62">
        <f>MAX(G11:G281)</f>
        <v>0</v>
      </c>
      <c r="H288" s="26">
        <f>H195</f>
        <v>0</v>
      </c>
      <c r="L288" s="60"/>
      <c r="N288" s="60">
        <f>SUM(N11:N281)</f>
        <v>8257.977</v>
      </c>
    </row>
    <row r="289" ht="15">
      <c r="N289" s="60"/>
    </row>
    <row r="290" ht="15">
      <c r="N290" s="60"/>
    </row>
    <row r="292" ht="15">
      <c r="H292" s="26"/>
    </row>
    <row r="293" ht="15">
      <c r="H293" s="26"/>
    </row>
    <row r="294" ht="15">
      <c r="H294" s="26"/>
    </row>
    <row r="295" ht="15">
      <c r="H295" s="26"/>
    </row>
    <row r="297" ht="15">
      <c r="H297" s="26"/>
    </row>
  </sheetData>
  <sheetProtection/>
  <mergeCells count="8">
    <mergeCell ref="M5:M6"/>
    <mergeCell ref="N5:N6"/>
    <mergeCell ref="O5:O6"/>
    <mergeCell ref="P5:P6"/>
    <mergeCell ref="B5:B6"/>
    <mergeCell ref="C5:F5"/>
    <mergeCell ref="G5:H5"/>
    <mergeCell ref="I5:L5"/>
  </mergeCells>
  <conditionalFormatting sqref="G7:H281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756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 aca="true" t="shared" si="0" ref="C9:C15"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 t="shared" si="0"/>
        <v>0.15742621527777775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 t="shared" si="0"/>
        <v>0.0006799768518518656</v>
      </c>
      <c r="D11" s="689">
        <v>0.15810619212962962</v>
      </c>
      <c r="E11" s="66">
        <v>108813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 t="shared" si="0"/>
        <v>0.15742621527777775</v>
      </c>
      <c r="D12" s="689">
        <v>0.15878616898148148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 t="shared" si="0"/>
        <v>0.0006799768518518934</v>
      </c>
      <c r="D13" s="689">
        <v>0.31621238425925924</v>
      </c>
      <c r="E13" s="66">
        <v>108813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18" ht="15">
      <c r="A14" s="66">
        <v>7</v>
      </c>
      <c r="C14" s="2">
        <f t="shared" si="0"/>
        <v>0.15742621527777773</v>
      </c>
      <c r="D14" s="689">
        <v>0.31689236111111113</v>
      </c>
      <c r="E14" s="66">
        <v>470</v>
      </c>
      <c r="F14" s="66" t="s">
        <v>525</v>
      </c>
      <c r="G14" s="66" t="s">
        <v>526</v>
      </c>
      <c r="H14" s="66">
        <v>0</v>
      </c>
      <c r="I14" s="66">
        <v>39</v>
      </c>
      <c r="J14" s="66" t="s">
        <v>527</v>
      </c>
      <c r="K14" s="66" t="s">
        <v>528</v>
      </c>
      <c r="L14" s="66" t="s">
        <v>529</v>
      </c>
      <c r="M14" s="66" t="s">
        <v>530</v>
      </c>
      <c r="N14" s="66" t="s">
        <v>548</v>
      </c>
      <c r="O14" s="66" t="s">
        <v>547</v>
      </c>
      <c r="P14" s="66" t="s">
        <v>535</v>
      </c>
      <c r="Q14" s="66" t="s">
        <v>534</v>
      </c>
      <c r="R14" s="66">
        <v>80</v>
      </c>
    </row>
    <row r="15" spans="1:18" ht="15">
      <c r="A15" s="66">
        <v>7</v>
      </c>
      <c r="C15" s="2">
        <f t="shared" si="0"/>
        <v>0.0006814236111111205</v>
      </c>
      <c r="D15" s="689">
        <v>0.47431857638888886</v>
      </c>
      <c r="E15" s="66">
        <v>108813</v>
      </c>
      <c r="F15" s="66" t="s">
        <v>525</v>
      </c>
      <c r="G15" s="66" t="s">
        <v>526</v>
      </c>
      <c r="H15" s="66">
        <v>0</v>
      </c>
      <c r="I15" s="66">
        <v>39</v>
      </c>
      <c r="J15" s="66" t="s">
        <v>527</v>
      </c>
      <c r="K15" s="66" t="s">
        <v>528</v>
      </c>
      <c r="L15" s="66" t="s">
        <v>529</v>
      </c>
      <c r="M15" s="66" t="s">
        <v>530</v>
      </c>
      <c r="N15" s="66" t="s">
        <v>548</v>
      </c>
      <c r="O15" s="66" t="s">
        <v>547</v>
      </c>
      <c r="P15" s="66" t="s">
        <v>533</v>
      </c>
      <c r="Q15" s="66" t="s">
        <v>534</v>
      </c>
      <c r="R15" s="66">
        <v>80</v>
      </c>
    </row>
    <row r="16" spans="1:6" ht="15">
      <c r="A16" s="66">
        <v>4</v>
      </c>
      <c r="D16" s="689">
        <f>D22</f>
        <v>0.475</v>
      </c>
      <c r="E16" s="66">
        <v>0</v>
      </c>
      <c r="F16" s="66" t="s">
        <v>536</v>
      </c>
    </row>
    <row r="17" ht="15">
      <c r="C17" s="2"/>
    </row>
    <row r="18" spans="1:3" ht="15">
      <c r="A18" s="675">
        <f>CEILING(SUM(A9:A16)/88,1)</f>
        <v>1</v>
      </c>
      <c r="B18" s="3" t="s">
        <v>10</v>
      </c>
      <c r="C18" s="127">
        <f>SUM(C9:C16)</f>
        <v>0.475</v>
      </c>
    </row>
    <row r="20" spans="4:5" ht="15">
      <c r="D20" s="676">
        <f>Rings!J76</f>
        <v>0.4756944444444444</v>
      </c>
      <c r="E20" s="66" t="s">
        <v>538</v>
      </c>
    </row>
    <row r="21" spans="4:5" ht="15">
      <c r="D21" s="676">
        <v>0.0006944444444444445</v>
      </c>
      <c r="E21" s="66" t="s">
        <v>539</v>
      </c>
    </row>
    <row r="22" spans="4:5" ht="15">
      <c r="D22" s="676">
        <f>D20-D21</f>
        <v>0.475</v>
      </c>
      <c r="E22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758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550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0.19933449074074072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550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0.2000144675925926</v>
      </c>
      <c r="E11" s="66">
        <v>137780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550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0.20069444444444443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0.20069444444444443</v>
      </c>
    </row>
    <row r="16" spans="4:5" ht="15">
      <c r="D16" s="676">
        <f>Rings!J77</f>
        <v>0.20138888888888887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0.20069444444444443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759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550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0.1705078125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550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0.17118778935185186</v>
      </c>
      <c r="E11" s="66">
        <v>117855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550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0.17050781250000002</v>
      </c>
      <c r="D12" s="689">
        <v>0.1718677662037037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550</v>
      </c>
      <c r="M12" s="66" t="s">
        <v>549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0.3423755787037037</v>
      </c>
      <c r="E13" s="66">
        <v>117855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550</v>
      </c>
      <c r="M13" s="66" t="s">
        <v>549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0.34305555555555556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SUM(C7:C14)</f>
        <v>0.34305555555555556</v>
      </c>
    </row>
    <row r="18" spans="4:5" ht="15">
      <c r="D18" s="676">
        <f>Rings!J78</f>
        <v>0.34375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0.34305555555555556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760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550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0.18544560185185185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550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0.18612557870370372</v>
      </c>
      <c r="E11" s="66">
        <v>128180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550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0.18680555555555556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0.18680555555555556</v>
      </c>
    </row>
    <row r="15" spans="1:3" ht="15">
      <c r="A15" s="675"/>
      <c r="B15" s="3"/>
      <c r="C15" s="127"/>
    </row>
    <row r="16" spans="4:5" ht="15">
      <c r="D16" s="676">
        <f>Rings!J79</f>
        <v>0.1875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0.18680555555555556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761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550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0.19654947916666665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550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0.19722945601851852</v>
      </c>
      <c r="E11" s="66">
        <v>135855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550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0.19654947916666668</v>
      </c>
      <c r="D12" s="689">
        <v>0.19790943287037036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550</v>
      </c>
      <c r="M12" s="66" t="s">
        <v>549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0.39445891203703703</v>
      </c>
      <c r="E13" s="66">
        <v>135855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550</v>
      </c>
      <c r="M13" s="66" t="s">
        <v>549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0.3951388888888889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SUM(C7:C14)</f>
        <v>0.3951388888888889</v>
      </c>
    </row>
    <row r="17" spans="1:3" ht="15">
      <c r="A17" s="675"/>
      <c r="B17" s="3"/>
      <c r="C17" s="127"/>
    </row>
    <row r="18" spans="4:5" ht="15">
      <c r="D18" s="676">
        <f>Rings!J80</f>
        <v>0.3958333333333333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0.3951388888888889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763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0.14967447916666665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0.15035445601851852</v>
      </c>
      <c r="E11" s="66">
        <v>103455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0.14967447916666668</v>
      </c>
      <c r="D12" s="689">
        <v>0.15103443287037036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0.30070891203703703</v>
      </c>
      <c r="E13" s="66">
        <v>103455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0.3013888888888889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SUM(C7:C14)</f>
        <v>0.3013888888888889</v>
      </c>
    </row>
    <row r="17" spans="1:3" ht="15">
      <c r="A17" s="675"/>
      <c r="B17" s="3"/>
      <c r="C17" s="127"/>
    </row>
    <row r="18" spans="4:5" ht="15">
      <c r="D18" s="676">
        <f>Rings!J81</f>
        <v>0.3020833333333333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0.3013888888888889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764</v>
      </c>
    </row>
    <row r="7" spans="1:6" ht="15">
      <c r="A7" s="708"/>
      <c r="B7" s="709" t="s">
        <v>537</v>
      </c>
      <c r="C7" s="709" t="s">
        <v>86</v>
      </c>
      <c r="D7" s="672" t="s">
        <v>522</v>
      </c>
      <c r="E7" s="672" t="s">
        <v>523</v>
      </c>
      <c r="F7" s="672" t="s">
        <v>524</v>
      </c>
    </row>
    <row r="9" spans="1:18" ht="15">
      <c r="A9" s="672">
        <v>7</v>
      </c>
      <c r="B9" s="710">
        <v>0</v>
      </c>
      <c r="C9" s="710">
        <f>D10-D9</f>
        <v>0.002777777777777778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39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72">
        <v>7</v>
      </c>
      <c r="C10" s="710">
        <f>D11-D10</f>
        <v>0.07708333333333332</v>
      </c>
      <c r="D10" s="673">
        <v>0.002777777777777778</v>
      </c>
      <c r="E10" s="672">
        <v>1920</v>
      </c>
      <c r="F10" s="672" t="s">
        <v>525</v>
      </c>
      <c r="G10" s="672" t="s">
        <v>526</v>
      </c>
      <c r="H10" s="672">
        <v>0</v>
      </c>
      <c r="I10" s="672">
        <v>39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72">
        <v>7</v>
      </c>
      <c r="C11" s="710">
        <f>D12-D11</f>
        <v>0.002777777777777782</v>
      </c>
      <c r="D11" s="673">
        <v>0.0798611111111111</v>
      </c>
      <c r="E11" s="672">
        <v>53280</v>
      </c>
      <c r="F11" s="672" t="s">
        <v>525</v>
      </c>
      <c r="G11" s="672" t="s">
        <v>526</v>
      </c>
      <c r="H11" s="672">
        <v>0</v>
      </c>
      <c r="I11" s="672">
        <v>39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72">
        <v>4</v>
      </c>
      <c r="D12" s="673">
        <f>D18</f>
        <v>0.08263888888888889</v>
      </c>
      <c r="E12" s="672">
        <v>0</v>
      </c>
      <c r="F12" s="672" t="s">
        <v>536</v>
      </c>
    </row>
    <row r="13" ht="15">
      <c r="C13" s="710"/>
    </row>
    <row r="14" spans="1:3" ht="15">
      <c r="A14" s="711">
        <f>CEILING(SUM(A9:A12)/88,1)</f>
        <v>1</v>
      </c>
      <c r="B14" s="712" t="s">
        <v>10</v>
      </c>
      <c r="C14" s="713">
        <f>SUM(C9:C12)</f>
        <v>0.08263888888888889</v>
      </c>
    </row>
    <row r="16" spans="4:5" ht="15">
      <c r="D16" s="673">
        <f>'Icy Satellites'!J31</f>
        <v>0.08333333333333333</v>
      </c>
      <c r="E16" s="672" t="s">
        <v>538</v>
      </c>
    </row>
    <row r="17" spans="4:5" ht="15">
      <c r="D17" s="673">
        <v>0.0006944444444444445</v>
      </c>
      <c r="E17" s="672" t="s">
        <v>539</v>
      </c>
    </row>
    <row r="18" spans="4:5" ht="15">
      <c r="D18" s="673">
        <f>D16-D17</f>
        <v>0.08263888888888889</v>
      </c>
      <c r="E18" s="672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765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0.06044560185185185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0.0006799768518518587</v>
      </c>
      <c r="D11" s="689">
        <v>0.0611255787037037</v>
      </c>
      <c r="E11" s="66">
        <v>41780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0.06180555555555556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0.06180555555555556</v>
      </c>
    </row>
    <row r="15" spans="1:3" ht="15">
      <c r="A15" s="675"/>
      <c r="B15" s="3"/>
      <c r="C15" s="127"/>
    </row>
    <row r="16" spans="4:5" ht="15">
      <c r="D16" s="676">
        <f>Rings!J82</f>
        <v>0.0625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0.06180555555555556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766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0.2271122685185185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0.22779224537037038</v>
      </c>
      <c r="E11" s="66">
        <v>156980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0.22847222222222222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0.22847222222222222</v>
      </c>
    </row>
    <row r="15" spans="1:3" ht="15">
      <c r="A15" s="675"/>
      <c r="B15" s="3"/>
      <c r="C15" s="127"/>
    </row>
    <row r="16" spans="4:5" ht="15">
      <c r="D16" s="676">
        <f>Rings!J83</f>
        <v>0.22916666666666666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0.22847222222222222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767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0.14516782407407405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0.0006799768518518656</v>
      </c>
      <c r="D11" s="689">
        <v>0.14584780092592592</v>
      </c>
      <c r="E11" s="66">
        <v>100340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0.14652777777777778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0.14652777777777778</v>
      </c>
    </row>
    <row r="15" spans="1:3" ht="15">
      <c r="A15" s="675"/>
      <c r="B15" s="3"/>
      <c r="C15" s="127"/>
    </row>
    <row r="16" spans="4:5" ht="15">
      <c r="D16" s="676">
        <f>Rings!J84</f>
        <v>0.14722222222222223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0.14652777777777778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5" bestFit="1" customWidth="1"/>
    <col min="2" max="2" width="43.8515625" style="25" bestFit="1" customWidth="1"/>
    <col min="3" max="3" width="12.57421875" style="25" customWidth="1"/>
    <col min="4" max="16384" width="11.421875" style="25" customWidth="1"/>
  </cols>
  <sheetData>
    <row r="1" spans="1:3" ht="15.75" thickBot="1">
      <c r="A1" s="70"/>
      <c r="B1" s="70"/>
      <c r="C1" s="70"/>
    </row>
    <row r="2" spans="1:3" ht="15" customHeight="1">
      <c r="A2" s="70"/>
      <c r="B2" s="861" t="s">
        <v>81</v>
      </c>
      <c r="C2" s="863" t="s">
        <v>82</v>
      </c>
    </row>
    <row r="3" spans="1:3" ht="32.25" customHeight="1" thickBot="1">
      <c r="A3" s="70"/>
      <c r="B3" s="862"/>
      <c r="C3" s="864"/>
    </row>
    <row r="4" spans="1:3" ht="15">
      <c r="A4" s="70"/>
      <c r="B4" s="82"/>
      <c r="C4" s="166"/>
    </row>
    <row r="5" spans="1:3" ht="15">
      <c r="A5" s="532">
        <v>1</v>
      </c>
      <c r="B5" s="305" t="s">
        <v>331</v>
      </c>
      <c r="C5" s="402">
        <v>750</v>
      </c>
    </row>
    <row r="6" spans="1:3" ht="15">
      <c r="A6" s="532">
        <v>2</v>
      </c>
      <c r="B6" s="305" t="s">
        <v>333</v>
      </c>
      <c r="C6" s="402">
        <v>751</v>
      </c>
    </row>
    <row r="7" spans="1:3" ht="15">
      <c r="A7" s="532">
        <v>3</v>
      </c>
      <c r="B7" s="305" t="s">
        <v>334</v>
      </c>
      <c r="C7" s="402">
        <v>752</v>
      </c>
    </row>
    <row r="8" spans="1:3" ht="15">
      <c r="A8" s="532">
        <v>4</v>
      </c>
      <c r="B8" s="305" t="s">
        <v>335</v>
      </c>
      <c r="C8" s="402">
        <v>753</v>
      </c>
    </row>
    <row r="9" spans="1:3" ht="15">
      <c r="A9" s="532">
        <v>5</v>
      </c>
      <c r="B9" s="305" t="s">
        <v>336</v>
      </c>
      <c r="C9" s="403">
        <v>754</v>
      </c>
    </row>
    <row r="10" spans="1:3" ht="15">
      <c r="A10" s="532">
        <v>6</v>
      </c>
      <c r="B10" s="305" t="s">
        <v>337</v>
      </c>
      <c r="C10" s="403">
        <v>755</v>
      </c>
    </row>
    <row r="11" spans="1:3" ht="15">
      <c r="A11" s="532">
        <v>7</v>
      </c>
      <c r="B11" s="305" t="s">
        <v>338</v>
      </c>
      <c r="C11" s="404">
        <v>756</v>
      </c>
    </row>
    <row r="12" spans="1:3" ht="15">
      <c r="A12" s="532">
        <v>8</v>
      </c>
      <c r="B12" s="305" t="s">
        <v>339</v>
      </c>
      <c r="C12" s="404">
        <v>757</v>
      </c>
    </row>
    <row r="13" spans="1:3" ht="15">
      <c r="A13" s="532">
        <v>9</v>
      </c>
      <c r="B13" s="305" t="s">
        <v>340</v>
      </c>
      <c r="C13" s="404">
        <v>758</v>
      </c>
    </row>
    <row r="14" spans="1:3" ht="15">
      <c r="A14" s="532">
        <v>10</v>
      </c>
      <c r="B14" s="305" t="s">
        <v>341</v>
      </c>
      <c r="C14" s="404">
        <v>759</v>
      </c>
    </row>
    <row r="15" spans="1:3" ht="15">
      <c r="A15" s="532">
        <v>11</v>
      </c>
      <c r="B15" s="305" t="s">
        <v>342</v>
      </c>
      <c r="C15" s="404">
        <v>760</v>
      </c>
    </row>
    <row r="16" spans="1:3" ht="16.5" customHeight="1">
      <c r="A16" s="532">
        <v>12</v>
      </c>
      <c r="B16" s="305" t="s">
        <v>343</v>
      </c>
      <c r="C16" s="404">
        <v>761</v>
      </c>
    </row>
    <row r="17" spans="1:3" ht="15">
      <c r="A17" s="532">
        <v>13</v>
      </c>
      <c r="B17" s="305" t="s">
        <v>344</v>
      </c>
      <c r="C17" s="404">
        <v>762</v>
      </c>
    </row>
    <row r="18" spans="1:3" ht="15">
      <c r="A18" s="532">
        <v>14</v>
      </c>
      <c r="B18" s="305" t="s">
        <v>345</v>
      </c>
      <c r="C18" s="404">
        <v>763</v>
      </c>
    </row>
    <row r="19" spans="1:3" ht="15">
      <c r="A19" s="532">
        <v>15</v>
      </c>
      <c r="B19" s="305" t="s">
        <v>346</v>
      </c>
      <c r="C19" s="404">
        <v>764</v>
      </c>
    </row>
    <row r="20" spans="1:3" ht="15">
      <c r="A20" s="532">
        <v>16</v>
      </c>
      <c r="B20" s="305" t="s">
        <v>347</v>
      </c>
      <c r="C20" s="404">
        <v>765</v>
      </c>
    </row>
    <row r="21" spans="1:3" ht="15">
      <c r="A21" s="532">
        <v>17</v>
      </c>
      <c r="B21" s="305" t="s">
        <v>348</v>
      </c>
      <c r="C21" s="404">
        <v>766</v>
      </c>
    </row>
    <row r="22" spans="1:3" ht="15">
      <c r="A22" s="532">
        <v>18</v>
      </c>
      <c r="B22" s="305" t="s">
        <v>353</v>
      </c>
      <c r="C22" s="404">
        <v>767</v>
      </c>
    </row>
    <row r="23" spans="1:3" ht="15">
      <c r="A23" s="532">
        <v>19</v>
      </c>
      <c r="B23" s="305" t="s">
        <v>354</v>
      </c>
      <c r="C23" s="404">
        <v>768</v>
      </c>
    </row>
    <row r="24" spans="1:3" ht="15">
      <c r="A24" s="532">
        <v>20</v>
      </c>
      <c r="B24" s="305" t="s">
        <v>355</v>
      </c>
      <c r="C24" s="404">
        <v>769</v>
      </c>
    </row>
    <row r="25" spans="1:3" ht="15">
      <c r="A25" s="532">
        <v>21</v>
      </c>
      <c r="B25" s="305" t="s">
        <v>356</v>
      </c>
      <c r="C25" s="404">
        <v>770</v>
      </c>
    </row>
    <row r="26" spans="1:3" ht="15">
      <c r="A26" s="532">
        <v>22</v>
      </c>
      <c r="B26" s="305" t="s">
        <v>357</v>
      </c>
      <c r="C26" s="404">
        <v>771</v>
      </c>
    </row>
    <row r="27" spans="1:3" ht="15">
      <c r="A27" s="532">
        <v>23</v>
      </c>
      <c r="B27" s="305" t="s">
        <v>358</v>
      </c>
      <c r="C27" s="404">
        <v>772</v>
      </c>
    </row>
    <row r="28" spans="1:3" ht="15">
      <c r="A28" s="532">
        <v>24</v>
      </c>
      <c r="B28" s="305" t="s">
        <v>359</v>
      </c>
      <c r="C28" s="404">
        <v>773</v>
      </c>
    </row>
    <row r="29" spans="1:3" ht="15.75" customHeight="1">
      <c r="A29" s="532">
        <v>25</v>
      </c>
      <c r="B29" s="305" t="s">
        <v>360</v>
      </c>
      <c r="C29" s="404">
        <v>774</v>
      </c>
    </row>
    <row r="30" spans="1:3" ht="15">
      <c r="A30" s="532">
        <v>26</v>
      </c>
      <c r="B30" s="305" t="s">
        <v>361</v>
      </c>
      <c r="C30" s="404">
        <v>775</v>
      </c>
    </row>
    <row r="31" spans="1:3" ht="15">
      <c r="A31" s="532">
        <v>27</v>
      </c>
      <c r="B31" s="305" t="s">
        <v>363</v>
      </c>
      <c r="C31" s="404">
        <v>776</v>
      </c>
    </row>
    <row r="32" spans="1:3" ht="15">
      <c r="A32" s="532">
        <v>28</v>
      </c>
      <c r="B32" s="305" t="s">
        <v>364</v>
      </c>
      <c r="C32" s="404">
        <v>777</v>
      </c>
    </row>
    <row r="33" spans="1:3" ht="15">
      <c r="A33" s="532">
        <v>29</v>
      </c>
      <c r="B33" s="305" t="s">
        <v>365</v>
      </c>
      <c r="C33" s="404">
        <v>778</v>
      </c>
    </row>
    <row r="34" spans="1:3" ht="15">
      <c r="A34" s="532">
        <v>30</v>
      </c>
      <c r="B34" s="305" t="s">
        <v>366</v>
      </c>
      <c r="C34" s="404">
        <v>779</v>
      </c>
    </row>
    <row r="35" spans="1:3" ht="15">
      <c r="A35" s="532">
        <v>31</v>
      </c>
      <c r="B35" s="305" t="s">
        <v>368</v>
      </c>
      <c r="C35" s="404">
        <v>780</v>
      </c>
    </row>
    <row r="36" spans="1:3" ht="15">
      <c r="A36" s="532">
        <v>32</v>
      </c>
      <c r="B36" s="305" t="s">
        <v>369</v>
      </c>
      <c r="C36" s="404">
        <v>781</v>
      </c>
    </row>
    <row r="37" spans="1:3" ht="15">
      <c r="A37" s="532">
        <v>33</v>
      </c>
      <c r="B37" s="305" t="s">
        <v>370</v>
      </c>
      <c r="C37" s="404">
        <v>782</v>
      </c>
    </row>
    <row r="38" spans="1:3" ht="15">
      <c r="A38" s="532">
        <v>34</v>
      </c>
      <c r="B38" s="305" t="s">
        <v>371</v>
      </c>
      <c r="C38" s="404">
        <v>783</v>
      </c>
    </row>
    <row r="39" spans="1:3" ht="15">
      <c r="A39" s="532">
        <v>35</v>
      </c>
      <c r="B39" s="305" t="s">
        <v>372</v>
      </c>
      <c r="C39" s="404">
        <v>784</v>
      </c>
    </row>
    <row r="40" spans="1:3" ht="15">
      <c r="A40" s="532">
        <v>36</v>
      </c>
      <c r="B40" s="305" t="s">
        <v>373</v>
      </c>
      <c r="C40" s="404">
        <v>785</v>
      </c>
    </row>
    <row r="41" spans="1:3" ht="15">
      <c r="A41" s="532">
        <v>37</v>
      </c>
      <c r="B41" s="305" t="s">
        <v>374</v>
      </c>
      <c r="C41" s="404">
        <v>786</v>
      </c>
    </row>
    <row r="42" spans="1:3" ht="15">
      <c r="A42" s="532">
        <v>38</v>
      </c>
      <c r="B42" s="305" t="s">
        <v>377</v>
      </c>
      <c r="C42" s="404">
        <v>787</v>
      </c>
    </row>
    <row r="43" spans="1:3" ht="15">
      <c r="A43" s="532">
        <v>39</v>
      </c>
      <c r="B43" s="305" t="s">
        <v>378</v>
      </c>
      <c r="C43" s="404">
        <v>788</v>
      </c>
    </row>
    <row r="44" spans="1:3" ht="15">
      <c r="A44" s="532">
        <v>40</v>
      </c>
      <c r="B44" s="305" t="s">
        <v>379</v>
      </c>
      <c r="C44" s="404">
        <v>789</v>
      </c>
    </row>
    <row r="45" spans="1:3" ht="15">
      <c r="A45" s="532">
        <v>41</v>
      </c>
      <c r="B45" s="305" t="s">
        <v>380</v>
      </c>
      <c r="C45" s="404">
        <v>790</v>
      </c>
    </row>
    <row r="46" spans="1:3" ht="15">
      <c r="A46" s="532">
        <v>42</v>
      </c>
      <c r="B46" s="305" t="s">
        <v>381</v>
      </c>
      <c r="C46" s="404">
        <v>791</v>
      </c>
    </row>
    <row r="47" spans="1:3" ht="15">
      <c r="A47" s="532">
        <v>43</v>
      </c>
      <c r="B47" s="305" t="s">
        <v>382</v>
      </c>
      <c r="C47" s="404">
        <v>792</v>
      </c>
    </row>
    <row r="48" spans="1:3" ht="15">
      <c r="A48" s="532">
        <v>44</v>
      </c>
      <c r="B48" s="305" t="s">
        <v>383</v>
      </c>
      <c r="C48" s="404">
        <v>793</v>
      </c>
    </row>
    <row r="49" spans="1:3" ht="15">
      <c r="A49" s="532">
        <v>45</v>
      </c>
      <c r="B49" s="305" t="s">
        <v>384</v>
      </c>
      <c r="C49" s="404">
        <v>794</v>
      </c>
    </row>
    <row r="50" spans="1:3" ht="15">
      <c r="A50" s="532">
        <v>46</v>
      </c>
      <c r="B50" s="305" t="s">
        <v>385</v>
      </c>
      <c r="C50" s="404">
        <v>795</v>
      </c>
    </row>
    <row r="51" spans="1:3" ht="15">
      <c r="A51" s="532">
        <v>47</v>
      </c>
      <c r="B51" s="305" t="s">
        <v>386</v>
      </c>
      <c r="C51" s="404">
        <v>796</v>
      </c>
    </row>
    <row r="52" spans="1:3" ht="15">
      <c r="A52" s="532">
        <v>48</v>
      </c>
      <c r="B52" s="305" t="s">
        <v>387</v>
      </c>
      <c r="C52" s="404">
        <v>797</v>
      </c>
    </row>
    <row r="53" spans="1:3" ht="15">
      <c r="A53" s="532">
        <v>49</v>
      </c>
      <c r="B53" s="305" t="s">
        <v>388</v>
      </c>
      <c r="C53" s="404">
        <v>798</v>
      </c>
    </row>
    <row r="54" spans="1:3" ht="15">
      <c r="A54" s="532">
        <v>50</v>
      </c>
      <c r="B54" s="305" t="s">
        <v>389</v>
      </c>
      <c r="C54" s="404">
        <v>799</v>
      </c>
    </row>
    <row r="55" spans="1:3" ht="15">
      <c r="A55" s="532">
        <v>51</v>
      </c>
      <c r="B55" s="305" t="s">
        <v>390</v>
      </c>
      <c r="C55" s="404">
        <v>800</v>
      </c>
    </row>
    <row r="56" spans="1:3" ht="15">
      <c r="A56" s="532">
        <v>52</v>
      </c>
      <c r="B56" s="305" t="s">
        <v>392</v>
      </c>
      <c r="C56" s="404">
        <v>801</v>
      </c>
    </row>
    <row r="57" spans="1:3" ht="15">
      <c r="A57" s="532">
        <v>53</v>
      </c>
      <c r="B57" s="305" t="s">
        <v>393</v>
      </c>
      <c r="C57" s="404">
        <v>802</v>
      </c>
    </row>
    <row r="58" spans="1:3" ht="15">
      <c r="A58" s="532">
        <v>54</v>
      </c>
      <c r="B58" s="305" t="s">
        <v>394</v>
      </c>
      <c r="C58" s="404">
        <v>803</v>
      </c>
    </row>
    <row r="59" spans="1:3" ht="15">
      <c r="A59" s="532">
        <v>55</v>
      </c>
      <c r="B59" s="305" t="s">
        <v>395</v>
      </c>
      <c r="C59" s="404">
        <v>804</v>
      </c>
    </row>
    <row r="60" spans="1:3" ht="15">
      <c r="A60" s="532">
        <v>56</v>
      </c>
      <c r="B60" s="305" t="s">
        <v>396</v>
      </c>
      <c r="C60" s="404">
        <v>805</v>
      </c>
    </row>
    <row r="61" spans="1:3" ht="15">
      <c r="A61" s="532">
        <v>57</v>
      </c>
      <c r="B61" s="305" t="s">
        <v>398</v>
      </c>
      <c r="C61" s="404">
        <v>806</v>
      </c>
    </row>
    <row r="62" spans="1:3" ht="15">
      <c r="A62" s="532">
        <v>58</v>
      </c>
      <c r="B62" s="305" t="s">
        <v>399</v>
      </c>
      <c r="C62" s="404">
        <v>807</v>
      </c>
    </row>
    <row r="63" spans="1:3" ht="15">
      <c r="A63" s="532">
        <v>59</v>
      </c>
      <c r="B63" s="305" t="s">
        <v>401</v>
      </c>
      <c r="C63" s="404">
        <v>808</v>
      </c>
    </row>
    <row r="64" spans="1:3" ht="15">
      <c r="A64" s="532">
        <v>60</v>
      </c>
      <c r="B64" s="305" t="s">
        <v>402</v>
      </c>
      <c r="C64" s="404">
        <v>809</v>
      </c>
    </row>
    <row r="65" spans="1:3" ht="15">
      <c r="A65" s="532">
        <v>61</v>
      </c>
      <c r="B65" s="305" t="s">
        <v>403</v>
      </c>
      <c r="C65" s="404">
        <v>810</v>
      </c>
    </row>
    <row r="66" spans="1:3" ht="15">
      <c r="A66" s="532">
        <v>62</v>
      </c>
      <c r="B66" s="305" t="s">
        <v>404</v>
      </c>
      <c r="C66" s="404">
        <v>811</v>
      </c>
    </row>
    <row r="67" spans="1:3" ht="15">
      <c r="A67" s="532">
        <v>63</v>
      </c>
      <c r="B67" s="305" t="s">
        <v>405</v>
      </c>
      <c r="C67" s="404">
        <v>812</v>
      </c>
    </row>
    <row r="68" spans="1:3" ht="15">
      <c r="A68" s="532">
        <v>64</v>
      </c>
      <c r="B68" s="305" t="s">
        <v>406</v>
      </c>
      <c r="C68" s="404">
        <v>813</v>
      </c>
    </row>
    <row r="69" spans="1:3" ht="15">
      <c r="A69" s="532">
        <v>65</v>
      </c>
      <c r="B69" s="305" t="s">
        <v>407</v>
      </c>
      <c r="C69" s="404">
        <v>814</v>
      </c>
    </row>
    <row r="70" spans="1:3" ht="15">
      <c r="A70" s="532">
        <v>66</v>
      </c>
      <c r="B70" s="305" t="s">
        <v>408</v>
      </c>
      <c r="C70" s="404">
        <v>815</v>
      </c>
    </row>
    <row r="71" spans="1:3" ht="15">
      <c r="A71" s="532">
        <v>67</v>
      </c>
      <c r="B71" s="305" t="s">
        <v>409</v>
      </c>
      <c r="C71" s="404">
        <v>816</v>
      </c>
    </row>
    <row r="72" spans="1:3" ht="15">
      <c r="A72" s="532">
        <v>68</v>
      </c>
      <c r="B72" s="305" t="s">
        <v>410</v>
      </c>
      <c r="C72" s="404">
        <v>817</v>
      </c>
    </row>
    <row r="73" spans="1:3" ht="15">
      <c r="A73" s="532">
        <v>69</v>
      </c>
      <c r="B73" s="305" t="s">
        <v>411</v>
      </c>
      <c r="C73" s="404">
        <v>818</v>
      </c>
    </row>
    <row r="74" spans="1:3" ht="15">
      <c r="A74" s="532">
        <v>70</v>
      </c>
      <c r="B74" s="305" t="s">
        <v>412</v>
      </c>
      <c r="C74" s="404">
        <v>819</v>
      </c>
    </row>
    <row r="75" spans="1:3" ht="15">
      <c r="A75" s="532">
        <v>71</v>
      </c>
      <c r="B75" s="305" t="s">
        <v>413</v>
      </c>
      <c r="C75" s="404">
        <v>820</v>
      </c>
    </row>
    <row r="76" spans="1:3" ht="15">
      <c r="A76" s="532">
        <v>72</v>
      </c>
      <c r="B76" s="305" t="s">
        <v>414</v>
      </c>
      <c r="C76" s="404">
        <v>821</v>
      </c>
    </row>
    <row r="77" spans="1:3" ht="15">
      <c r="A77" s="532">
        <v>73</v>
      </c>
      <c r="B77" s="305" t="s">
        <v>415</v>
      </c>
      <c r="C77" s="404">
        <v>822</v>
      </c>
    </row>
    <row r="78" spans="1:3" ht="15">
      <c r="A78" s="532">
        <v>74</v>
      </c>
      <c r="B78" s="305" t="s">
        <v>417</v>
      </c>
      <c r="C78" s="404">
        <v>823</v>
      </c>
    </row>
    <row r="79" spans="1:3" ht="15">
      <c r="A79" s="532">
        <v>75</v>
      </c>
      <c r="B79" s="305" t="s">
        <v>418</v>
      </c>
      <c r="C79" s="404">
        <v>824</v>
      </c>
    </row>
    <row r="80" spans="1:3" ht="15">
      <c r="A80" s="532">
        <v>76</v>
      </c>
      <c r="B80" s="305" t="s">
        <v>419</v>
      </c>
      <c r="C80" s="404">
        <v>825</v>
      </c>
    </row>
    <row r="81" spans="1:3" ht="15">
      <c r="A81" s="532">
        <v>77</v>
      </c>
      <c r="B81" s="305" t="s">
        <v>420</v>
      </c>
      <c r="C81" s="404">
        <v>826</v>
      </c>
    </row>
    <row r="82" spans="1:3" ht="15">
      <c r="A82" s="532">
        <v>78</v>
      </c>
      <c r="B82" s="305" t="s">
        <v>421</v>
      </c>
      <c r="C82" s="404">
        <v>827</v>
      </c>
    </row>
    <row r="83" spans="1:3" ht="15">
      <c r="A83" s="532">
        <v>79</v>
      </c>
      <c r="B83" s="305" t="s">
        <v>422</v>
      </c>
      <c r="C83" s="404">
        <v>828</v>
      </c>
    </row>
    <row r="84" spans="1:3" ht="15">
      <c r="A84" s="532">
        <v>80</v>
      </c>
      <c r="B84" s="305" t="s">
        <v>423</v>
      </c>
      <c r="C84" s="404">
        <v>829</v>
      </c>
    </row>
    <row r="85" spans="1:3" ht="15">
      <c r="A85" s="532">
        <v>81</v>
      </c>
      <c r="B85" s="305" t="s">
        <v>425</v>
      </c>
      <c r="C85" s="404">
        <v>830</v>
      </c>
    </row>
    <row r="86" spans="1:3" ht="15">
      <c r="A86" s="532">
        <v>82</v>
      </c>
      <c r="B86" s="305" t="s">
        <v>426</v>
      </c>
      <c r="C86" s="404">
        <v>831</v>
      </c>
    </row>
    <row r="87" spans="1:3" ht="15">
      <c r="A87" s="532">
        <v>83</v>
      </c>
      <c r="B87" s="305" t="s">
        <v>427</v>
      </c>
      <c r="C87" s="404">
        <v>832</v>
      </c>
    </row>
    <row r="88" spans="1:3" ht="15">
      <c r="A88" s="532">
        <v>84</v>
      </c>
      <c r="B88" s="305" t="s">
        <v>428</v>
      </c>
      <c r="C88" s="404">
        <v>833</v>
      </c>
    </row>
    <row r="89" spans="1:3" ht="15">
      <c r="A89" s="532">
        <v>85</v>
      </c>
      <c r="B89" s="305" t="s">
        <v>429</v>
      </c>
      <c r="C89" s="404">
        <v>834</v>
      </c>
    </row>
    <row r="90" spans="1:3" ht="15">
      <c r="A90" s="532">
        <v>86</v>
      </c>
      <c r="B90" s="305" t="s">
        <v>431</v>
      </c>
      <c r="C90" s="404">
        <v>835</v>
      </c>
    </row>
    <row r="91" spans="1:3" ht="15">
      <c r="A91" s="532">
        <v>87</v>
      </c>
      <c r="B91" s="305" t="s">
        <v>432</v>
      </c>
      <c r="C91" s="404">
        <v>836</v>
      </c>
    </row>
    <row r="92" spans="1:3" ht="15">
      <c r="A92" s="532">
        <v>88</v>
      </c>
      <c r="B92" s="305" t="s">
        <v>433</v>
      </c>
      <c r="C92" s="404">
        <v>837</v>
      </c>
    </row>
    <row r="93" spans="1:3" ht="15">
      <c r="A93" s="532">
        <v>89</v>
      </c>
      <c r="B93" s="305" t="s">
        <v>434</v>
      </c>
      <c r="C93" s="404">
        <v>838</v>
      </c>
    </row>
    <row r="94" spans="1:3" ht="15">
      <c r="A94" s="532">
        <v>90</v>
      </c>
      <c r="B94" s="305" t="s">
        <v>435</v>
      </c>
      <c r="C94" s="404">
        <v>839</v>
      </c>
    </row>
    <row r="95" spans="1:3" ht="15">
      <c r="A95" s="532">
        <v>91</v>
      </c>
      <c r="B95" s="305" t="s">
        <v>436</v>
      </c>
      <c r="C95" s="404">
        <v>840</v>
      </c>
    </row>
    <row r="96" spans="1:3" ht="15">
      <c r="A96" s="532">
        <v>92</v>
      </c>
      <c r="B96" s="305" t="s">
        <v>438</v>
      </c>
      <c r="C96" s="404">
        <v>841</v>
      </c>
    </row>
    <row r="97" spans="1:3" ht="15">
      <c r="A97" s="532">
        <v>93</v>
      </c>
      <c r="B97" s="305" t="s">
        <v>439</v>
      </c>
      <c r="C97" s="404">
        <v>842</v>
      </c>
    </row>
    <row r="98" spans="1:3" ht="15">
      <c r="A98" s="532">
        <v>94</v>
      </c>
      <c r="B98" s="305" t="s">
        <v>440</v>
      </c>
      <c r="C98" s="404">
        <v>843</v>
      </c>
    </row>
    <row r="99" spans="1:3" ht="15">
      <c r="A99" s="532">
        <v>95</v>
      </c>
      <c r="B99" s="305" t="s">
        <v>441</v>
      </c>
      <c r="C99" s="404">
        <v>844</v>
      </c>
    </row>
    <row r="100" spans="1:3" ht="15">
      <c r="A100" s="532">
        <v>96</v>
      </c>
      <c r="B100" s="305" t="s">
        <v>442</v>
      </c>
      <c r="C100" s="404">
        <v>845</v>
      </c>
    </row>
    <row r="101" spans="1:3" ht="15">
      <c r="A101" s="532">
        <v>97</v>
      </c>
      <c r="B101" s="305" t="s">
        <v>444</v>
      </c>
      <c r="C101" s="404">
        <v>846</v>
      </c>
    </row>
    <row r="102" spans="1:3" ht="15">
      <c r="A102" s="532">
        <v>98</v>
      </c>
      <c r="B102" s="305" t="s">
        <v>445</v>
      </c>
      <c r="C102" s="404">
        <v>847</v>
      </c>
    </row>
    <row r="103" spans="1:3" ht="15">
      <c r="A103" s="532">
        <v>99</v>
      </c>
      <c r="B103" s="305" t="s">
        <v>446</v>
      </c>
      <c r="C103" s="404">
        <v>848</v>
      </c>
    </row>
    <row r="104" spans="1:3" ht="15">
      <c r="A104" s="532">
        <v>100</v>
      </c>
      <c r="B104" s="305" t="s">
        <v>447</v>
      </c>
      <c r="C104" s="404">
        <v>849</v>
      </c>
    </row>
    <row r="105" spans="1:3" ht="15">
      <c r="A105" s="532">
        <v>101</v>
      </c>
      <c r="B105" s="305" t="s">
        <v>448</v>
      </c>
      <c r="C105" s="404">
        <v>850</v>
      </c>
    </row>
    <row r="106" spans="1:3" ht="15">
      <c r="A106" s="532">
        <v>102</v>
      </c>
      <c r="B106" s="305" t="s">
        <v>449</v>
      </c>
      <c r="C106" s="404">
        <v>851</v>
      </c>
    </row>
    <row r="107" spans="1:3" ht="15">
      <c r="A107" s="532">
        <v>103</v>
      </c>
      <c r="B107" s="305" t="s">
        <v>450</v>
      </c>
      <c r="C107" s="404">
        <v>852</v>
      </c>
    </row>
    <row r="108" spans="1:3" ht="15">
      <c r="A108" s="532">
        <v>104</v>
      </c>
      <c r="B108" s="305" t="s">
        <v>451</v>
      </c>
      <c r="C108" s="404">
        <v>853</v>
      </c>
    </row>
    <row r="109" spans="1:3" ht="15">
      <c r="A109" s="532">
        <v>105</v>
      </c>
      <c r="B109" s="305" t="s">
        <v>452</v>
      </c>
      <c r="C109" s="404">
        <v>854</v>
      </c>
    </row>
    <row r="110" spans="1:3" ht="15">
      <c r="A110" s="532">
        <v>106</v>
      </c>
      <c r="B110" s="305" t="s">
        <v>453</v>
      </c>
      <c r="C110" s="404">
        <v>855</v>
      </c>
    </row>
    <row r="111" spans="1:3" ht="15">
      <c r="A111" s="532">
        <v>107</v>
      </c>
      <c r="B111" s="305" t="s">
        <v>454</v>
      </c>
      <c r="C111" s="404">
        <v>856</v>
      </c>
    </row>
    <row r="112" spans="1:3" ht="15">
      <c r="A112" s="532">
        <v>108</v>
      </c>
      <c r="B112" s="305" t="s">
        <v>458</v>
      </c>
      <c r="C112" s="404">
        <v>857</v>
      </c>
    </row>
    <row r="113" spans="1:3" ht="15">
      <c r="A113" s="532">
        <v>109</v>
      </c>
      <c r="B113" s="305" t="s">
        <v>461</v>
      </c>
      <c r="C113" s="404">
        <v>858</v>
      </c>
    </row>
    <row r="114" spans="1:3" ht="15">
      <c r="A114" s="325">
        <v>110</v>
      </c>
      <c r="B114" s="305" t="s">
        <v>569</v>
      </c>
      <c r="C114" s="404">
        <v>859</v>
      </c>
    </row>
    <row r="115" spans="1:3" ht="15">
      <c r="A115" s="532">
        <v>111</v>
      </c>
      <c r="B115" s="305" t="s">
        <v>463</v>
      </c>
      <c r="C115" s="404">
        <v>860</v>
      </c>
    </row>
    <row r="116" spans="1:3" ht="15">
      <c r="A116" s="325">
        <v>112</v>
      </c>
      <c r="B116" s="305" t="s">
        <v>570</v>
      </c>
      <c r="C116" s="404">
        <v>861</v>
      </c>
    </row>
    <row r="117" spans="1:3" ht="15">
      <c r="A117" s="532">
        <v>113</v>
      </c>
      <c r="B117" s="305" t="s">
        <v>467</v>
      </c>
      <c r="C117" s="404">
        <v>862</v>
      </c>
    </row>
    <row r="118" spans="1:3" ht="15">
      <c r="A118" s="532">
        <v>114</v>
      </c>
      <c r="B118" s="305" t="s">
        <v>469</v>
      </c>
      <c r="C118" s="404">
        <v>863</v>
      </c>
    </row>
    <row r="119" spans="1:3" ht="15">
      <c r="A119" s="532">
        <v>115</v>
      </c>
      <c r="B119" s="305" t="s">
        <v>470</v>
      </c>
      <c r="C119" s="404">
        <v>864</v>
      </c>
    </row>
    <row r="120" spans="1:3" ht="15">
      <c r="A120" s="532">
        <v>116</v>
      </c>
      <c r="B120" s="305" t="s">
        <v>471</v>
      </c>
      <c r="C120" s="404">
        <v>865</v>
      </c>
    </row>
    <row r="121" spans="1:3" ht="15">
      <c r="A121" s="532">
        <v>117</v>
      </c>
      <c r="B121" s="305" t="s">
        <v>472</v>
      </c>
      <c r="C121" s="404">
        <v>866</v>
      </c>
    </row>
    <row r="122" spans="1:3" ht="15">
      <c r="A122" s="532">
        <v>118</v>
      </c>
      <c r="B122" s="305" t="s">
        <v>473</v>
      </c>
      <c r="C122" s="404">
        <v>867</v>
      </c>
    </row>
    <row r="123" spans="1:3" ht="15">
      <c r="A123" s="532">
        <v>119</v>
      </c>
      <c r="B123" s="305" t="s">
        <v>474</v>
      </c>
      <c r="C123" s="404">
        <v>868</v>
      </c>
    </row>
    <row r="124" spans="1:3" ht="15">
      <c r="A124" s="532">
        <v>120</v>
      </c>
      <c r="B124" s="305" t="s">
        <v>475</v>
      </c>
      <c r="C124" s="404">
        <v>869</v>
      </c>
    </row>
    <row r="125" spans="1:3" ht="15">
      <c r="A125" s="532">
        <v>121</v>
      </c>
      <c r="B125" s="305" t="s">
        <v>476</v>
      </c>
      <c r="C125" s="404">
        <v>870</v>
      </c>
    </row>
    <row r="126" spans="1:3" ht="15">
      <c r="A126" s="532">
        <v>122</v>
      </c>
      <c r="B126" s="305" t="s">
        <v>477</v>
      </c>
      <c r="C126" s="404">
        <v>871</v>
      </c>
    </row>
    <row r="127" spans="1:3" ht="15">
      <c r="A127" s="532">
        <v>123</v>
      </c>
      <c r="B127" s="305" t="s">
        <v>479</v>
      </c>
      <c r="C127" s="404">
        <v>872</v>
      </c>
    </row>
    <row r="128" spans="1:3" ht="15">
      <c r="A128" s="532">
        <v>124</v>
      </c>
      <c r="B128" s="305" t="s">
        <v>480</v>
      </c>
      <c r="C128" s="404">
        <v>873</v>
      </c>
    </row>
    <row r="129" spans="1:3" ht="15">
      <c r="A129" s="532">
        <v>125</v>
      </c>
      <c r="B129" s="305" t="s">
        <v>482</v>
      </c>
      <c r="C129" s="404">
        <v>874</v>
      </c>
    </row>
    <row r="130" spans="1:3" ht="15">
      <c r="A130" s="532">
        <v>126</v>
      </c>
      <c r="B130" s="305" t="s">
        <v>483</v>
      </c>
      <c r="C130" s="404">
        <v>875</v>
      </c>
    </row>
    <row r="131" spans="1:3" ht="15">
      <c r="A131" s="532">
        <v>127</v>
      </c>
      <c r="B131" s="305" t="s">
        <v>484</v>
      </c>
      <c r="C131" s="404">
        <v>876</v>
      </c>
    </row>
    <row r="132" spans="1:3" ht="15">
      <c r="A132" s="532">
        <v>128</v>
      </c>
      <c r="B132" s="305" t="s">
        <v>485</v>
      </c>
      <c r="C132" s="404">
        <v>877</v>
      </c>
    </row>
    <row r="133" spans="1:3" ht="15">
      <c r="A133" s="532">
        <v>129</v>
      </c>
      <c r="B133" s="305" t="s">
        <v>487</v>
      </c>
      <c r="C133" s="404">
        <v>878</v>
      </c>
    </row>
    <row r="134" spans="1:3" ht="15">
      <c r="A134" s="532">
        <v>130</v>
      </c>
      <c r="B134" s="305" t="s">
        <v>488</v>
      </c>
      <c r="C134" s="404">
        <v>879</v>
      </c>
    </row>
    <row r="135" spans="1:3" ht="15">
      <c r="A135" s="532">
        <v>131</v>
      </c>
      <c r="B135" s="305" t="s">
        <v>489</v>
      </c>
      <c r="C135" s="404">
        <v>880</v>
      </c>
    </row>
    <row r="136" spans="1:3" ht="15">
      <c r="A136" s="532">
        <v>132</v>
      </c>
      <c r="B136" s="305" t="s">
        <v>490</v>
      </c>
      <c r="C136" s="404">
        <v>881</v>
      </c>
    </row>
    <row r="137" spans="1:3" ht="15">
      <c r="A137" s="532">
        <v>133</v>
      </c>
      <c r="B137" s="305" t="s">
        <v>491</v>
      </c>
      <c r="C137" s="404">
        <v>882</v>
      </c>
    </row>
    <row r="138" spans="1:3" ht="15">
      <c r="A138" s="532">
        <v>134</v>
      </c>
      <c r="B138" s="305" t="s">
        <v>492</v>
      </c>
      <c r="C138" s="404">
        <v>883</v>
      </c>
    </row>
    <row r="139" spans="1:3" ht="15.75" thickBot="1">
      <c r="A139" s="532">
        <v>135</v>
      </c>
      <c r="B139" s="398" t="s">
        <v>494</v>
      </c>
      <c r="C139" s="338">
        <v>884</v>
      </c>
    </row>
  </sheetData>
  <sheetProtection/>
  <mergeCells count="2">
    <mergeCell ref="B2:B3"/>
    <mergeCell ref="C2:C3"/>
  </mergeCells>
  <printOptions gridLines="1"/>
  <pageMargins left="0.75" right="0.75" top="1" bottom="1" header="0.511811023" footer="0.51181102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769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0.08127893518518518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0.0006799768518518517</v>
      </c>
      <c r="D11" s="689">
        <v>0.08195891203703703</v>
      </c>
      <c r="E11" s="66">
        <v>56180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0.08263888888888889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0.08263888888888889</v>
      </c>
    </row>
    <row r="15" spans="1:3" ht="15">
      <c r="A15" s="675"/>
      <c r="B15" s="3"/>
      <c r="C15" s="127"/>
    </row>
    <row r="16" spans="4:5" ht="15">
      <c r="D16" s="676">
        <f>Rings!J85</f>
        <v>0.08333333333333333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0.08263888888888889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770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0.20280671296296293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0.0006799768518518934</v>
      </c>
      <c r="D11" s="689">
        <v>0.2034866898148148</v>
      </c>
      <c r="E11" s="66">
        <v>140180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0.2041666666666667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0.2041666666666667</v>
      </c>
    </row>
    <row r="15" spans="1:3" ht="15">
      <c r="A15" s="675"/>
      <c r="B15" s="3"/>
      <c r="C15" s="127"/>
    </row>
    <row r="16" spans="4:5" ht="15">
      <c r="D16" s="676">
        <f>Rings!J86</f>
        <v>0.20486111111111113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0.2041666666666667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773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0.07086226851851851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0.0006799768518518656</v>
      </c>
      <c r="D11" s="689">
        <v>0.07154224537037036</v>
      </c>
      <c r="E11" s="66">
        <v>48980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0.07222222222222223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0.07222222222222223</v>
      </c>
    </row>
    <row r="15" spans="1:3" ht="15">
      <c r="A15" s="675"/>
      <c r="B15" s="3"/>
      <c r="C15" s="127"/>
    </row>
    <row r="16" spans="4:5" ht="15">
      <c r="D16" s="676">
        <f>Rings!J87</f>
        <v>0.07291666666666667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0.07222222222222223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774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0.07086226851851851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0.0006799768518518656</v>
      </c>
      <c r="D11" s="689">
        <v>0.07154224537037036</v>
      </c>
      <c r="E11" s="66">
        <v>48980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0.07222222222222223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0.07222222222222223</v>
      </c>
    </row>
    <row r="15" spans="1:3" ht="15">
      <c r="A15" s="675"/>
      <c r="B15" s="3"/>
      <c r="C15" s="127"/>
    </row>
    <row r="16" spans="4:5" ht="15">
      <c r="D16" s="676">
        <f>Rings!J88</f>
        <v>0.07291666666666667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0.07222222222222223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775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0.18682725694444444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0.1875072337962963</v>
      </c>
      <c r="E11" s="66">
        <v>129135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0.1437717013888889</v>
      </c>
      <c r="D12" s="689">
        <v>0.18818721064814814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0.33195891203703703</v>
      </c>
      <c r="E13" s="66">
        <v>99375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0.3326388888888889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0.3326388888888889</v>
      </c>
    </row>
    <row r="17" spans="1:3" ht="15">
      <c r="A17" s="675"/>
      <c r="B17" s="3"/>
      <c r="C17" s="127"/>
    </row>
    <row r="18" spans="4:5" ht="15">
      <c r="D18" s="676">
        <f>Rings!J89</f>
        <v>0.3333333333333333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0.3326388888888889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776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0.18197337962962962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0.0006799768518518656</v>
      </c>
      <c r="D11" s="689">
        <v>0.18265335648148148</v>
      </c>
      <c r="E11" s="66">
        <v>125780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0.18333333333333335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0.18333333333333335</v>
      </c>
    </row>
    <row r="15" spans="1:3" ht="15">
      <c r="A15" s="675"/>
      <c r="B15" s="3"/>
      <c r="C15" s="127"/>
    </row>
    <row r="16" spans="4:5" ht="15">
      <c r="D16" s="676">
        <f>Rings!J90</f>
        <v>0.1840277777777778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0.18333333333333335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777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0.09169560185185185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0.0006799768518518517</v>
      </c>
      <c r="D11" s="689">
        <v>0.0923755787037037</v>
      </c>
      <c r="E11" s="66">
        <v>63380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0.09305555555555556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0.09305555555555556</v>
      </c>
    </row>
    <row r="15" spans="1:3" ht="15">
      <c r="A15" s="675"/>
      <c r="B15" s="3"/>
      <c r="C15" s="127"/>
    </row>
    <row r="16" spans="4:5" ht="15">
      <c r="D16" s="676">
        <f>Rings!J91</f>
        <v>0.09375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0.09305555555555556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779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0.0015190972222222222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97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0.22376302083333335</v>
      </c>
      <c r="D10" s="689">
        <v>0.0015190972222222222</v>
      </c>
      <c r="E10" s="66">
        <v>1050</v>
      </c>
      <c r="F10" s="66" t="s">
        <v>525</v>
      </c>
      <c r="G10" s="66" t="s">
        <v>526</v>
      </c>
      <c r="H10" s="66">
        <v>0</v>
      </c>
      <c r="I10" s="66">
        <v>97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0.0015190972222222099</v>
      </c>
      <c r="D11" s="689">
        <v>0.22528211805555556</v>
      </c>
      <c r="E11" s="66">
        <v>154665</v>
      </c>
      <c r="F11" s="66" t="s">
        <v>525</v>
      </c>
      <c r="G11" s="66" t="s">
        <v>526</v>
      </c>
      <c r="H11" s="66">
        <v>0</v>
      </c>
      <c r="I11" s="66">
        <v>97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0.2723741319444445</v>
      </c>
      <c r="D12" s="689">
        <v>0.22680121527777777</v>
      </c>
      <c r="E12" s="66">
        <v>1050</v>
      </c>
      <c r="F12" s="66" t="s">
        <v>525</v>
      </c>
      <c r="G12" s="66" t="s">
        <v>526</v>
      </c>
      <c r="H12" s="66">
        <v>0</v>
      </c>
      <c r="I12" s="66">
        <v>97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0.0015190972222222099</v>
      </c>
      <c r="D13" s="689">
        <v>0.49917534722222223</v>
      </c>
      <c r="E13" s="66">
        <v>188265</v>
      </c>
      <c r="F13" s="66" t="s">
        <v>525</v>
      </c>
      <c r="G13" s="66" t="s">
        <v>526</v>
      </c>
      <c r="H13" s="66">
        <v>0</v>
      </c>
      <c r="I13" s="66">
        <v>97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0.5006944444444444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0.5006944444444444</v>
      </c>
    </row>
    <row r="17" spans="1:3" ht="15">
      <c r="A17" s="675"/>
      <c r="B17" s="3"/>
      <c r="C17" s="127"/>
    </row>
    <row r="18" spans="4:5" ht="15">
      <c r="D18" s="676">
        <f>Rings!J92</f>
        <v>0.5013888888888889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0.5006944444444444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5" width="10.140625" style="672" bestFit="1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783</v>
      </c>
    </row>
    <row r="7" spans="1:6" ht="15">
      <c r="A7" s="708"/>
      <c r="B7" s="709" t="s">
        <v>537</v>
      </c>
      <c r="C7" s="709" t="s">
        <v>86</v>
      </c>
      <c r="D7" s="672" t="s">
        <v>522</v>
      </c>
      <c r="E7" s="672" t="s">
        <v>523</v>
      </c>
      <c r="F7" s="672" t="s">
        <v>524</v>
      </c>
    </row>
    <row r="9" spans="1:18" ht="15">
      <c r="A9" s="672">
        <v>7</v>
      </c>
      <c r="B9" s="710">
        <v>0</v>
      </c>
      <c r="C9" s="710">
        <f>D10-D9</f>
        <v>0.0020833333333333333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39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548</v>
      </c>
      <c r="O9" s="672" t="s">
        <v>547</v>
      </c>
      <c r="P9" s="672" t="s">
        <v>533</v>
      </c>
      <c r="Q9" s="672" t="s">
        <v>534</v>
      </c>
      <c r="R9" s="672">
        <v>80</v>
      </c>
    </row>
    <row r="10" spans="1:18" ht="15">
      <c r="A10" s="672">
        <v>7</v>
      </c>
      <c r="C10" s="710">
        <f>D11-D10</f>
        <v>0.03958333333333333</v>
      </c>
      <c r="D10" s="673">
        <v>0.0020833333333333333</v>
      </c>
      <c r="E10" s="672">
        <v>1440</v>
      </c>
      <c r="F10" s="672" t="s">
        <v>525</v>
      </c>
      <c r="G10" s="672" t="s">
        <v>526</v>
      </c>
      <c r="H10" s="672">
        <v>0</v>
      </c>
      <c r="I10" s="672">
        <v>39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548</v>
      </c>
      <c r="O10" s="672" t="s">
        <v>547</v>
      </c>
      <c r="P10" s="672" t="s">
        <v>535</v>
      </c>
      <c r="Q10" s="672" t="s">
        <v>534</v>
      </c>
      <c r="R10" s="672">
        <v>80</v>
      </c>
    </row>
    <row r="11" spans="1:18" ht="15">
      <c r="A11" s="672">
        <v>7</v>
      </c>
      <c r="C11" s="710">
        <f>D12-D11</f>
        <v>0.0034722222222222238</v>
      </c>
      <c r="D11" s="673">
        <v>0.041666666666666664</v>
      </c>
      <c r="E11" s="672">
        <v>27360</v>
      </c>
      <c r="F11" s="672" t="s">
        <v>525</v>
      </c>
      <c r="G11" s="672" t="s">
        <v>526</v>
      </c>
      <c r="H11" s="672">
        <v>0</v>
      </c>
      <c r="I11" s="672">
        <v>39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548</v>
      </c>
      <c r="O11" s="672" t="s">
        <v>547</v>
      </c>
      <c r="P11" s="672" t="s">
        <v>533</v>
      </c>
      <c r="Q11" s="672" t="s">
        <v>534</v>
      </c>
      <c r="R11" s="672">
        <v>80</v>
      </c>
    </row>
    <row r="12" spans="1:18" ht="15">
      <c r="A12" s="672">
        <v>7</v>
      </c>
      <c r="C12" s="710">
        <f>D13-D12</f>
        <v>0.036111111111111115</v>
      </c>
      <c r="D12" s="673">
        <v>0.04513888888888889</v>
      </c>
      <c r="E12" s="672">
        <v>2400</v>
      </c>
      <c r="F12" s="672" t="s">
        <v>525</v>
      </c>
      <c r="G12" s="672" t="s">
        <v>526</v>
      </c>
      <c r="H12" s="672">
        <v>0</v>
      </c>
      <c r="I12" s="672">
        <v>39</v>
      </c>
      <c r="J12" s="672" t="s">
        <v>527</v>
      </c>
      <c r="K12" s="672" t="s">
        <v>528</v>
      </c>
      <c r="L12" s="672" t="s">
        <v>529</v>
      </c>
      <c r="M12" s="672" t="s">
        <v>530</v>
      </c>
      <c r="N12" s="672" t="s">
        <v>548</v>
      </c>
      <c r="O12" s="672" t="s">
        <v>547</v>
      </c>
      <c r="P12" s="672" t="s">
        <v>535</v>
      </c>
      <c r="Q12" s="672" t="s">
        <v>534</v>
      </c>
      <c r="R12" s="672">
        <v>80</v>
      </c>
    </row>
    <row r="13" spans="1:18" ht="15">
      <c r="A13" s="672">
        <v>7</v>
      </c>
      <c r="C13" s="710">
        <f>D14-D13</f>
        <v>0.001388888888888884</v>
      </c>
      <c r="D13" s="673">
        <v>0.08125</v>
      </c>
      <c r="E13" s="672">
        <v>24960</v>
      </c>
      <c r="F13" s="672" t="s">
        <v>525</v>
      </c>
      <c r="G13" s="672" t="s">
        <v>526</v>
      </c>
      <c r="H13" s="672">
        <v>0</v>
      </c>
      <c r="I13" s="672">
        <v>39</v>
      </c>
      <c r="J13" s="672" t="s">
        <v>527</v>
      </c>
      <c r="K13" s="672" t="s">
        <v>528</v>
      </c>
      <c r="L13" s="672" t="s">
        <v>529</v>
      </c>
      <c r="M13" s="672" t="s">
        <v>530</v>
      </c>
      <c r="N13" s="672" t="s">
        <v>548</v>
      </c>
      <c r="O13" s="672" t="s">
        <v>547</v>
      </c>
      <c r="P13" s="672" t="s">
        <v>533</v>
      </c>
      <c r="Q13" s="672" t="s">
        <v>534</v>
      </c>
      <c r="R13" s="672">
        <v>80</v>
      </c>
    </row>
    <row r="14" spans="1:6" ht="15">
      <c r="A14" s="672">
        <v>4</v>
      </c>
      <c r="D14" s="673">
        <f>D20</f>
        <v>0.08263888888888889</v>
      </c>
      <c r="E14" s="672">
        <v>0</v>
      </c>
      <c r="F14" s="672" t="s">
        <v>536</v>
      </c>
    </row>
    <row r="15" ht="15">
      <c r="C15" s="710"/>
    </row>
    <row r="16" spans="1:3" ht="15">
      <c r="A16" s="711">
        <f>CEILING(SUM(A9:A14)/88,1)</f>
        <v>1</v>
      </c>
      <c r="B16" s="712" t="s">
        <v>10</v>
      </c>
      <c r="C16" s="713">
        <f>SUM(C9:C14)</f>
        <v>0.08263888888888889</v>
      </c>
    </row>
    <row r="18" spans="4:5" ht="15">
      <c r="D18" s="673">
        <f>'Icy Satellites'!J32</f>
        <v>0.08333333333333333</v>
      </c>
      <c r="E18" s="672" t="s">
        <v>538</v>
      </c>
    </row>
    <row r="19" spans="4:5" ht="15">
      <c r="D19" s="673">
        <v>0.0006944444444444445</v>
      </c>
      <c r="E19" s="672" t="s">
        <v>539</v>
      </c>
    </row>
    <row r="20" spans="4:5" ht="15">
      <c r="D20" s="673">
        <f>D18-D19</f>
        <v>0.08263888888888889</v>
      </c>
      <c r="E20" s="672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710937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786</v>
      </c>
    </row>
    <row r="7" spans="1:6" ht="15">
      <c r="A7" s="1"/>
      <c r="B7" s="674" t="s">
        <v>537</v>
      </c>
      <c r="C7" s="674" t="s">
        <v>86</v>
      </c>
      <c r="D7" s="672" t="s">
        <v>522</v>
      </c>
      <c r="E7" s="672" t="s">
        <v>523</v>
      </c>
      <c r="F7" s="672" t="s">
        <v>524</v>
      </c>
    </row>
    <row r="8" spans="1:3" ht="15">
      <c r="A8" s="66"/>
      <c r="B8" s="66"/>
      <c r="C8" s="66"/>
    </row>
    <row r="9" spans="1:18" ht="15">
      <c r="A9" s="66">
        <v>7</v>
      </c>
      <c r="B9" s="2">
        <v>0</v>
      </c>
      <c r="C9" s="2">
        <f>D10-D9</f>
        <v>0.002777777777777778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39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6">
        <v>7</v>
      </c>
      <c r="B10" s="66"/>
      <c r="C10" s="2">
        <f>D11-D10</f>
        <v>0.5631828703703704</v>
      </c>
      <c r="D10" s="673">
        <v>0.002777777777777778</v>
      </c>
      <c r="E10" s="672">
        <v>1920</v>
      </c>
      <c r="F10" s="672" t="s">
        <v>525</v>
      </c>
      <c r="G10" s="672" t="s">
        <v>526</v>
      </c>
      <c r="H10" s="672">
        <v>0</v>
      </c>
      <c r="I10" s="672">
        <v>39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6">
        <v>7</v>
      </c>
      <c r="B11" s="66"/>
      <c r="C11" s="2">
        <f>D12-D11</f>
        <v>0.002789351851851807</v>
      </c>
      <c r="D11" s="673">
        <v>0.5659606481481482</v>
      </c>
      <c r="E11" s="672">
        <v>389272</v>
      </c>
      <c r="F11" s="672" t="s">
        <v>525</v>
      </c>
      <c r="G11" s="672" t="s">
        <v>526</v>
      </c>
      <c r="H11" s="672">
        <v>0</v>
      </c>
      <c r="I11" s="672">
        <v>39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6">
        <v>4</v>
      </c>
      <c r="B12" s="66"/>
      <c r="C12" s="66"/>
      <c r="D12" s="673">
        <f>D18</f>
        <v>0.56875</v>
      </c>
      <c r="E12" s="672">
        <v>1920</v>
      </c>
      <c r="F12" s="672" t="s">
        <v>536</v>
      </c>
    </row>
    <row r="13" spans="1:3" ht="15">
      <c r="A13" s="66"/>
      <c r="B13" s="66"/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0.56875</v>
      </c>
    </row>
    <row r="15" spans="1:6" ht="15">
      <c r="A15" s="66"/>
      <c r="B15" s="66"/>
      <c r="C15" s="66"/>
      <c r="D15" s="66"/>
      <c r="E15" s="66"/>
      <c r="F15" s="66"/>
    </row>
    <row r="16" spans="1:6" ht="15">
      <c r="A16" s="66"/>
      <c r="B16" s="66"/>
      <c r="C16" s="66"/>
      <c r="D16" s="676">
        <f>Saturn!J26</f>
        <v>0.5694444444444444</v>
      </c>
      <c r="E16" s="66" t="s">
        <v>538</v>
      </c>
      <c r="F16" s="66"/>
    </row>
    <row r="17" spans="1:6" ht="15">
      <c r="A17" s="66"/>
      <c r="B17" s="66"/>
      <c r="C17" s="66"/>
      <c r="D17" s="676">
        <v>0.0006944444444444445</v>
      </c>
      <c r="E17" s="66" t="s">
        <v>539</v>
      </c>
      <c r="F17" s="66"/>
    </row>
    <row r="18" spans="1:6" ht="15">
      <c r="A18" s="66"/>
      <c r="B18" s="66"/>
      <c r="C18" s="66"/>
      <c r="D18" s="676">
        <f>D16-D17</f>
        <v>0.56875</v>
      </c>
      <c r="E18" s="66" t="s">
        <v>540</v>
      </c>
      <c r="F18" s="66"/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25" bestFit="1" customWidth="1"/>
    <col min="2" max="2" width="42.8515625" style="25" customWidth="1"/>
    <col min="3" max="3" width="10.28125" style="25" customWidth="1"/>
    <col min="4" max="4" width="8.7109375" style="25" customWidth="1"/>
    <col min="5" max="5" width="23.140625" style="25" customWidth="1"/>
    <col min="6" max="6" width="6.28125" style="25" customWidth="1"/>
    <col min="7" max="7" width="8.7109375" style="25" customWidth="1"/>
    <col min="8" max="8" width="6.28125" style="25" customWidth="1"/>
    <col min="9" max="9" width="6.7109375" style="25" customWidth="1"/>
    <col min="10" max="10" width="12.421875" style="25" bestFit="1" customWidth="1"/>
    <col min="11" max="16384" width="11.421875" style="25" customWidth="1"/>
  </cols>
  <sheetData>
    <row r="1" spans="1:7" ht="15.75" thickBot="1">
      <c r="A1" s="70"/>
      <c r="B1" s="70"/>
      <c r="C1" s="70"/>
      <c r="D1" s="70"/>
      <c r="E1" s="70"/>
      <c r="F1" s="70"/>
      <c r="G1" s="70"/>
    </row>
    <row r="2" spans="1:7" ht="15" customHeight="1">
      <c r="A2" s="70"/>
      <c r="B2" s="861" t="s">
        <v>81</v>
      </c>
      <c r="C2" s="863" t="s">
        <v>82</v>
      </c>
      <c r="D2" s="874" t="s">
        <v>83</v>
      </c>
      <c r="E2" s="875"/>
      <c r="F2" s="70"/>
      <c r="G2" s="70"/>
    </row>
    <row r="3" spans="1:7" ht="32.25" customHeight="1" thickBot="1">
      <c r="A3" s="70"/>
      <c r="B3" s="862"/>
      <c r="C3" s="864"/>
      <c r="D3" s="876"/>
      <c r="E3" s="877"/>
      <c r="F3" s="70"/>
      <c r="G3" s="70"/>
    </row>
    <row r="4" spans="1:7" ht="15">
      <c r="A4" s="70"/>
      <c r="B4" s="228"/>
      <c r="C4" s="266"/>
      <c r="D4" s="878"/>
      <c r="E4" s="879"/>
      <c r="F4" s="70"/>
      <c r="G4" s="70"/>
    </row>
    <row r="5" spans="1:10" ht="18">
      <c r="A5" s="532">
        <v>1</v>
      </c>
      <c r="B5" s="305" t="s">
        <v>331</v>
      </c>
      <c r="C5" s="402">
        <v>750</v>
      </c>
      <c r="D5" s="867"/>
      <c r="E5" s="868"/>
      <c r="F5" s="70"/>
      <c r="G5" s="70">
        <v>1</v>
      </c>
      <c r="J5" s="312" t="str">
        <f aca="true" t="shared" si="0" ref="J5:J20">IF(D5="","Not Done","Done")</f>
        <v>Not Done</v>
      </c>
    </row>
    <row r="6" spans="1:10" ht="18">
      <c r="A6" s="532">
        <v>2</v>
      </c>
      <c r="B6" s="305" t="s">
        <v>333</v>
      </c>
      <c r="C6" s="402">
        <v>751</v>
      </c>
      <c r="D6" s="867" t="s">
        <v>541</v>
      </c>
      <c r="E6" s="868"/>
      <c r="F6" s="70"/>
      <c r="G6" s="70">
        <v>1</v>
      </c>
      <c r="J6" s="312" t="str">
        <f t="shared" si="0"/>
        <v>Done</v>
      </c>
    </row>
    <row r="7" spans="1:10" ht="18">
      <c r="A7" s="532">
        <v>3</v>
      </c>
      <c r="B7" s="305" t="s">
        <v>334</v>
      </c>
      <c r="C7" s="402">
        <v>752</v>
      </c>
      <c r="D7" s="867"/>
      <c r="E7" s="868"/>
      <c r="G7" s="70">
        <v>1</v>
      </c>
      <c r="J7" s="312" t="str">
        <f t="shared" si="0"/>
        <v>Not Done</v>
      </c>
    </row>
    <row r="8" spans="1:10" ht="18">
      <c r="A8" s="532">
        <v>4</v>
      </c>
      <c r="B8" s="305" t="s">
        <v>335</v>
      </c>
      <c r="C8" s="402">
        <v>753</v>
      </c>
      <c r="D8" s="867" t="s">
        <v>541</v>
      </c>
      <c r="E8" s="868"/>
      <c r="G8" s="70">
        <v>1</v>
      </c>
      <c r="J8" s="312" t="str">
        <f t="shared" si="0"/>
        <v>Done</v>
      </c>
    </row>
    <row r="9" spans="1:10" ht="18">
      <c r="A9" s="532">
        <v>5</v>
      </c>
      <c r="B9" s="305" t="s">
        <v>336</v>
      </c>
      <c r="C9" s="403">
        <v>754</v>
      </c>
      <c r="D9" s="867" t="s">
        <v>541</v>
      </c>
      <c r="E9" s="868"/>
      <c r="G9" s="70">
        <v>1</v>
      </c>
      <c r="J9" s="312" t="str">
        <f t="shared" si="0"/>
        <v>Done</v>
      </c>
    </row>
    <row r="10" spans="1:10" ht="15.75">
      <c r="A10" s="532">
        <v>6</v>
      </c>
      <c r="B10" s="305" t="s">
        <v>337</v>
      </c>
      <c r="C10" s="403">
        <v>755</v>
      </c>
      <c r="D10" s="871"/>
      <c r="E10" s="843"/>
      <c r="G10" s="70">
        <v>1</v>
      </c>
      <c r="J10" s="312" t="str">
        <f t="shared" si="0"/>
        <v>Not Done</v>
      </c>
    </row>
    <row r="11" spans="1:10" ht="18">
      <c r="A11" s="532">
        <v>7</v>
      </c>
      <c r="B11" s="305" t="s">
        <v>338</v>
      </c>
      <c r="C11" s="404">
        <v>756</v>
      </c>
      <c r="D11" s="867" t="s">
        <v>541</v>
      </c>
      <c r="E11" s="868"/>
      <c r="G11" s="70">
        <v>1</v>
      </c>
      <c r="J11" s="312" t="str">
        <f t="shared" si="0"/>
        <v>Done</v>
      </c>
    </row>
    <row r="12" spans="1:10" ht="18">
      <c r="A12" s="532">
        <v>8</v>
      </c>
      <c r="B12" s="305" t="s">
        <v>339</v>
      </c>
      <c r="C12" s="404">
        <v>757</v>
      </c>
      <c r="D12" s="867"/>
      <c r="E12" s="868"/>
      <c r="G12" s="70">
        <v>1</v>
      </c>
      <c r="J12" s="312" t="str">
        <f t="shared" si="0"/>
        <v>Not Done</v>
      </c>
    </row>
    <row r="13" spans="1:10" ht="18">
      <c r="A13" s="532">
        <v>9</v>
      </c>
      <c r="B13" s="305" t="s">
        <v>340</v>
      </c>
      <c r="C13" s="404">
        <v>758</v>
      </c>
      <c r="D13" s="867" t="s">
        <v>541</v>
      </c>
      <c r="E13" s="868"/>
      <c r="G13" s="70">
        <v>1</v>
      </c>
      <c r="J13" s="312" t="str">
        <f t="shared" si="0"/>
        <v>Done</v>
      </c>
    </row>
    <row r="14" spans="1:10" ht="18">
      <c r="A14" s="532">
        <v>10</v>
      </c>
      <c r="B14" s="305" t="s">
        <v>341</v>
      </c>
      <c r="C14" s="404">
        <v>759</v>
      </c>
      <c r="D14" s="867" t="s">
        <v>541</v>
      </c>
      <c r="E14" s="868"/>
      <c r="G14" s="70">
        <v>1</v>
      </c>
      <c r="J14" s="312" t="str">
        <f t="shared" si="0"/>
        <v>Done</v>
      </c>
    </row>
    <row r="15" spans="1:10" ht="18">
      <c r="A15" s="532">
        <v>11</v>
      </c>
      <c r="B15" s="305" t="s">
        <v>342</v>
      </c>
      <c r="C15" s="404">
        <v>760</v>
      </c>
      <c r="D15" s="867" t="s">
        <v>541</v>
      </c>
      <c r="E15" s="868"/>
      <c r="G15" s="70">
        <v>1</v>
      </c>
      <c r="J15" s="312" t="str">
        <f t="shared" si="0"/>
        <v>Done</v>
      </c>
    </row>
    <row r="16" spans="1:10" ht="18">
      <c r="A16" s="532">
        <v>12</v>
      </c>
      <c r="B16" s="305" t="s">
        <v>343</v>
      </c>
      <c r="C16" s="404">
        <v>761</v>
      </c>
      <c r="D16" s="867" t="s">
        <v>541</v>
      </c>
      <c r="E16" s="868"/>
      <c r="G16" s="70">
        <v>1</v>
      </c>
      <c r="J16" s="312" t="str">
        <f t="shared" si="0"/>
        <v>Done</v>
      </c>
    </row>
    <row r="17" spans="1:10" ht="15.75">
      <c r="A17" s="532">
        <v>13</v>
      </c>
      <c r="B17" s="305" t="s">
        <v>344</v>
      </c>
      <c r="C17" s="404">
        <v>762</v>
      </c>
      <c r="D17" s="871"/>
      <c r="E17" s="843"/>
      <c r="G17" s="70">
        <v>1</v>
      </c>
      <c r="J17" s="312" t="str">
        <f t="shared" si="0"/>
        <v>Not Done</v>
      </c>
    </row>
    <row r="18" spans="1:10" ht="18">
      <c r="A18" s="532">
        <v>14</v>
      </c>
      <c r="B18" s="305" t="s">
        <v>345</v>
      </c>
      <c r="C18" s="404">
        <v>763</v>
      </c>
      <c r="D18" s="867" t="s">
        <v>541</v>
      </c>
      <c r="E18" s="868"/>
      <c r="G18" s="70">
        <v>1</v>
      </c>
      <c r="J18" s="312" t="str">
        <f t="shared" si="0"/>
        <v>Done</v>
      </c>
    </row>
    <row r="19" spans="1:10" ht="18">
      <c r="A19" s="532">
        <v>15</v>
      </c>
      <c r="B19" s="305" t="s">
        <v>346</v>
      </c>
      <c r="C19" s="404">
        <v>764</v>
      </c>
      <c r="D19" s="867" t="s">
        <v>541</v>
      </c>
      <c r="E19" s="868"/>
      <c r="G19" s="70">
        <v>1</v>
      </c>
      <c r="J19" s="312" t="str">
        <f t="shared" si="0"/>
        <v>Done</v>
      </c>
    </row>
    <row r="20" spans="1:10" ht="18">
      <c r="A20" s="532">
        <v>16</v>
      </c>
      <c r="B20" s="305" t="s">
        <v>347</v>
      </c>
      <c r="C20" s="404">
        <v>765</v>
      </c>
      <c r="D20" s="867" t="s">
        <v>541</v>
      </c>
      <c r="E20" s="868"/>
      <c r="G20" s="70">
        <v>1</v>
      </c>
      <c r="J20" s="312" t="str">
        <f t="shared" si="0"/>
        <v>Done</v>
      </c>
    </row>
    <row r="21" spans="1:10" ht="18">
      <c r="A21" s="532">
        <v>17</v>
      </c>
      <c r="B21" s="305" t="s">
        <v>348</v>
      </c>
      <c r="C21" s="404">
        <v>766</v>
      </c>
      <c r="D21" s="867" t="s">
        <v>541</v>
      </c>
      <c r="E21" s="868"/>
      <c r="G21" s="70">
        <v>1</v>
      </c>
      <c r="J21" s="312" t="str">
        <f aca="true" t="shared" si="1" ref="J21:J35">IF(D21="","Not Done","Done")</f>
        <v>Done</v>
      </c>
    </row>
    <row r="22" spans="1:10" ht="18">
      <c r="A22" s="532">
        <v>18</v>
      </c>
      <c r="B22" s="305" t="s">
        <v>353</v>
      </c>
      <c r="C22" s="404">
        <v>767</v>
      </c>
      <c r="D22" s="867" t="s">
        <v>541</v>
      </c>
      <c r="E22" s="868"/>
      <c r="G22" s="70">
        <v>1</v>
      </c>
      <c r="J22" s="312" t="str">
        <f t="shared" si="1"/>
        <v>Done</v>
      </c>
    </row>
    <row r="23" spans="1:10" ht="15.75">
      <c r="A23" s="532">
        <v>19</v>
      </c>
      <c r="B23" s="305" t="s">
        <v>354</v>
      </c>
      <c r="C23" s="404">
        <v>768</v>
      </c>
      <c r="D23" s="871"/>
      <c r="E23" s="843"/>
      <c r="G23" s="70">
        <v>1</v>
      </c>
      <c r="J23" s="312" t="str">
        <f t="shared" si="1"/>
        <v>Not Done</v>
      </c>
    </row>
    <row r="24" spans="1:10" ht="18">
      <c r="A24" s="532">
        <v>20</v>
      </c>
      <c r="B24" s="305" t="s">
        <v>355</v>
      </c>
      <c r="C24" s="404">
        <v>769</v>
      </c>
      <c r="D24" s="867" t="s">
        <v>541</v>
      </c>
      <c r="E24" s="868"/>
      <c r="G24" s="70">
        <v>1</v>
      </c>
      <c r="J24" s="312" t="str">
        <f t="shared" si="1"/>
        <v>Done</v>
      </c>
    </row>
    <row r="25" spans="1:10" ht="18">
      <c r="A25" s="532">
        <v>21</v>
      </c>
      <c r="B25" s="305" t="s">
        <v>356</v>
      </c>
      <c r="C25" s="404">
        <v>770</v>
      </c>
      <c r="D25" s="867" t="s">
        <v>541</v>
      </c>
      <c r="E25" s="868"/>
      <c r="G25" s="70">
        <v>1</v>
      </c>
      <c r="J25" s="312" t="str">
        <f t="shared" si="1"/>
        <v>Done</v>
      </c>
    </row>
    <row r="26" spans="1:10" ht="15.75">
      <c r="A26" s="532">
        <v>22</v>
      </c>
      <c r="B26" s="305" t="s">
        <v>357</v>
      </c>
      <c r="C26" s="404">
        <v>771</v>
      </c>
      <c r="D26" s="871"/>
      <c r="E26" s="843"/>
      <c r="G26" s="70">
        <v>1</v>
      </c>
      <c r="J26" s="312" t="str">
        <f t="shared" si="1"/>
        <v>Not Done</v>
      </c>
    </row>
    <row r="27" spans="1:10" ht="15.75">
      <c r="A27" s="578">
        <v>23</v>
      </c>
      <c r="B27" s="580" t="s">
        <v>358</v>
      </c>
      <c r="C27" s="656">
        <v>772</v>
      </c>
      <c r="D27" s="872" t="s">
        <v>499</v>
      </c>
      <c r="E27" s="873"/>
      <c r="F27" s="657"/>
      <c r="G27" s="620">
        <v>0</v>
      </c>
      <c r="J27" s="312" t="str">
        <f t="shared" si="1"/>
        <v>Done</v>
      </c>
    </row>
    <row r="28" spans="1:10" ht="18">
      <c r="A28" s="532">
        <v>24</v>
      </c>
      <c r="B28" s="305" t="s">
        <v>359</v>
      </c>
      <c r="C28" s="404">
        <v>773</v>
      </c>
      <c r="D28" s="867" t="s">
        <v>541</v>
      </c>
      <c r="E28" s="868"/>
      <c r="G28" s="70">
        <v>1</v>
      </c>
      <c r="J28" s="312" t="str">
        <f t="shared" si="1"/>
        <v>Done</v>
      </c>
    </row>
    <row r="29" spans="1:10" ht="18">
      <c r="A29" s="532">
        <v>25</v>
      </c>
      <c r="B29" s="305" t="s">
        <v>360</v>
      </c>
      <c r="C29" s="404">
        <v>774</v>
      </c>
      <c r="D29" s="867" t="s">
        <v>541</v>
      </c>
      <c r="E29" s="868"/>
      <c r="G29" s="70">
        <v>1</v>
      </c>
      <c r="J29" s="312" t="str">
        <f aca="true" t="shared" si="2" ref="J29:J34">IF(D29="","Not Done","Done")</f>
        <v>Done</v>
      </c>
    </row>
    <row r="30" spans="1:10" ht="18">
      <c r="A30" s="532">
        <v>26</v>
      </c>
      <c r="B30" s="305" t="s">
        <v>361</v>
      </c>
      <c r="C30" s="404">
        <v>775</v>
      </c>
      <c r="D30" s="867" t="s">
        <v>541</v>
      </c>
      <c r="E30" s="868"/>
      <c r="G30" s="70">
        <v>1</v>
      </c>
      <c r="J30" s="312" t="str">
        <f t="shared" si="2"/>
        <v>Done</v>
      </c>
    </row>
    <row r="31" spans="1:10" ht="18">
      <c r="A31" s="532">
        <v>27</v>
      </c>
      <c r="B31" s="305" t="s">
        <v>363</v>
      </c>
      <c r="C31" s="404">
        <v>776</v>
      </c>
      <c r="D31" s="867" t="s">
        <v>541</v>
      </c>
      <c r="E31" s="868"/>
      <c r="G31" s="70">
        <v>1</v>
      </c>
      <c r="J31" s="312" t="str">
        <f t="shared" si="2"/>
        <v>Done</v>
      </c>
    </row>
    <row r="32" spans="1:10" ht="18">
      <c r="A32" s="532">
        <v>28</v>
      </c>
      <c r="B32" s="305" t="s">
        <v>364</v>
      </c>
      <c r="C32" s="404">
        <v>777</v>
      </c>
      <c r="D32" s="867" t="s">
        <v>541</v>
      </c>
      <c r="E32" s="868"/>
      <c r="G32" s="70">
        <v>1</v>
      </c>
      <c r="J32" s="312" t="str">
        <f t="shared" si="2"/>
        <v>Done</v>
      </c>
    </row>
    <row r="33" spans="1:10" ht="15.75">
      <c r="A33" s="532">
        <v>29</v>
      </c>
      <c r="B33" s="305" t="s">
        <v>365</v>
      </c>
      <c r="C33" s="404">
        <v>778</v>
      </c>
      <c r="D33" s="871"/>
      <c r="E33" s="843"/>
      <c r="G33" s="70">
        <v>1</v>
      </c>
      <c r="J33" s="312" t="str">
        <f t="shared" si="2"/>
        <v>Not Done</v>
      </c>
    </row>
    <row r="34" spans="1:10" ht="18">
      <c r="A34" s="532">
        <v>30</v>
      </c>
      <c r="B34" s="305" t="s">
        <v>366</v>
      </c>
      <c r="C34" s="404">
        <v>779</v>
      </c>
      <c r="D34" s="867" t="s">
        <v>541</v>
      </c>
      <c r="E34" s="868"/>
      <c r="G34" s="70">
        <v>1</v>
      </c>
      <c r="J34" s="312" t="str">
        <f t="shared" si="2"/>
        <v>Done</v>
      </c>
    </row>
    <row r="35" spans="1:10" ht="15.75">
      <c r="A35" s="532">
        <v>31</v>
      </c>
      <c r="B35" s="305" t="s">
        <v>368</v>
      </c>
      <c r="C35" s="404">
        <v>780</v>
      </c>
      <c r="D35" s="871"/>
      <c r="E35" s="843"/>
      <c r="G35" s="70">
        <v>1</v>
      </c>
      <c r="J35" s="312" t="str">
        <f t="shared" si="1"/>
        <v>Not Done</v>
      </c>
    </row>
    <row r="36" spans="1:10" ht="15.75">
      <c r="A36" s="578">
        <v>32</v>
      </c>
      <c r="B36" s="580" t="s">
        <v>369</v>
      </c>
      <c r="C36" s="656">
        <v>781</v>
      </c>
      <c r="D36" s="872" t="s">
        <v>499</v>
      </c>
      <c r="E36" s="873"/>
      <c r="F36" s="657"/>
      <c r="G36" s="620">
        <v>0</v>
      </c>
      <c r="J36" s="312" t="str">
        <f aca="true" t="shared" si="3" ref="J36:J67">IF(D36="","Not Done","Done")</f>
        <v>Done</v>
      </c>
    </row>
    <row r="37" spans="1:10" ht="15.75">
      <c r="A37" s="532">
        <v>33</v>
      </c>
      <c r="B37" s="305" t="s">
        <v>370</v>
      </c>
      <c r="C37" s="404">
        <v>782</v>
      </c>
      <c r="D37" s="871"/>
      <c r="E37" s="843"/>
      <c r="G37" s="70">
        <v>1</v>
      </c>
      <c r="J37" s="312" t="str">
        <f t="shared" si="3"/>
        <v>Not Done</v>
      </c>
    </row>
    <row r="38" spans="1:10" ht="18">
      <c r="A38" s="532">
        <v>34</v>
      </c>
      <c r="B38" s="305" t="s">
        <v>371</v>
      </c>
      <c r="C38" s="404">
        <v>783</v>
      </c>
      <c r="D38" s="867" t="s">
        <v>541</v>
      </c>
      <c r="E38" s="868"/>
      <c r="G38" s="70">
        <v>1</v>
      </c>
      <c r="J38" s="312" t="str">
        <f t="shared" si="3"/>
        <v>Done</v>
      </c>
    </row>
    <row r="39" spans="1:10" ht="15.75">
      <c r="A39" s="532">
        <v>35</v>
      </c>
      <c r="B39" s="305" t="s">
        <v>372</v>
      </c>
      <c r="C39" s="404">
        <v>784</v>
      </c>
      <c r="D39" s="871"/>
      <c r="E39" s="843"/>
      <c r="G39" s="70">
        <v>1</v>
      </c>
      <c r="J39" s="312" t="str">
        <f t="shared" si="3"/>
        <v>Not Done</v>
      </c>
    </row>
    <row r="40" spans="1:10" ht="18">
      <c r="A40" s="532">
        <v>36</v>
      </c>
      <c r="B40" s="305" t="s">
        <v>373</v>
      </c>
      <c r="C40" s="404">
        <v>785</v>
      </c>
      <c r="D40" s="867"/>
      <c r="E40" s="868"/>
      <c r="G40" s="70">
        <v>1</v>
      </c>
      <c r="J40" s="312" t="str">
        <f t="shared" si="3"/>
        <v>Not Done</v>
      </c>
    </row>
    <row r="41" spans="1:10" ht="18">
      <c r="A41" s="532">
        <v>37</v>
      </c>
      <c r="B41" s="305" t="s">
        <v>374</v>
      </c>
      <c r="C41" s="404">
        <v>786</v>
      </c>
      <c r="D41" s="867" t="s">
        <v>541</v>
      </c>
      <c r="E41" s="868"/>
      <c r="G41" s="70">
        <v>1</v>
      </c>
      <c r="J41" s="312" t="str">
        <f t="shared" si="3"/>
        <v>Done</v>
      </c>
    </row>
    <row r="42" spans="1:10" ht="15.75">
      <c r="A42" s="532">
        <v>38</v>
      </c>
      <c r="B42" s="305" t="s">
        <v>377</v>
      </c>
      <c r="C42" s="404">
        <v>787</v>
      </c>
      <c r="D42" s="871"/>
      <c r="E42" s="843"/>
      <c r="G42" s="70">
        <v>1</v>
      </c>
      <c r="J42" s="312" t="str">
        <f t="shared" si="3"/>
        <v>Not Done</v>
      </c>
    </row>
    <row r="43" spans="1:10" ht="18">
      <c r="A43" s="532">
        <v>39</v>
      </c>
      <c r="B43" s="305" t="s">
        <v>378</v>
      </c>
      <c r="C43" s="404">
        <v>788</v>
      </c>
      <c r="D43" s="867" t="s">
        <v>541</v>
      </c>
      <c r="E43" s="868"/>
      <c r="G43" s="70">
        <v>1</v>
      </c>
      <c r="J43" s="312" t="str">
        <f t="shared" si="3"/>
        <v>Done</v>
      </c>
    </row>
    <row r="44" spans="1:10" ht="18">
      <c r="A44" s="532">
        <v>40</v>
      </c>
      <c r="B44" s="305" t="s">
        <v>379</v>
      </c>
      <c r="C44" s="404">
        <v>789</v>
      </c>
      <c r="D44" s="867" t="s">
        <v>541</v>
      </c>
      <c r="E44" s="868"/>
      <c r="G44" s="70">
        <v>1</v>
      </c>
      <c r="J44" s="312" t="str">
        <f t="shared" si="3"/>
        <v>Done</v>
      </c>
    </row>
    <row r="45" spans="1:10" ht="18">
      <c r="A45" s="532">
        <v>41</v>
      </c>
      <c r="B45" s="305" t="s">
        <v>380</v>
      </c>
      <c r="C45" s="404">
        <v>790</v>
      </c>
      <c r="D45" s="867" t="s">
        <v>541</v>
      </c>
      <c r="E45" s="868"/>
      <c r="G45" s="70">
        <v>1</v>
      </c>
      <c r="J45" s="312" t="str">
        <f t="shared" si="3"/>
        <v>Done</v>
      </c>
    </row>
    <row r="46" spans="1:10" ht="18">
      <c r="A46" s="532">
        <v>42</v>
      </c>
      <c r="B46" s="305" t="s">
        <v>381</v>
      </c>
      <c r="C46" s="404">
        <v>791</v>
      </c>
      <c r="D46" s="867" t="s">
        <v>541</v>
      </c>
      <c r="E46" s="868"/>
      <c r="G46" s="70">
        <v>1</v>
      </c>
      <c r="J46" s="312" t="str">
        <f t="shared" si="3"/>
        <v>Done</v>
      </c>
    </row>
    <row r="47" spans="1:10" ht="15.75">
      <c r="A47" s="532">
        <v>43</v>
      </c>
      <c r="B47" s="305" t="s">
        <v>382</v>
      </c>
      <c r="C47" s="404">
        <v>792</v>
      </c>
      <c r="D47" s="871"/>
      <c r="E47" s="843"/>
      <c r="G47" s="70">
        <v>1</v>
      </c>
      <c r="J47" s="312" t="str">
        <f t="shared" si="3"/>
        <v>Not Done</v>
      </c>
    </row>
    <row r="48" spans="1:10" ht="18">
      <c r="A48" s="532">
        <v>44</v>
      </c>
      <c r="B48" s="305" t="s">
        <v>383</v>
      </c>
      <c r="C48" s="404">
        <v>793</v>
      </c>
      <c r="D48" s="867"/>
      <c r="E48" s="868"/>
      <c r="G48" s="70">
        <v>1</v>
      </c>
      <c r="J48" s="312" t="str">
        <f t="shared" si="3"/>
        <v>Not Done</v>
      </c>
    </row>
    <row r="49" spans="1:10" ht="18">
      <c r="A49" s="532">
        <v>45</v>
      </c>
      <c r="B49" s="305" t="s">
        <v>384</v>
      </c>
      <c r="C49" s="404">
        <v>794</v>
      </c>
      <c r="D49" s="867" t="s">
        <v>541</v>
      </c>
      <c r="E49" s="868"/>
      <c r="G49" s="70">
        <v>1</v>
      </c>
      <c r="J49" s="312" t="str">
        <f t="shared" si="3"/>
        <v>Done</v>
      </c>
    </row>
    <row r="50" spans="1:10" ht="18">
      <c r="A50" s="532">
        <v>46</v>
      </c>
      <c r="B50" s="305" t="s">
        <v>385</v>
      </c>
      <c r="C50" s="404">
        <v>795</v>
      </c>
      <c r="D50" s="867" t="s">
        <v>541</v>
      </c>
      <c r="E50" s="868"/>
      <c r="G50" s="70">
        <v>1</v>
      </c>
      <c r="J50" s="312" t="str">
        <f t="shared" si="3"/>
        <v>Done</v>
      </c>
    </row>
    <row r="51" spans="1:10" ht="15.75">
      <c r="A51" s="532">
        <v>47</v>
      </c>
      <c r="B51" s="305" t="s">
        <v>386</v>
      </c>
      <c r="C51" s="404">
        <v>796</v>
      </c>
      <c r="D51" s="871"/>
      <c r="E51" s="843"/>
      <c r="G51" s="70">
        <v>1</v>
      </c>
      <c r="J51" s="312" t="str">
        <f t="shared" si="3"/>
        <v>Not Done</v>
      </c>
    </row>
    <row r="52" spans="1:10" ht="18">
      <c r="A52" s="532">
        <v>48</v>
      </c>
      <c r="B52" s="305" t="s">
        <v>387</v>
      </c>
      <c r="C52" s="404">
        <v>797</v>
      </c>
      <c r="D52" s="867"/>
      <c r="E52" s="868"/>
      <c r="G52" s="70">
        <v>1</v>
      </c>
      <c r="J52" s="312" t="str">
        <f t="shared" si="3"/>
        <v>Not Done</v>
      </c>
    </row>
    <row r="53" spans="1:10" ht="15.75">
      <c r="A53" s="578">
        <v>49</v>
      </c>
      <c r="B53" s="580" t="s">
        <v>388</v>
      </c>
      <c r="C53" s="656">
        <v>798</v>
      </c>
      <c r="D53" s="872" t="s">
        <v>499</v>
      </c>
      <c r="E53" s="873"/>
      <c r="F53" s="657"/>
      <c r="G53" s="620">
        <v>0</v>
      </c>
      <c r="J53" s="312" t="str">
        <f t="shared" si="3"/>
        <v>Done</v>
      </c>
    </row>
    <row r="54" spans="1:10" ht="15.75">
      <c r="A54" s="532">
        <v>50</v>
      </c>
      <c r="B54" s="305" t="s">
        <v>389</v>
      </c>
      <c r="C54" s="404">
        <v>799</v>
      </c>
      <c r="D54" s="871"/>
      <c r="E54" s="843"/>
      <c r="G54" s="70">
        <v>1</v>
      </c>
      <c r="J54" s="312" t="str">
        <f t="shared" si="3"/>
        <v>Not Done</v>
      </c>
    </row>
    <row r="55" spans="1:10" ht="18">
      <c r="A55" s="532">
        <v>51</v>
      </c>
      <c r="B55" s="305" t="s">
        <v>390</v>
      </c>
      <c r="C55" s="404">
        <v>800</v>
      </c>
      <c r="D55" s="867" t="s">
        <v>541</v>
      </c>
      <c r="E55" s="868"/>
      <c r="G55" s="70">
        <v>1</v>
      </c>
      <c r="J55" s="312" t="str">
        <f t="shared" si="3"/>
        <v>Done</v>
      </c>
    </row>
    <row r="56" spans="1:10" ht="18">
      <c r="A56" s="532">
        <v>52</v>
      </c>
      <c r="B56" s="305" t="s">
        <v>392</v>
      </c>
      <c r="C56" s="404">
        <v>801</v>
      </c>
      <c r="D56" s="867"/>
      <c r="E56" s="868"/>
      <c r="G56" s="70">
        <v>1</v>
      </c>
      <c r="J56" s="312" t="str">
        <f t="shared" si="3"/>
        <v>Not Done</v>
      </c>
    </row>
    <row r="57" spans="1:10" ht="18">
      <c r="A57" s="532">
        <v>53</v>
      </c>
      <c r="B57" s="305" t="s">
        <v>393</v>
      </c>
      <c r="C57" s="404">
        <v>802</v>
      </c>
      <c r="D57" s="867" t="s">
        <v>541</v>
      </c>
      <c r="E57" s="868"/>
      <c r="G57" s="70">
        <v>1</v>
      </c>
      <c r="J57" s="312" t="str">
        <f t="shared" si="3"/>
        <v>Done</v>
      </c>
    </row>
    <row r="58" spans="1:10" ht="15.75">
      <c r="A58" s="532">
        <v>54</v>
      </c>
      <c r="B58" s="305" t="s">
        <v>394</v>
      </c>
      <c r="C58" s="404">
        <v>803</v>
      </c>
      <c r="D58" s="871"/>
      <c r="E58" s="843"/>
      <c r="G58" s="70">
        <v>1</v>
      </c>
      <c r="J58" s="312" t="str">
        <f t="shared" si="3"/>
        <v>Not Done</v>
      </c>
    </row>
    <row r="59" spans="1:10" ht="15.75">
      <c r="A59" s="578">
        <v>55</v>
      </c>
      <c r="B59" s="580" t="s">
        <v>395</v>
      </c>
      <c r="C59" s="656">
        <v>804</v>
      </c>
      <c r="D59" s="872" t="s">
        <v>499</v>
      </c>
      <c r="E59" s="873"/>
      <c r="F59" s="657"/>
      <c r="G59" s="620">
        <v>0</v>
      </c>
      <c r="J59" s="312" t="str">
        <f t="shared" si="3"/>
        <v>Done</v>
      </c>
    </row>
    <row r="60" spans="1:10" ht="18">
      <c r="A60" s="532">
        <v>56</v>
      </c>
      <c r="B60" s="305" t="s">
        <v>396</v>
      </c>
      <c r="C60" s="404">
        <v>805</v>
      </c>
      <c r="D60" s="867" t="s">
        <v>541</v>
      </c>
      <c r="E60" s="868"/>
      <c r="G60" s="70">
        <v>1</v>
      </c>
      <c r="J60" s="312" t="str">
        <f t="shared" si="3"/>
        <v>Done</v>
      </c>
    </row>
    <row r="61" spans="1:10" ht="18">
      <c r="A61" s="532">
        <v>57</v>
      </c>
      <c r="B61" s="305" t="s">
        <v>398</v>
      </c>
      <c r="C61" s="404">
        <v>806</v>
      </c>
      <c r="D61" s="867"/>
      <c r="E61" s="868"/>
      <c r="G61" s="70">
        <v>1</v>
      </c>
      <c r="J61" s="312" t="str">
        <f t="shared" si="3"/>
        <v>Not Done</v>
      </c>
    </row>
    <row r="62" spans="1:10" ht="18">
      <c r="A62" s="532">
        <v>58</v>
      </c>
      <c r="B62" s="305" t="s">
        <v>399</v>
      </c>
      <c r="C62" s="404">
        <v>807</v>
      </c>
      <c r="D62" s="867" t="s">
        <v>541</v>
      </c>
      <c r="E62" s="868"/>
      <c r="G62" s="70">
        <v>1</v>
      </c>
      <c r="J62" s="312" t="str">
        <f t="shared" si="3"/>
        <v>Done</v>
      </c>
    </row>
    <row r="63" spans="1:10" ht="15.75">
      <c r="A63" s="532">
        <v>59</v>
      </c>
      <c r="B63" s="305" t="s">
        <v>401</v>
      </c>
      <c r="C63" s="404">
        <v>808</v>
      </c>
      <c r="D63" s="871"/>
      <c r="E63" s="843"/>
      <c r="G63" s="70">
        <v>1</v>
      </c>
      <c r="J63" s="312" t="str">
        <f t="shared" si="3"/>
        <v>Not Done</v>
      </c>
    </row>
    <row r="64" spans="1:10" ht="15.75">
      <c r="A64" s="532">
        <v>60</v>
      </c>
      <c r="B64" s="305" t="s">
        <v>402</v>
      </c>
      <c r="C64" s="404">
        <v>809</v>
      </c>
      <c r="D64" s="838" t="s">
        <v>568</v>
      </c>
      <c r="E64" s="843"/>
      <c r="G64" s="70">
        <v>0</v>
      </c>
      <c r="J64" s="312" t="str">
        <f t="shared" si="3"/>
        <v>Done</v>
      </c>
    </row>
    <row r="65" spans="1:10" ht="15.75">
      <c r="A65" s="578">
        <v>61</v>
      </c>
      <c r="B65" s="580" t="s">
        <v>403</v>
      </c>
      <c r="C65" s="656">
        <v>810</v>
      </c>
      <c r="D65" s="872" t="s">
        <v>499</v>
      </c>
      <c r="E65" s="873"/>
      <c r="F65" s="657"/>
      <c r="G65" s="620">
        <v>0</v>
      </c>
      <c r="J65" s="312" t="str">
        <f t="shared" si="3"/>
        <v>Done</v>
      </c>
    </row>
    <row r="66" spans="1:10" ht="18">
      <c r="A66" s="532">
        <v>62</v>
      </c>
      <c r="B66" s="305" t="s">
        <v>404</v>
      </c>
      <c r="C66" s="404">
        <v>811</v>
      </c>
      <c r="D66" s="867" t="s">
        <v>541</v>
      </c>
      <c r="E66" s="868"/>
      <c r="G66" s="70">
        <v>1</v>
      </c>
      <c r="J66" s="312" t="str">
        <f t="shared" si="3"/>
        <v>Done</v>
      </c>
    </row>
    <row r="67" spans="1:10" ht="18">
      <c r="A67" s="532">
        <v>63</v>
      </c>
      <c r="B67" s="305" t="s">
        <v>405</v>
      </c>
      <c r="C67" s="404">
        <v>812</v>
      </c>
      <c r="D67" s="867" t="s">
        <v>541</v>
      </c>
      <c r="E67" s="868"/>
      <c r="G67" s="70">
        <v>1</v>
      </c>
      <c r="J67" s="312" t="str">
        <f t="shared" si="3"/>
        <v>Done</v>
      </c>
    </row>
    <row r="68" spans="1:10" ht="15.75">
      <c r="A68" s="532">
        <v>64</v>
      </c>
      <c r="B68" s="305" t="s">
        <v>406</v>
      </c>
      <c r="C68" s="404">
        <v>813</v>
      </c>
      <c r="D68" s="871"/>
      <c r="E68" s="843"/>
      <c r="G68" s="70">
        <v>1</v>
      </c>
      <c r="J68" s="312" t="str">
        <f aca="true" t="shared" si="4" ref="J68:J86">IF(D68="","Not Done","Done")</f>
        <v>Not Done</v>
      </c>
    </row>
    <row r="69" spans="1:10" ht="18">
      <c r="A69" s="532">
        <v>65</v>
      </c>
      <c r="B69" s="305" t="s">
        <v>407</v>
      </c>
      <c r="C69" s="404">
        <v>814</v>
      </c>
      <c r="D69" s="867"/>
      <c r="E69" s="868"/>
      <c r="G69" s="70">
        <v>1</v>
      </c>
      <c r="J69" s="312" t="str">
        <f t="shared" si="4"/>
        <v>Not Done</v>
      </c>
    </row>
    <row r="70" spans="1:10" ht="18">
      <c r="A70" s="532">
        <v>66</v>
      </c>
      <c r="B70" s="305" t="s">
        <v>408</v>
      </c>
      <c r="C70" s="404">
        <v>815</v>
      </c>
      <c r="D70" s="867" t="s">
        <v>541</v>
      </c>
      <c r="E70" s="868"/>
      <c r="G70" s="70">
        <v>1</v>
      </c>
      <c r="J70" s="312" t="str">
        <f t="shared" si="4"/>
        <v>Done</v>
      </c>
    </row>
    <row r="71" spans="1:10" ht="15.75">
      <c r="A71" s="578">
        <v>67</v>
      </c>
      <c r="B71" s="580" t="s">
        <v>409</v>
      </c>
      <c r="C71" s="656">
        <v>816</v>
      </c>
      <c r="D71" s="872" t="s">
        <v>499</v>
      </c>
      <c r="E71" s="873"/>
      <c r="F71" s="657"/>
      <c r="G71" s="620">
        <v>0</v>
      </c>
      <c r="J71" s="312" t="str">
        <f t="shared" si="4"/>
        <v>Done</v>
      </c>
    </row>
    <row r="72" spans="1:10" ht="18">
      <c r="A72" s="532">
        <v>68</v>
      </c>
      <c r="B72" s="305" t="s">
        <v>410</v>
      </c>
      <c r="C72" s="404">
        <v>817</v>
      </c>
      <c r="D72" s="867" t="s">
        <v>541</v>
      </c>
      <c r="E72" s="868"/>
      <c r="G72" s="70">
        <v>1</v>
      </c>
      <c r="J72" s="312" t="str">
        <f t="shared" si="4"/>
        <v>Done</v>
      </c>
    </row>
    <row r="73" spans="1:10" ht="18">
      <c r="A73" s="532">
        <v>69</v>
      </c>
      <c r="B73" s="305" t="s">
        <v>411</v>
      </c>
      <c r="C73" s="404">
        <v>818</v>
      </c>
      <c r="D73" s="867" t="s">
        <v>541</v>
      </c>
      <c r="E73" s="868"/>
      <c r="G73" s="70">
        <v>1</v>
      </c>
      <c r="J73" s="312" t="str">
        <f t="shared" si="4"/>
        <v>Done</v>
      </c>
    </row>
    <row r="74" spans="1:10" ht="18">
      <c r="A74" s="532">
        <v>70</v>
      </c>
      <c r="B74" s="305" t="s">
        <v>412</v>
      </c>
      <c r="C74" s="404">
        <v>819</v>
      </c>
      <c r="D74" s="867" t="s">
        <v>541</v>
      </c>
      <c r="E74" s="868"/>
      <c r="G74" s="70">
        <v>1</v>
      </c>
      <c r="J74" s="312" t="str">
        <f t="shared" si="4"/>
        <v>Done</v>
      </c>
    </row>
    <row r="75" spans="1:10" ht="18">
      <c r="A75" s="532">
        <v>71</v>
      </c>
      <c r="B75" s="305" t="s">
        <v>413</v>
      </c>
      <c r="C75" s="404">
        <v>820</v>
      </c>
      <c r="D75" s="867"/>
      <c r="E75" s="868"/>
      <c r="G75" s="70">
        <v>1</v>
      </c>
      <c r="J75" s="312" t="str">
        <f t="shared" si="4"/>
        <v>Not Done</v>
      </c>
    </row>
    <row r="76" spans="1:10" ht="18">
      <c r="A76" s="532">
        <v>72</v>
      </c>
      <c r="B76" s="305" t="s">
        <v>414</v>
      </c>
      <c r="C76" s="404">
        <v>821</v>
      </c>
      <c r="D76" s="867" t="s">
        <v>541</v>
      </c>
      <c r="E76" s="868"/>
      <c r="G76" s="70">
        <v>1</v>
      </c>
      <c r="J76" s="312" t="str">
        <f t="shared" si="4"/>
        <v>Done</v>
      </c>
    </row>
    <row r="77" spans="1:10" ht="18">
      <c r="A77" s="532">
        <v>73</v>
      </c>
      <c r="B77" s="305" t="s">
        <v>415</v>
      </c>
      <c r="C77" s="404">
        <v>822</v>
      </c>
      <c r="D77" s="867" t="s">
        <v>541</v>
      </c>
      <c r="E77" s="868"/>
      <c r="G77" s="70">
        <v>1</v>
      </c>
      <c r="J77" s="312" t="str">
        <f t="shared" si="4"/>
        <v>Done</v>
      </c>
    </row>
    <row r="78" spans="1:10" ht="15.75">
      <c r="A78" s="532">
        <v>74</v>
      </c>
      <c r="B78" s="305" t="s">
        <v>417</v>
      </c>
      <c r="C78" s="404">
        <v>823</v>
      </c>
      <c r="D78" s="838" t="s">
        <v>568</v>
      </c>
      <c r="E78" s="843"/>
      <c r="G78" s="70">
        <v>0</v>
      </c>
      <c r="J78" s="312" t="str">
        <f t="shared" si="4"/>
        <v>Done</v>
      </c>
    </row>
    <row r="79" spans="1:10" ht="15.75">
      <c r="A79" s="532">
        <v>75</v>
      </c>
      <c r="B79" s="305" t="s">
        <v>418</v>
      </c>
      <c r="C79" s="404">
        <v>824</v>
      </c>
      <c r="D79" s="871"/>
      <c r="E79" s="843"/>
      <c r="G79" s="70">
        <v>1</v>
      </c>
      <c r="J79" s="312" t="str">
        <f t="shared" si="4"/>
        <v>Not Done</v>
      </c>
    </row>
    <row r="80" spans="1:10" ht="18">
      <c r="A80" s="532">
        <v>76</v>
      </c>
      <c r="B80" s="305" t="s">
        <v>419</v>
      </c>
      <c r="C80" s="404">
        <v>825</v>
      </c>
      <c r="D80" s="867" t="s">
        <v>541</v>
      </c>
      <c r="E80" s="868"/>
      <c r="G80" s="70">
        <v>1</v>
      </c>
      <c r="J80" s="312" t="str">
        <f t="shared" si="4"/>
        <v>Done</v>
      </c>
    </row>
    <row r="81" spans="1:10" ht="15.75">
      <c r="A81" s="546">
        <v>77</v>
      </c>
      <c r="B81" s="547" t="s">
        <v>420</v>
      </c>
      <c r="C81" s="655">
        <v>826</v>
      </c>
      <c r="D81" s="840" t="s">
        <v>598</v>
      </c>
      <c r="E81" s="839"/>
      <c r="F81" s="555"/>
      <c r="G81" s="602">
        <v>0</v>
      </c>
      <c r="J81" s="312" t="str">
        <f t="shared" si="4"/>
        <v>Done</v>
      </c>
    </row>
    <row r="82" spans="1:10" ht="15.75">
      <c r="A82" s="546">
        <v>78</v>
      </c>
      <c r="B82" s="547" t="s">
        <v>421</v>
      </c>
      <c r="C82" s="655">
        <v>827</v>
      </c>
      <c r="D82" s="840" t="s">
        <v>598</v>
      </c>
      <c r="E82" s="839"/>
      <c r="F82" s="555"/>
      <c r="G82" s="602">
        <v>0</v>
      </c>
      <c r="J82" s="312" t="str">
        <f t="shared" si="4"/>
        <v>Done</v>
      </c>
    </row>
    <row r="83" spans="1:10" ht="15.75">
      <c r="A83" s="546">
        <v>79</v>
      </c>
      <c r="B83" s="547" t="s">
        <v>422</v>
      </c>
      <c r="C83" s="655">
        <v>828</v>
      </c>
      <c r="D83" s="840" t="s">
        <v>598</v>
      </c>
      <c r="E83" s="839"/>
      <c r="F83" s="555"/>
      <c r="G83" s="602">
        <v>0</v>
      </c>
      <c r="J83" s="312" t="str">
        <f t="shared" si="4"/>
        <v>Done</v>
      </c>
    </row>
    <row r="84" spans="1:10" ht="15.75">
      <c r="A84" s="546">
        <v>80</v>
      </c>
      <c r="B84" s="547" t="s">
        <v>423</v>
      </c>
      <c r="C84" s="655">
        <v>829</v>
      </c>
      <c r="D84" s="840" t="s">
        <v>598</v>
      </c>
      <c r="E84" s="839"/>
      <c r="F84" s="555"/>
      <c r="G84" s="602">
        <v>0</v>
      </c>
      <c r="J84" s="312" t="str">
        <f t="shared" si="4"/>
        <v>Done</v>
      </c>
    </row>
    <row r="85" spans="1:10" ht="15.75">
      <c r="A85" s="546">
        <v>81</v>
      </c>
      <c r="B85" s="547" t="s">
        <v>425</v>
      </c>
      <c r="C85" s="655">
        <v>830</v>
      </c>
      <c r="D85" s="840" t="s">
        <v>598</v>
      </c>
      <c r="E85" s="839"/>
      <c r="F85" s="555"/>
      <c r="G85" s="602">
        <v>0</v>
      </c>
      <c r="J85" s="312" t="str">
        <f t="shared" si="4"/>
        <v>Done</v>
      </c>
    </row>
    <row r="86" spans="1:10" ht="15.75">
      <c r="A86" s="546">
        <v>82</v>
      </c>
      <c r="B86" s="547" t="s">
        <v>426</v>
      </c>
      <c r="C86" s="655">
        <v>831</v>
      </c>
      <c r="D86" s="840" t="s">
        <v>598</v>
      </c>
      <c r="E86" s="839"/>
      <c r="F86" s="555"/>
      <c r="G86" s="602">
        <v>0</v>
      </c>
      <c r="J86" s="312" t="str">
        <f t="shared" si="4"/>
        <v>Done</v>
      </c>
    </row>
    <row r="87" spans="1:10" ht="15.75">
      <c r="A87" s="546">
        <v>83</v>
      </c>
      <c r="B87" s="547" t="s">
        <v>427</v>
      </c>
      <c r="C87" s="655">
        <v>832</v>
      </c>
      <c r="D87" s="840" t="s">
        <v>598</v>
      </c>
      <c r="E87" s="839"/>
      <c r="F87" s="555"/>
      <c r="G87" s="602">
        <v>0</v>
      </c>
      <c r="J87" s="312" t="str">
        <f aca="true" t="shared" si="5" ref="J87:J139">IF(D87="","Not Done","Done")</f>
        <v>Done</v>
      </c>
    </row>
    <row r="88" spans="1:10" ht="15.75">
      <c r="A88" s="532">
        <v>84</v>
      </c>
      <c r="B88" s="305" t="s">
        <v>428</v>
      </c>
      <c r="C88" s="404">
        <v>833</v>
      </c>
      <c r="D88" s="838" t="s">
        <v>568</v>
      </c>
      <c r="E88" s="843"/>
      <c r="G88" s="70">
        <v>0</v>
      </c>
      <c r="J88" s="312" t="str">
        <f t="shared" si="5"/>
        <v>Done</v>
      </c>
    </row>
    <row r="89" spans="1:10" ht="15.75">
      <c r="A89" s="532">
        <v>85</v>
      </c>
      <c r="B89" s="305" t="s">
        <v>429</v>
      </c>
      <c r="C89" s="404">
        <v>834</v>
      </c>
      <c r="D89" s="871"/>
      <c r="E89" s="843"/>
      <c r="G89" s="70">
        <v>1</v>
      </c>
      <c r="J89" s="312" t="str">
        <f t="shared" si="5"/>
        <v>Not Done</v>
      </c>
    </row>
    <row r="90" spans="1:10" ht="15.75">
      <c r="A90" s="546">
        <v>86</v>
      </c>
      <c r="B90" s="547" t="s">
        <v>431</v>
      </c>
      <c r="C90" s="655">
        <v>835</v>
      </c>
      <c r="D90" s="840" t="s">
        <v>599</v>
      </c>
      <c r="E90" s="839"/>
      <c r="F90" s="555"/>
      <c r="G90" s="602">
        <v>0</v>
      </c>
      <c r="J90" s="312" t="str">
        <f t="shared" si="5"/>
        <v>Done</v>
      </c>
    </row>
    <row r="91" spans="1:10" ht="18">
      <c r="A91" s="532">
        <v>87</v>
      </c>
      <c r="B91" s="305" t="s">
        <v>432</v>
      </c>
      <c r="C91" s="404">
        <v>836</v>
      </c>
      <c r="D91" s="867" t="s">
        <v>541</v>
      </c>
      <c r="E91" s="868"/>
      <c r="G91" s="70">
        <v>1</v>
      </c>
      <c r="J91" s="312" t="str">
        <f t="shared" si="5"/>
        <v>Done</v>
      </c>
    </row>
    <row r="92" spans="1:10" ht="18">
      <c r="A92" s="532">
        <v>88</v>
      </c>
      <c r="B92" s="305" t="s">
        <v>433</v>
      </c>
      <c r="C92" s="404">
        <v>837</v>
      </c>
      <c r="D92" s="867" t="s">
        <v>541</v>
      </c>
      <c r="E92" s="868"/>
      <c r="G92" s="70">
        <v>1</v>
      </c>
      <c r="J92" s="312" t="str">
        <f t="shared" si="5"/>
        <v>Done</v>
      </c>
    </row>
    <row r="93" spans="1:10" ht="18">
      <c r="A93" s="532">
        <v>89</v>
      </c>
      <c r="B93" s="305" t="s">
        <v>434</v>
      </c>
      <c r="C93" s="404">
        <v>838</v>
      </c>
      <c r="D93" s="867" t="s">
        <v>541</v>
      </c>
      <c r="E93" s="868"/>
      <c r="G93" s="70">
        <v>1</v>
      </c>
      <c r="J93" s="312" t="str">
        <f t="shared" si="5"/>
        <v>Done</v>
      </c>
    </row>
    <row r="94" spans="1:10" ht="15.75">
      <c r="A94" s="532">
        <v>90</v>
      </c>
      <c r="B94" s="305" t="s">
        <v>435</v>
      </c>
      <c r="C94" s="404">
        <v>839</v>
      </c>
      <c r="D94" s="871"/>
      <c r="E94" s="843"/>
      <c r="G94" s="70">
        <v>1</v>
      </c>
      <c r="J94" s="312" t="str">
        <f t="shared" si="5"/>
        <v>Not Done</v>
      </c>
    </row>
    <row r="95" spans="1:10" ht="18">
      <c r="A95" s="532">
        <v>91</v>
      </c>
      <c r="B95" s="305" t="s">
        <v>436</v>
      </c>
      <c r="C95" s="404">
        <v>840</v>
      </c>
      <c r="D95" s="867" t="s">
        <v>541</v>
      </c>
      <c r="E95" s="868"/>
      <c r="G95" s="70">
        <v>1</v>
      </c>
      <c r="J95" s="312" t="str">
        <f t="shared" si="5"/>
        <v>Done</v>
      </c>
    </row>
    <row r="96" spans="1:10" ht="18">
      <c r="A96" s="532">
        <v>92</v>
      </c>
      <c r="B96" s="305" t="s">
        <v>438</v>
      </c>
      <c r="C96" s="404">
        <v>841</v>
      </c>
      <c r="D96" s="867" t="s">
        <v>541</v>
      </c>
      <c r="E96" s="868"/>
      <c r="G96" s="70">
        <v>1</v>
      </c>
      <c r="J96" s="312" t="str">
        <f t="shared" si="5"/>
        <v>Done</v>
      </c>
    </row>
    <row r="97" spans="1:10" ht="15.75">
      <c r="A97" s="532">
        <v>93</v>
      </c>
      <c r="B97" s="305" t="s">
        <v>439</v>
      </c>
      <c r="C97" s="404">
        <v>842</v>
      </c>
      <c r="D97" s="838" t="s">
        <v>568</v>
      </c>
      <c r="E97" s="843"/>
      <c r="G97" s="70">
        <v>0</v>
      </c>
      <c r="J97" s="312" t="str">
        <f t="shared" si="5"/>
        <v>Done</v>
      </c>
    </row>
    <row r="98" spans="1:10" ht="15.75">
      <c r="A98" s="532">
        <v>94</v>
      </c>
      <c r="B98" s="305" t="s">
        <v>440</v>
      </c>
      <c r="C98" s="404">
        <v>843</v>
      </c>
      <c r="D98" s="871"/>
      <c r="E98" s="843"/>
      <c r="G98" s="70">
        <v>1</v>
      </c>
      <c r="J98" s="312" t="str">
        <f t="shared" si="5"/>
        <v>Not Done</v>
      </c>
    </row>
    <row r="99" spans="1:10" ht="15.75">
      <c r="A99" s="578">
        <v>95</v>
      </c>
      <c r="B99" s="580" t="s">
        <v>441</v>
      </c>
      <c r="C99" s="656">
        <v>844</v>
      </c>
      <c r="D99" s="872" t="s">
        <v>499</v>
      </c>
      <c r="E99" s="873"/>
      <c r="F99" s="657"/>
      <c r="G99" s="620">
        <v>0</v>
      </c>
      <c r="J99" s="312" t="str">
        <f t="shared" si="5"/>
        <v>Done</v>
      </c>
    </row>
    <row r="100" spans="1:10" ht="18">
      <c r="A100" s="532">
        <v>96</v>
      </c>
      <c r="B100" s="305" t="s">
        <v>442</v>
      </c>
      <c r="C100" s="404">
        <v>845</v>
      </c>
      <c r="D100" s="867" t="s">
        <v>541</v>
      </c>
      <c r="E100" s="868"/>
      <c r="G100" s="70">
        <v>1</v>
      </c>
      <c r="J100" s="312" t="str">
        <f t="shared" si="5"/>
        <v>Done</v>
      </c>
    </row>
    <row r="101" spans="1:10" ht="18">
      <c r="A101" s="532">
        <v>97</v>
      </c>
      <c r="B101" s="305" t="s">
        <v>444</v>
      </c>
      <c r="C101" s="404">
        <v>846</v>
      </c>
      <c r="D101" s="867" t="s">
        <v>541</v>
      </c>
      <c r="E101" s="868"/>
      <c r="G101" s="70">
        <v>1</v>
      </c>
      <c r="J101" s="312" t="str">
        <f t="shared" si="5"/>
        <v>Done</v>
      </c>
    </row>
    <row r="102" spans="1:10" ht="18">
      <c r="A102" s="532">
        <v>98</v>
      </c>
      <c r="B102" s="305" t="s">
        <v>445</v>
      </c>
      <c r="C102" s="404">
        <v>847</v>
      </c>
      <c r="D102" s="867" t="s">
        <v>541</v>
      </c>
      <c r="E102" s="868"/>
      <c r="G102" s="70">
        <v>1</v>
      </c>
      <c r="J102" s="312" t="str">
        <f t="shared" si="5"/>
        <v>Done</v>
      </c>
    </row>
    <row r="103" spans="1:10" ht="15.75">
      <c r="A103" s="532">
        <v>99</v>
      </c>
      <c r="B103" s="305" t="s">
        <v>446</v>
      </c>
      <c r="C103" s="404">
        <v>848</v>
      </c>
      <c r="D103" s="838" t="s">
        <v>568</v>
      </c>
      <c r="E103" s="843"/>
      <c r="G103" s="70">
        <v>0</v>
      </c>
      <c r="J103" s="312" t="str">
        <f t="shared" si="5"/>
        <v>Done</v>
      </c>
    </row>
    <row r="104" spans="1:10" ht="18">
      <c r="A104" s="532">
        <v>100</v>
      </c>
      <c r="B104" s="305" t="s">
        <v>447</v>
      </c>
      <c r="C104" s="404">
        <v>849</v>
      </c>
      <c r="D104" s="867"/>
      <c r="E104" s="868"/>
      <c r="G104" s="70">
        <v>1</v>
      </c>
      <c r="J104" s="312" t="str">
        <f t="shared" si="5"/>
        <v>Not Done</v>
      </c>
    </row>
    <row r="105" spans="1:10" ht="18">
      <c r="A105" s="532">
        <v>101</v>
      </c>
      <c r="B105" s="305" t="s">
        <v>448</v>
      </c>
      <c r="C105" s="404">
        <v>850</v>
      </c>
      <c r="D105" s="867" t="s">
        <v>541</v>
      </c>
      <c r="E105" s="868"/>
      <c r="G105" s="70">
        <v>1</v>
      </c>
      <c r="J105" s="312" t="str">
        <f t="shared" si="5"/>
        <v>Done</v>
      </c>
    </row>
    <row r="106" spans="1:10" ht="18">
      <c r="A106" s="532">
        <v>102</v>
      </c>
      <c r="B106" s="305" t="s">
        <v>449</v>
      </c>
      <c r="C106" s="404">
        <v>851</v>
      </c>
      <c r="D106" s="867" t="s">
        <v>541</v>
      </c>
      <c r="E106" s="868"/>
      <c r="G106" s="70">
        <v>1</v>
      </c>
      <c r="J106" s="312" t="str">
        <f t="shared" si="5"/>
        <v>Done</v>
      </c>
    </row>
    <row r="107" spans="1:10" ht="15.75">
      <c r="A107" s="578">
        <v>103</v>
      </c>
      <c r="B107" s="580" t="s">
        <v>450</v>
      </c>
      <c r="C107" s="656">
        <v>852</v>
      </c>
      <c r="D107" s="872" t="s">
        <v>499</v>
      </c>
      <c r="E107" s="873"/>
      <c r="F107" s="657"/>
      <c r="G107" s="620">
        <v>0</v>
      </c>
      <c r="J107" s="312" t="str">
        <f t="shared" si="5"/>
        <v>Done</v>
      </c>
    </row>
    <row r="108" spans="1:10" ht="18">
      <c r="A108" s="532">
        <v>104</v>
      </c>
      <c r="B108" s="305" t="s">
        <v>451</v>
      </c>
      <c r="C108" s="404">
        <v>853</v>
      </c>
      <c r="D108" s="867"/>
      <c r="E108" s="868"/>
      <c r="G108" s="70">
        <v>1</v>
      </c>
      <c r="J108" s="312" t="str">
        <f t="shared" si="5"/>
        <v>Not Done</v>
      </c>
    </row>
    <row r="109" spans="1:10" ht="15.75">
      <c r="A109" s="532">
        <v>105</v>
      </c>
      <c r="B109" s="305" t="s">
        <v>452</v>
      </c>
      <c r="C109" s="404">
        <v>854</v>
      </c>
      <c r="D109" s="871"/>
      <c r="E109" s="843"/>
      <c r="G109" s="70">
        <v>1</v>
      </c>
      <c r="J109" s="312" t="str">
        <f t="shared" si="5"/>
        <v>Not Done</v>
      </c>
    </row>
    <row r="110" spans="1:10" ht="18">
      <c r="A110" s="532">
        <v>106</v>
      </c>
      <c r="B110" s="305" t="s">
        <v>453</v>
      </c>
      <c r="C110" s="404">
        <v>855</v>
      </c>
      <c r="D110" s="867"/>
      <c r="E110" s="868"/>
      <c r="G110" s="70">
        <v>1</v>
      </c>
      <c r="J110" s="312" t="str">
        <f t="shared" si="5"/>
        <v>Not Done</v>
      </c>
    </row>
    <row r="111" spans="1:10" ht="15.75">
      <c r="A111" s="546">
        <v>107</v>
      </c>
      <c r="B111" s="547" t="s">
        <v>454</v>
      </c>
      <c r="C111" s="655">
        <v>856</v>
      </c>
      <c r="D111" s="841" t="s">
        <v>511</v>
      </c>
      <c r="E111" s="842"/>
      <c r="F111" s="555"/>
      <c r="G111" s="602">
        <v>0</v>
      </c>
      <c r="J111" s="312" t="str">
        <f t="shared" si="5"/>
        <v>Done</v>
      </c>
    </row>
    <row r="112" spans="1:10" ht="15.75">
      <c r="A112" s="546">
        <v>108</v>
      </c>
      <c r="B112" s="547" t="s">
        <v>458</v>
      </c>
      <c r="C112" s="655">
        <v>857</v>
      </c>
      <c r="D112" s="841" t="s">
        <v>511</v>
      </c>
      <c r="E112" s="842"/>
      <c r="F112" s="555"/>
      <c r="G112" s="602">
        <v>0</v>
      </c>
      <c r="J112" s="312" t="str">
        <f t="shared" si="5"/>
        <v>Done</v>
      </c>
    </row>
    <row r="113" spans="1:10" ht="15.75">
      <c r="A113" s="532">
        <v>109</v>
      </c>
      <c r="B113" s="305" t="s">
        <v>461</v>
      </c>
      <c r="C113" s="404">
        <v>858</v>
      </c>
      <c r="D113" s="871"/>
      <c r="E113" s="843"/>
      <c r="G113" s="70">
        <v>1</v>
      </c>
      <c r="J113" s="312" t="str">
        <f t="shared" si="5"/>
        <v>Not Done</v>
      </c>
    </row>
    <row r="114" spans="1:10" ht="15.75">
      <c r="A114" s="545">
        <v>110</v>
      </c>
      <c r="B114" s="547" t="s">
        <v>569</v>
      </c>
      <c r="C114" s="655">
        <v>859</v>
      </c>
      <c r="D114" s="841" t="s">
        <v>512</v>
      </c>
      <c r="E114" s="842"/>
      <c r="F114" s="555"/>
      <c r="G114" s="602">
        <v>0</v>
      </c>
      <c r="J114" s="312" t="str">
        <f t="shared" si="5"/>
        <v>Done</v>
      </c>
    </row>
    <row r="115" spans="1:10" ht="15.75">
      <c r="A115" s="546">
        <v>111</v>
      </c>
      <c r="B115" s="547" t="s">
        <v>463</v>
      </c>
      <c r="C115" s="655">
        <v>860</v>
      </c>
      <c r="D115" s="841" t="s">
        <v>512</v>
      </c>
      <c r="E115" s="842"/>
      <c r="F115" s="555"/>
      <c r="G115" s="602">
        <v>0</v>
      </c>
      <c r="J115" s="312" t="str">
        <f t="shared" si="5"/>
        <v>Done</v>
      </c>
    </row>
    <row r="116" spans="1:10" ht="15.75">
      <c r="A116" s="545">
        <v>112</v>
      </c>
      <c r="B116" s="547" t="s">
        <v>570</v>
      </c>
      <c r="C116" s="655">
        <v>861</v>
      </c>
      <c r="D116" s="841" t="s">
        <v>512</v>
      </c>
      <c r="E116" s="842"/>
      <c r="F116" s="555"/>
      <c r="G116" s="602">
        <v>0</v>
      </c>
      <c r="J116" s="312" t="str">
        <f t="shared" si="5"/>
        <v>Done</v>
      </c>
    </row>
    <row r="117" spans="1:10" ht="15.75">
      <c r="A117" s="532">
        <v>113</v>
      </c>
      <c r="B117" s="305" t="s">
        <v>467</v>
      </c>
      <c r="C117" s="404">
        <v>862</v>
      </c>
      <c r="D117" s="871"/>
      <c r="E117" s="843"/>
      <c r="G117" s="70">
        <v>1</v>
      </c>
      <c r="J117" s="312" t="str">
        <f t="shared" si="5"/>
        <v>Not Done</v>
      </c>
    </row>
    <row r="118" spans="1:10" ht="15.75">
      <c r="A118" s="532">
        <v>114</v>
      </c>
      <c r="B118" s="305" t="s">
        <v>469</v>
      </c>
      <c r="C118" s="404">
        <v>863</v>
      </c>
      <c r="D118" s="871"/>
      <c r="E118" s="843"/>
      <c r="G118" s="70">
        <v>1</v>
      </c>
      <c r="J118" s="312" t="str">
        <f t="shared" si="5"/>
        <v>Not Done</v>
      </c>
    </row>
    <row r="119" spans="1:10" ht="15.75">
      <c r="A119" s="532">
        <v>115</v>
      </c>
      <c r="B119" s="305" t="s">
        <v>470</v>
      </c>
      <c r="C119" s="404">
        <v>864</v>
      </c>
      <c r="D119" s="871"/>
      <c r="E119" s="843"/>
      <c r="G119" s="70">
        <v>1</v>
      </c>
      <c r="J119" s="312" t="str">
        <f t="shared" si="5"/>
        <v>Not Done</v>
      </c>
    </row>
    <row r="120" spans="1:10" ht="18">
      <c r="A120" s="532">
        <v>116</v>
      </c>
      <c r="B120" s="305" t="s">
        <v>471</v>
      </c>
      <c r="C120" s="404">
        <v>865</v>
      </c>
      <c r="D120" s="867"/>
      <c r="E120" s="868"/>
      <c r="G120" s="70">
        <v>1</v>
      </c>
      <c r="J120" s="312" t="str">
        <f t="shared" si="5"/>
        <v>Not Done</v>
      </c>
    </row>
    <row r="121" spans="1:10" ht="15.75">
      <c r="A121" s="532">
        <v>117</v>
      </c>
      <c r="B121" s="305" t="s">
        <v>472</v>
      </c>
      <c r="C121" s="404">
        <v>866</v>
      </c>
      <c r="D121" s="871"/>
      <c r="E121" s="843"/>
      <c r="G121" s="70">
        <v>1</v>
      </c>
      <c r="J121" s="312" t="str">
        <f t="shared" si="5"/>
        <v>Not Done</v>
      </c>
    </row>
    <row r="122" spans="1:10" ht="18">
      <c r="A122" s="532">
        <v>118</v>
      </c>
      <c r="B122" s="305" t="s">
        <v>473</v>
      </c>
      <c r="C122" s="404">
        <v>867</v>
      </c>
      <c r="D122" s="867" t="s">
        <v>541</v>
      </c>
      <c r="E122" s="868"/>
      <c r="G122" s="70">
        <v>1</v>
      </c>
      <c r="J122" s="312" t="str">
        <f t="shared" si="5"/>
        <v>Done</v>
      </c>
    </row>
    <row r="123" spans="1:10" ht="15.75">
      <c r="A123" s="532">
        <v>119</v>
      </c>
      <c r="B123" s="305" t="s">
        <v>474</v>
      </c>
      <c r="C123" s="404">
        <v>868</v>
      </c>
      <c r="D123" s="871"/>
      <c r="E123" s="843"/>
      <c r="G123" s="70">
        <v>1</v>
      </c>
      <c r="J123" s="312" t="str">
        <f t="shared" si="5"/>
        <v>Not Done</v>
      </c>
    </row>
    <row r="124" spans="1:10" ht="18">
      <c r="A124" s="532">
        <v>120</v>
      </c>
      <c r="B124" s="305" t="s">
        <v>475</v>
      </c>
      <c r="C124" s="404">
        <v>869</v>
      </c>
      <c r="D124" s="867" t="s">
        <v>541</v>
      </c>
      <c r="E124" s="868"/>
      <c r="G124" s="70">
        <v>1</v>
      </c>
      <c r="J124" s="312" t="str">
        <f t="shared" si="5"/>
        <v>Done</v>
      </c>
    </row>
    <row r="125" spans="1:10" ht="18">
      <c r="A125" s="532">
        <v>121</v>
      </c>
      <c r="B125" s="305" t="s">
        <v>476</v>
      </c>
      <c r="C125" s="404">
        <v>870</v>
      </c>
      <c r="D125" s="867"/>
      <c r="E125" s="868"/>
      <c r="G125" s="70">
        <v>1</v>
      </c>
      <c r="J125" s="312" t="str">
        <f t="shared" si="5"/>
        <v>Not Done</v>
      </c>
    </row>
    <row r="126" spans="1:10" ht="18">
      <c r="A126" s="532">
        <v>122</v>
      </c>
      <c r="B126" s="305" t="s">
        <v>477</v>
      </c>
      <c r="C126" s="404">
        <v>871</v>
      </c>
      <c r="D126" s="867"/>
      <c r="E126" s="868"/>
      <c r="G126" s="70">
        <v>1</v>
      </c>
      <c r="J126" s="312" t="str">
        <f t="shared" si="5"/>
        <v>Not Done</v>
      </c>
    </row>
    <row r="127" spans="1:10" ht="15.75">
      <c r="A127" s="532">
        <v>123</v>
      </c>
      <c r="B127" s="305" t="s">
        <v>479</v>
      </c>
      <c r="C127" s="404">
        <v>872</v>
      </c>
      <c r="D127" s="871"/>
      <c r="E127" s="843"/>
      <c r="G127" s="70">
        <v>1</v>
      </c>
      <c r="J127" s="312" t="str">
        <f t="shared" si="5"/>
        <v>Not Done</v>
      </c>
    </row>
    <row r="128" spans="1:10" ht="18">
      <c r="A128" s="532">
        <v>124</v>
      </c>
      <c r="B128" s="305" t="s">
        <v>480</v>
      </c>
      <c r="C128" s="404">
        <v>873</v>
      </c>
      <c r="D128" s="867" t="s">
        <v>541</v>
      </c>
      <c r="E128" s="868"/>
      <c r="G128" s="70">
        <v>1</v>
      </c>
      <c r="J128" s="312" t="str">
        <f t="shared" si="5"/>
        <v>Done</v>
      </c>
    </row>
    <row r="129" spans="1:10" ht="15.75">
      <c r="A129" s="532">
        <v>125</v>
      </c>
      <c r="B129" s="305" t="s">
        <v>482</v>
      </c>
      <c r="C129" s="404">
        <v>874</v>
      </c>
      <c r="D129" s="871"/>
      <c r="E129" s="843"/>
      <c r="G129" s="70">
        <v>1</v>
      </c>
      <c r="J129" s="312" t="str">
        <f t="shared" si="5"/>
        <v>Not Done</v>
      </c>
    </row>
    <row r="130" spans="1:10" ht="18">
      <c r="A130" s="532">
        <v>126</v>
      </c>
      <c r="B130" s="305" t="s">
        <v>483</v>
      </c>
      <c r="C130" s="404">
        <v>875</v>
      </c>
      <c r="D130" s="867"/>
      <c r="E130" s="868"/>
      <c r="G130" s="70">
        <v>1</v>
      </c>
      <c r="J130" s="312" t="str">
        <f t="shared" si="5"/>
        <v>Not Done</v>
      </c>
    </row>
    <row r="131" spans="1:10" ht="18">
      <c r="A131" s="532">
        <v>127</v>
      </c>
      <c r="B131" s="305" t="s">
        <v>484</v>
      </c>
      <c r="C131" s="404">
        <v>876</v>
      </c>
      <c r="D131" s="867" t="s">
        <v>541</v>
      </c>
      <c r="E131" s="868"/>
      <c r="G131" s="70">
        <v>1</v>
      </c>
      <c r="J131" s="312" t="str">
        <f t="shared" si="5"/>
        <v>Done</v>
      </c>
    </row>
    <row r="132" spans="1:10" ht="18">
      <c r="A132" s="532">
        <v>128</v>
      </c>
      <c r="B132" s="305" t="s">
        <v>485</v>
      </c>
      <c r="C132" s="404">
        <v>877</v>
      </c>
      <c r="D132" s="867" t="s">
        <v>541</v>
      </c>
      <c r="E132" s="868"/>
      <c r="G132" s="70">
        <v>1</v>
      </c>
      <c r="J132" s="312" t="str">
        <f t="shared" si="5"/>
        <v>Done</v>
      </c>
    </row>
    <row r="133" spans="1:10" ht="18">
      <c r="A133" s="532">
        <v>129</v>
      </c>
      <c r="B133" s="305" t="s">
        <v>487</v>
      </c>
      <c r="C133" s="404">
        <v>878</v>
      </c>
      <c r="D133" s="867"/>
      <c r="E133" s="868"/>
      <c r="G133" s="70">
        <v>1</v>
      </c>
      <c r="J133" s="312" t="str">
        <f t="shared" si="5"/>
        <v>Not Done</v>
      </c>
    </row>
    <row r="134" spans="1:10" ht="15.75">
      <c r="A134" s="532">
        <v>130</v>
      </c>
      <c r="B134" s="305" t="s">
        <v>488</v>
      </c>
      <c r="C134" s="404">
        <v>879</v>
      </c>
      <c r="D134" s="871"/>
      <c r="E134" s="843"/>
      <c r="G134" s="70">
        <v>1</v>
      </c>
      <c r="J134" s="312" t="str">
        <f t="shared" si="5"/>
        <v>Not Done</v>
      </c>
    </row>
    <row r="135" spans="1:10" ht="18">
      <c r="A135" s="532">
        <v>131</v>
      </c>
      <c r="B135" s="305" t="s">
        <v>489</v>
      </c>
      <c r="C135" s="404">
        <v>880</v>
      </c>
      <c r="D135" s="867" t="s">
        <v>541</v>
      </c>
      <c r="E135" s="868"/>
      <c r="G135" s="70">
        <v>1</v>
      </c>
      <c r="J135" s="312" t="str">
        <f t="shared" si="5"/>
        <v>Done</v>
      </c>
    </row>
    <row r="136" spans="1:10" ht="15.75">
      <c r="A136" s="532">
        <v>132</v>
      </c>
      <c r="B136" s="305" t="s">
        <v>490</v>
      </c>
      <c r="C136" s="404">
        <v>881</v>
      </c>
      <c r="D136" s="871"/>
      <c r="E136" s="843"/>
      <c r="G136" s="70">
        <v>1</v>
      </c>
      <c r="J136" s="312" t="str">
        <f t="shared" si="5"/>
        <v>Not Done</v>
      </c>
    </row>
    <row r="137" spans="1:10" ht="18">
      <c r="A137" s="532">
        <v>133</v>
      </c>
      <c r="B137" s="305" t="s">
        <v>491</v>
      </c>
      <c r="C137" s="404">
        <v>882</v>
      </c>
      <c r="D137" s="867" t="s">
        <v>541</v>
      </c>
      <c r="E137" s="868"/>
      <c r="G137" s="70">
        <v>1</v>
      </c>
      <c r="J137" s="312" t="str">
        <f t="shared" si="5"/>
        <v>Done</v>
      </c>
    </row>
    <row r="138" spans="1:10" ht="18">
      <c r="A138" s="532">
        <v>134</v>
      </c>
      <c r="B138" s="305" t="s">
        <v>492</v>
      </c>
      <c r="C138" s="404">
        <v>883</v>
      </c>
      <c r="D138" s="867"/>
      <c r="E138" s="868"/>
      <c r="G138" s="70">
        <v>1</v>
      </c>
      <c r="J138" s="312" t="str">
        <f t="shared" si="5"/>
        <v>Not Done</v>
      </c>
    </row>
    <row r="139" spans="1:10" ht="15.75">
      <c r="A139" s="532">
        <v>135</v>
      </c>
      <c r="B139" s="305" t="s">
        <v>494</v>
      </c>
      <c r="C139" s="337">
        <v>884</v>
      </c>
      <c r="D139" s="869"/>
      <c r="E139" s="870"/>
      <c r="G139" s="70">
        <v>1</v>
      </c>
      <c r="J139" s="312" t="str">
        <f t="shared" si="5"/>
        <v>Not Done</v>
      </c>
    </row>
    <row r="140" spans="1:5" ht="15.75" thickBot="1">
      <c r="A140" s="325"/>
      <c r="B140" s="398"/>
      <c r="C140" s="405"/>
      <c r="D140" s="865"/>
      <c r="E140" s="866"/>
    </row>
    <row r="142" spans="2:7" ht="15">
      <c r="B142" s="25">
        <f>COUNTA(B5:B139)</f>
        <v>135</v>
      </c>
      <c r="E142" s="307">
        <f>COUNTA(D5:E139)/B142</f>
        <v>0.6296296296296297</v>
      </c>
      <c r="G142" s="25">
        <f>SUM(G5:G140)</f>
        <v>109</v>
      </c>
    </row>
  </sheetData>
  <sheetProtection/>
  <mergeCells count="140">
    <mergeCell ref="D9:E9"/>
    <mergeCell ref="D51:E51"/>
    <mergeCell ref="D50:E50"/>
    <mergeCell ref="D12:E12"/>
    <mergeCell ref="D15:E15"/>
    <mergeCell ref="D11:E11"/>
    <mergeCell ref="D14:E14"/>
    <mergeCell ref="D49:E49"/>
    <mergeCell ref="D27:E27"/>
    <mergeCell ref="D19:E19"/>
    <mergeCell ref="D108:E108"/>
    <mergeCell ref="D109:E109"/>
    <mergeCell ref="B2:B3"/>
    <mergeCell ref="C2:C3"/>
    <mergeCell ref="D2:E3"/>
    <mergeCell ref="D4:E4"/>
    <mergeCell ref="D5:E5"/>
    <mergeCell ref="D6:E6"/>
    <mergeCell ref="D7:E7"/>
    <mergeCell ref="D8:E8"/>
    <mergeCell ref="D10:E10"/>
    <mergeCell ref="D13:E13"/>
    <mergeCell ref="D17:E17"/>
    <mergeCell ref="D16:E16"/>
    <mergeCell ref="D18:E18"/>
    <mergeCell ref="D21:E21"/>
    <mergeCell ref="D24:E24"/>
    <mergeCell ref="D23:E23"/>
    <mergeCell ref="D26:E26"/>
    <mergeCell ref="D25:E25"/>
    <mergeCell ref="D47:E47"/>
    <mergeCell ref="D20:E20"/>
    <mergeCell ref="D45:E45"/>
    <mergeCell ref="D22:E22"/>
    <mergeCell ref="D30:E30"/>
    <mergeCell ref="D29:E29"/>
    <mergeCell ref="D28:E28"/>
    <mergeCell ref="D44:E44"/>
    <mergeCell ref="D106:E106"/>
    <mergeCell ref="D107:E107"/>
    <mergeCell ref="D46:E46"/>
    <mergeCell ref="D48:E48"/>
    <mergeCell ref="D54:E54"/>
    <mergeCell ref="D53:E53"/>
    <mergeCell ref="D52:E52"/>
    <mergeCell ref="D56:E56"/>
    <mergeCell ref="D57:E57"/>
    <mergeCell ref="D55:E55"/>
    <mergeCell ref="D105:E105"/>
    <mergeCell ref="D31:E31"/>
    <mergeCell ref="D40:E40"/>
    <mergeCell ref="D36:E36"/>
    <mergeCell ref="D38:E38"/>
    <mergeCell ref="D35:E35"/>
    <mergeCell ref="D34:E34"/>
    <mergeCell ref="D41:E41"/>
    <mergeCell ref="D42:E42"/>
    <mergeCell ref="D43:E43"/>
    <mergeCell ref="D39:E39"/>
    <mergeCell ref="D32:E32"/>
    <mergeCell ref="D33:E33"/>
    <mergeCell ref="D37:E37"/>
    <mergeCell ref="D58:E58"/>
    <mergeCell ref="D59:E59"/>
    <mergeCell ref="D103:E103"/>
    <mergeCell ref="D104:E104"/>
    <mergeCell ref="D60:E60"/>
    <mergeCell ref="D61:E61"/>
    <mergeCell ref="D101:E101"/>
    <mergeCell ref="D102:E102"/>
    <mergeCell ref="D62:E62"/>
    <mergeCell ref="D63:E63"/>
    <mergeCell ref="D99:E99"/>
    <mergeCell ref="D100:E100"/>
    <mergeCell ref="D64:E64"/>
    <mergeCell ref="D65:E65"/>
    <mergeCell ref="D97:E97"/>
    <mergeCell ref="D98:E98"/>
    <mergeCell ref="D66:E66"/>
    <mergeCell ref="D83:E83"/>
    <mergeCell ref="D67:E67"/>
    <mergeCell ref="D68:E68"/>
    <mergeCell ref="D69:E69"/>
    <mergeCell ref="D95:E95"/>
    <mergeCell ref="D96:E96"/>
    <mergeCell ref="D86:E86"/>
    <mergeCell ref="D84:E84"/>
    <mergeCell ref="D85:E85"/>
    <mergeCell ref="D93:E93"/>
    <mergeCell ref="D94:E94"/>
    <mergeCell ref="D70:E70"/>
    <mergeCell ref="D71:E71"/>
    <mergeCell ref="D74:E74"/>
    <mergeCell ref="D75:E75"/>
    <mergeCell ref="D92:E92"/>
    <mergeCell ref="D72:E72"/>
    <mergeCell ref="D73:E73"/>
    <mergeCell ref="D78:E78"/>
    <mergeCell ref="D79:E79"/>
    <mergeCell ref="D76:E76"/>
    <mergeCell ref="D77:E77"/>
    <mergeCell ref="D89:E89"/>
    <mergeCell ref="D82:E82"/>
    <mergeCell ref="D91:E91"/>
    <mergeCell ref="D80:E80"/>
    <mergeCell ref="D87:E87"/>
    <mergeCell ref="D81:E81"/>
    <mergeCell ref="D88:E88"/>
    <mergeCell ref="D90:E90"/>
    <mergeCell ref="D114:E114"/>
    <mergeCell ref="D115:E115"/>
    <mergeCell ref="D116:E116"/>
    <mergeCell ref="D117:E117"/>
    <mergeCell ref="D110:E110"/>
    <mergeCell ref="D111:E111"/>
    <mergeCell ref="D112:E112"/>
    <mergeCell ref="D113:E113"/>
    <mergeCell ref="D122:E122"/>
    <mergeCell ref="D123:E123"/>
    <mergeCell ref="D124:E124"/>
    <mergeCell ref="D125:E125"/>
    <mergeCell ref="D118:E118"/>
    <mergeCell ref="D119:E119"/>
    <mergeCell ref="D120:E120"/>
    <mergeCell ref="D121:E121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40:E140"/>
    <mergeCell ref="D138:E138"/>
    <mergeCell ref="D139:E139"/>
    <mergeCell ref="D134:E134"/>
    <mergeCell ref="D135:E135"/>
    <mergeCell ref="D136:E136"/>
    <mergeCell ref="D137:E137"/>
  </mergeCells>
  <conditionalFormatting sqref="J5:J139">
    <cfRule type="cellIs" priority="1" dxfId="0" operator="equal" stopIfTrue="1">
      <formula>"Not Done"</formula>
    </cfRule>
    <cfRule type="cellIs" priority="2" dxfId="4" operator="equal" stopIfTrue="1">
      <formula>"Done"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788</v>
      </c>
    </row>
    <row r="7" spans="1:6" ht="15">
      <c r="A7" s="1"/>
      <c r="B7" s="674" t="s">
        <v>537</v>
      </c>
      <c r="C7" s="674" t="s">
        <v>86</v>
      </c>
      <c r="D7" s="672" t="s">
        <v>522</v>
      </c>
      <c r="E7" s="672" t="s">
        <v>523</v>
      </c>
      <c r="F7" s="672" t="s">
        <v>524</v>
      </c>
    </row>
    <row r="8" spans="1:3" ht="15">
      <c r="A8" s="66"/>
      <c r="B8" s="66"/>
      <c r="C8" s="66"/>
    </row>
    <row r="9" spans="1:18" ht="15">
      <c r="A9" s="66">
        <v>7</v>
      </c>
      <c r="B9" s="2">
        <v>0</v>
      </c>
      <c r="C9" s="2">
        <f>D10-D9</f>
        <v>0.002789351851851852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97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6">
        <v>7</v>
      </c>
      <c r="B10" s="66"/>
      <c r="C10" s="2">
        <f>D11-D10</f>
        <v>0.2937268518518519</v>
      </c>
      <c r="D10" s="673">
        <v>0.002789351851851852</v>
      </c>
      <c r="E10" s="672">
        <v>1928</v>
      </c>
      <c r="F10" s="672" t="s">
        <v>525</v>
      </c>
      <c r="G10" s="672" t="s">
        <v>526</v>
      </c>
      <c r="H10" s="672">
        <v>0</v>
      </c>
      <c r="I10" s="672">
        <v>97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6">
        <v>7</v>
      </c>
      <c r="B11" s="66"/>
      <c r="C11" s="2">
        <f>D12-D11</f>
        <v>0.002789351851851807</v>
      </c>
      <c r="D11" s="673">
        <v>0.29651620370370374</v>
      </c>
      <c r="E11" s="672">
        <v>203024</v>
      </c>
      <c r="F11" s="672" t="s">
        <v>525</v>
      </c>
      <c r="G11" s="672" t="s">
        <v>526</v>
      </c>
      <c r="H11" s="672">
        <v>0</v>
      </c>
      <c r="I11" s="672">
        <v>97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6">
        <v>4</v>
      </c>
      <c r="B12" s="66"/>
      <c r="C12" s="66"/>
      <c r="D12" s="673">
        <f>D18</f>
        <v>0.29930555555555555</v>
      </c>
      <c r="E12" s="672">
        <v>1920</v>
      </c>
      <c r="F12" s="672" t="s">
        <v>536</v>
      </c>
    </row>
    <row r="13" spans="1:3" ht="15">
      <c r="A13" s="66"/>
      <c r="B13" s="66"/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0.29930555555555555</v>
      </c>
    </row>
    <row r="15" spans="1:6" ht="15">
      <c r="A15" s="66"/>
      <c r="B15" s="66"/>
      <c r="C15" s="66"/>
      <c r="D15" s="66"/>
      <c r="E15" s="66"/>
      <c r="F15" s="66"/>
    </row>
    <row r="16" spans="1:6" ht="15">
      <c r="A16" s="66"/>
      <c r="B16" s="66"/>
      <c r="C16" s="66"/>
      <c r="D16" s="676">
        <f>Saturn!J27</f>
        <v>0.3</v>
      </c>
      <c r="E16" s="66" t="s">
        <v>538</v>
      </c>
      <c r="F16" s="66"/>
    </row>
    <row r="17" spans="1:6" ht="15">
      <c r="A17" s="66"/>
      <c r="B17" s="66"/>
      <c r="C17" s="66"/>
      <c r="D17" s="676">
        <v>0.0006944444444444445</v>
      </c>
      <c r="E17" s="66" t="s">
        <v>539</v>
      </c>
      <c r="F17" s="66"/>
    </row>
    <row r="18" spans="1:6" ht="15">
      <c r="A18" s="66"/>
      <c r="B18" s="66"/>
      <c r="C18" s="66"/>
      <c r="D18" s="676">
        <f>D16-D17</f>
        <v>0.29930555555555555</v>
      </c>
      <c r="E18" s="66" t="s">
        <v>540</v>
      </c>
      <c r="F18" s="6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789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0.19933449074074072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0.2000144675925926</v>
      </c>
      <c r="E11" s="66">
        <v>137780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0.20069444444444443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0.20069444444444443</v>
      </c>
    </row>
    <row r="15" spans="1:3" ht="15">
      <c r="A15" s="675"/>
      <c r="B15" s="3"/>
      <c r="C15" s="127"/>
    </row>
    <row r="16" spans="4:5" ht="15">
      <c r="D16" s="676">
        <f>Rings!J93</f>
        <v>0.20138888888888887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0.20069444444444443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790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0.0548900462962963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0.0006799768518518517</v>
      </c>
      <c r="D11" s="689">
        <v>0.05557002314814815</v>
      </c>
      <c r="E11" s="66">
        <v>37940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0.05625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0.05625</v>
      </c>
    </row>
    <row r="15" spans="1:3" ht="15">
      <c r="A15" s="675"/>
      <c r="B15" s="3"/>
      <c r="C15" s="127"/>
    </row>
    <row r="16" spans="4:5" ht="15">
      <c r="D16" s="676">
        <f>Rings!J94</f>
        <v>0.05694444444444444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0.05625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791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0.06044560185185185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0.0006799768518518587</v>
      </c>
      <c r="D11" s="689">
        <v>0.0611255787037037</v>
      </c>
      <c r="E11" s="66">
        <v>41780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0.06180555555555556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0.06180555555555556</v>
      </c>
    </row>
    <row r="15" spans="1:3" ht="15">
      <c r="A15" s="675"/>
      <c r="B15" s="3"/>
      <c r="C15" s="127"/>
    </row>
    <row r="16" spans="4:5" ht="15">
      <c r="D16" s="676">
        <f>Rings!J95</f>
        <v>0.0625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0.06180555555555556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794</v>
      </c>
    </row>
    <row r="7" spans="1:6" ht="15">
      <c r="A7" s="1"/>
      <c r="B7" s="674" t="s">
        <v>537</v>
      </c>
      <c r="C7" s="674" t="s">
        <v>86</v>
      </c>
      <c r="D7" s="672" t="s">
        <v>522</v>
      </c>
      <c r="E7" s="672" t="s">
        <v>523</v>
      </c>
      <c r="F7" s="672" t="s">
        <v>524</v>
      </c>
    </row>
    <row r="8" spans="1:3" ht="15">
      <c r="A8" s="66"/>
      <c r="B8" s="66"/>
      <c r="C8" s="66"/>
    </row>
    <row r="9" spans="1:18" ht="15">
      <c r="A9" s="66">
        <v>7</v>
      </c>
      <c r="B9" s="2">
        <v>0</v>
      </c>
      <c r="C9" s="2">
        <f>D10-D9</f>
        <v>0.002789351851851852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97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6">
        <v>7</v>
      </c>
      <c r="B10" s="66"/>
      <c r="C10" s="2">
        <f>D11-D10</f>
        <v>0.2763657407407407</v>
      </c>
      <c r="D10" s="673">
        <v>0.002789351851851852</v>
      </c>
      <c r="E10" s="672">
        <v>1928</v>
      </c>
      <c r="F10" s="672" t="s">
        <v>525</v>
      </c>
      <c r="G10" s="672" t="s">
        <v>526</v>
      </c>
      <c r="H10" s="672">
        <v>0</v>
      </c>
      <c r="I10" s="672">
        <v>97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6">
        <v>7</v>
      </c>
      <c r="B11" s="66"/>
      <c r="C11" s="2">
        <f>D12-D11</f>
        <v>0.0027893518518518623</v>
      </c>
      <c r="D11" s="673">
        <v>0.2791550925925926</v>
      </c>
      <c r="E11" s="672">
        <v>191024</v>
      </c>
      <c r="F11" s="672" t="s">
        <v>525</v>
      </c>
      <c r="G11" s="672" t="s">
        <v>526</v>
      </c>
      <c r="H11" s="672">
        <v>0</v>
      </c>
      <c r="I11" s="672">
        <v>97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6">
        <v>4</v>
      </c>
      <c r="B12" s="66"/>
      <c r="C12" s="66"/>
      <c r="D12" s="673">
        <f>D18</f>
        <v>0.28194444444444444</v>
      </c>
      <c r="E12" s="672">
        <v>1920</v>
      </c>
      <c r="F12" s="672" t="s">
        <v>536</v>
      </c>
    </row>
    <row r="13" spans="1:3" ht="15">
      <c r="A13" s="66"/>
      <c r="B13" s="66"/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0.28194444444444444</v>
      </c>
    </row>
    <row r="15" spans="1:6" ht="15">
      <c r="A15" s="66"/>
      <c r="B15" s="66"/>
      <c r="C15" s="66"/>
      <c r="D15" s="66"/>
      <c r="E15" s="66"/>
      <c r="F15" s="66"/>
    </row>
    <row r="16" spans="1:6" ht="15">
      <c r="A16" s="66"/>
      <c r="B16" s="66"/>
      <c r="C16" s="66"/>
      <c r="D16" s="676">
        <f>Saturn!J28</f>
        <v>0.2826388888888889</v>
      </c>
      <c r="E16" s="66" t="s">
        <v>538</v>
      </c>
      <c r="F16" s="66"/>
    </row>
    <row r="17" spans="1:6" ht="15">
      <c r="A17" s="66"/>
      <c r="B17" s="66"/>
      <c r="C17" s="66"/>
      <c r="D17" s="676">
        <v>0.0006944444444444445</v>
      </c>
      <c r="E17" s="66" t="s">
        <v>539</v>
      </c>
      <c r="F17" s="66"/>
    </row>
    <row r="18" spans="1:6" ht="15">
      <c r="A18" s="66"/>
      <c r="B18" s="66"/>
      <c r="C18" s="66"/>
      <c r="D18" s="676">
        <f>D16-D17</f>
        <v>0.28194444444444444</v>
      </c>
      <c r="E18" s="66" t="s">
        <v>540</v>
      </c>
      <c r="F18" s="6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5" width="10.140625" style="672" bestFit="1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795</v>
      </c>
    </row>
    <row r="7" spans="1:6" ht="15">
      <c r="A7" s="708"/>
      <c r="B7" s="709" t="s">
        <v>537</v>
      </c>
      <c r="C7" s="709" t="s">
        <v>86</v>
      </c>
      <c r="D7" s="672" t="s">
        <v>522</v>
      </c>
      <c r="E7" s="672" t="s">
        <v>523</v>
      </c>
      <c r="F7" s="672" t="s">
        <v>524</v>
      </c>
    </row>
    <row r="9" spans="1:18" ht="15">
      <c r="A9" s="672">
        <v>7</v>
      </c>
      <c r="B9" s="710">
        <v>0</v>
      </c>
      <c r="C9" s="710">
        <f aca="true" t="shared" si="0" ref="C9:C15">D10-D9</f>
        <v>0.041666666666666664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39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548</v>
      </c>
      <c r="O9" s="672" t="s">
        <v>547</v>
      </c>
      <c r="P9" s="672" t="s">
        <v>535</v>
      </c>
      <c r="Q9" s="672" t="s">
        <v>534</v>
      </c>
      <c r="R9" s="672">
        <v>80</v>
      </c>
    </row>
    <row r="10" spans="1:18" ht="15">
      <c r="A10" s="672">
        <v>7</v>
      </c>
      <c r="C10" s="710">
        <f t="shared" si="0"/>
        <v>0.004861111111111115</v>
      </c>
      <c r="D10" s="673">
        <v>0.041666666666666664</v>
      </c>
      <c r="E10" s="672">
        <v>28800</v>
      </c>
      <c r="F10" s="672" t="s">
        <v>525</v>
      </c>
      <c r="G10" s="672" t="s">
        <v>526</v>
      </c>
      <c r="H10" s="672">
        <v>0</v>
      </c>
      <c r="I10" s="672">
        <v>39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548</v>
      </c>
      <c r="O10" s="672" t="s">
        <v>547</v>
      </c>
      <c r="P10" s="672" t="s">
        <v>533</v>
      </c>
      <c r="Q10" s="672" t="s">
        <v>534</v>
      </c>
      <c r="R10" s="672">
        <v>80</v>
      </c>
    </row>
    <row r="11" spans="1:18" ht="15">
      <c r="A11" s="672">
        <v>7</v>
      </c>
      <c r="C11" s="710">
        <f t="shared" si="0"/>
        <v>0.03680555555555555</v>
      </c>
      <c r="D11" s="673">
        <v>0.04652777777777778</v>
      </c>
      <c r="E11" s="672">
        <v>3360</v>
      </c>
      <c r="F11" s="672" t="s">
        <v>525</v>
      </c>
      <c r="G11" s="672" t="s">
        <v>526</v>
      </c>
      <c r="H11" s="672">
        <v>0</v>
      </c>
      <c r="I11" s="672">
        <v>39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548</v>
      </c>
      <c r="O11" s="672" t="s">
        <v>547</v>
      </c>
      <c r="P11" s="672" t="s">
        <v>535</v>
      </c>
      <c r="Q11" s="672" t="s">
        <v>534</v>
      </c>
      <c r="R11" s="672">
        <v>80</v>
      </c>
    </row>
    <row r="12" spans="1:18" ht="15">
      <c r="A12" s="672">
        <v>7</v>
      </c>
      <c r="C12" s="710">
        <f t="shared" si="0"/>
        <v>0.004861111111111122</v>
      </c>
      <c r="D12" s="673">
        <v>0.08333333333333333</v>
      </c>
      <c r="E12" s="672">
        <v>25440</v>
      </c>
      <c r="F12" s="672" t="s">
        <v>525</v>
      </c>
      <c r="G12" s="672" t="s">
        <v>526</v>
      </c>
      <c r="H12" s="672">
        <v>0</v>
      </c>
      <c r="I12" s="672">
        <v>39</v>
      </c>
      <c r="J12" s="672" t="s">
        <v>527</v>
      </c>
      <c r="K12" s="672" t="s">
        <v>528</v>
      </c>
      <c r="L12" s="672" t="s">
        <v>529</v>
      </c>
      <c r="M12" s="672" t="s">
        <v>530</v>
      </c>
      <c r="N12" s="672" t="s">
        <v>548</v>
      </c>
      <c r="O12" s="672" t="s">
        <v>547</v>
      </c>
      <c r="P12" s="672" t="s">
        <v>533</v>
      </c>
      <c r="Q12" s="672" t="s">
        <v>534</v>
      </c>
      <c r="R12" s="672">
        <v>80</v>
      </c>
    </row>
    <row r="13" spans="1:18" ht="15">
      <c r="A13" s="672">
        <v>7</v>
      </c>
      <c r="C13" s="710">
        <f t="shared" si="0"/>
        <v>0.03680555555555555</v>
      </c>
      <c r="D13" s="673">
        <v>0.08819444444444445</v>
      </c>
      <c r="E13" s="672">
        <v>3360</v>
      </c>
      <c r="F13" s="672" t="s">
        <v>525</v>
      </c>
      <c r="G13" s="672" t="s">
        <v>526</v>
      </c>
      <c r="H13" s="672">
        <v>0</v>
      </c>
      <c r="I13" s="672">
        <v>39</v>
      </c>
      <c r="J13" s="672" t="s">
        <v>527</v>
      </c>
      <c r="K13" s="672" t="s">
        <v>528</v>
      </c>
      <c r="L13" s="672" t="s">
        <v>529</v>
      </c>
      <c r="M13" s="672" t="s">
        <v>530</v>
      </c>
      <c r="N13" s="672" t="s">
        <v>548</v>
      </c>
      <c r="O13" s="672" t="s">
        <v>547</v>
      </c>
      <c r="P13" s="672" t="s">
        <v>535</v>
      </c>
      <c r="Q13" s="672" t="s">
        <v>534</v>
      </c>
      <c r="R13" s="672">
        <v>80</v>
      </c>
    </row>
    <row r="14" spans="1:18" ht="15">
      <c r="A14" s="672">
        <v>7</v>
      </c>
      <c r="C14" s="710">
        <f t="shared" si="0"/>
        <v>0.004861111111111122</v>
      </c>
      <c r="D14" s="673">
        <v>0.125</v>
      </c>
      <c r="E14" s="672">
        <v>25440</v>
      </c>
      <c r="F14" s="672" t="s">
        <v>525</v>
      </c>
      <c r="G14" s="672" t="s">
        <v>526</v>
      </c>
      <c r="H14" s="672">
        <v>0</v>
      </c>
      <c r="I14" s="672">
        <v>39</v>
      </c>
      <c r="J14" s="672" t="s">
        <v>527</v>
      </c>
      <c r="K14" s="672" t="s">
        <v>528</v>
      </c>
      <c r="L14" s="672" t="s">
        <v>529</v>
      </c>
      <c r="M14" s="672" t="s">
        <v>530</v>
      </c>
      <c r="N14" s="672" t="s">
        <v>548</v>
      </c>
      <c r="O14" s="672" t="s">
        <v>547</v>
      </c>
      <c r="P14" s="672" t="s">
        <v>533</v>
      </c>
      <c r="Q14" s="672" t="s">
        <v>534</v>
      </c>
      <c r="R14" s="672">
        <v>80</v>
      </c>
    </row>
    <row r="15" spans="1:18" ht="15">
      <c r="A15" s="672">
        <v>7</v>
      </c>
      <c r="C15" s="710">
        <f t="shared" si="0"/>
        <v>0.039583333333333304</v>
      </c>
      <c r="D15" s="673">
        <v>0.12986111111111112</v>
      </c>
      <c r="E15" s="672">
        <v>3360</v>
      </c>
      <c r="F15" s="672" t="s">
        <v>525</v>
      </c>
      <c r="G15" s="672" t="s">
        <v>526</v>
      </c>
      <c r="H15" s="672">
        <v>0</v>
      </c>
      <c r="I15" s="672">
        <v>39</v>
      </c>
      <c r="J15" s="672" t="s">
        <v>527</v>
      </c>
      <c r="K15" s="672" t="s">
        <v>528</v>
      </c>
      <c r="L15" s="672" t="s">
        <v>529</v>
      </c>
      <c r="M15" s="672" t="s">
        <v>530</v>
      </c>
      <c r="N15" s="672" t="s">
        <v>548</v>
      </c>
      <c r="O15" s="672" t="s">
        <v>547</v>
      </c>
      <c r="P15" s="672" t="s">
        <v>535</v>
      </c>
      <c r="Q15" s="672" t="s">
        <v>534</v>
      </c>
      <c r="R15" s="672">
        <v>80</v>
      </c>
    </row>
    <row r="16" spans="1:6" ht="15">
      <c r="A16" s="672">
        <v>4</v>
      </c>
      <c r="C16" s="710"/>
      <c r="D16" s="673">
        <f>D22</f>
        <v>0.16944444444444443</v>
      </c>
      <c r="E16" s="672">
        <v>0</v>
      </c>
      <c r="F16" s="672" t="s">
        <v>536</v>
      </c>
    </row>
    <row r="17" ht="15">
      <c r="C17" s="710"/>
    </row>
    <row r="18" spans="1:3" ht="15">
      <c r="A18" s="711">
        <f>CEILING(SUM(A9:A16)/88,1)</f>
        <v>1</v>
      </c>
      <c r="B18" s="712" t="s">
        <v>10</v>
      </c>
      <c r="C18" s="713">
        <f>SUM(C9:C16)</f>
        <v>0.16944444444444443</v>
      </c>
    </row>
    <row r="20" spans="4:5" ht="15">
      <c r="D20" s="673">
        <f>'Icy Satellites'!J33</f>
        <v>0.17013888888888887</v>
      </c>
      <c r="E20" s="672" t="s">
        <v>538</v>
      </c>
    </row>
    <row r="21" spans="4:5" ht="15">
      <c r="D21" s="673">
        <v>0.0006944444444444445</v>
      </c>
      <c r="E21" s="672" t="s">
        <v>539</v>
      </c>
    </row>
    <row r="22" spans="4:5" ht="15">
      <c r="D22" s="673">
        <f>D20-D21</f>
        <v>0.16944444444444443</v>
      </c>
      <c r="E22" s="672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710937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800</v>
      </c>
    </row>
    <row r="7" spans="1:6" ht="15">
      <c r="A7" s="1"/>
      <c r="B7" s="674" t="s">
        <v>537</v>
      </c>
      <c r="C7" s="674" t="s">
        <v>86</v>
      </c>
      <c r="D7" s="672" t="s">
        <v>522</v>
      </c>
      <c r="E7" s="672" t="s">
        <v>523</v>
      </c>
      <c r="F7" s="672" t="s">
        <v>524</v>
      </c>
    </row>
    <row r="8" spans="1:3" ht="15">
      <c r="A8" s="66"/>
      <c r="B8" s="66"/>
      <c r="C8" s="66"/>
    </row>
    <row r="9" spans="1:18" ht="15">
      <c r="A9" s="66">
        <v>7</v>
      </c>
      <c r="B9" s="2">
        <v>0</v>
      </c>
      <c r="C9" s="2">
        <f>D10-D9</f>
        <v>0.002777777777777778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39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6">
        <v>7</v>
      </c>
      <c r="B10" s="66"/>
      <c r="C10" s="2">
        <f>D11-D10</f>
        <v>0.4520717592592593</v>
      </c>
      <c r="D10" s="673">
        <v>0.002777777777777778</v>
      </c>
      <c r="E10" s="672">
        <v>1920</v>
      </c>
      <c r="F10" s="672" t="s">
        <v>525</v>
      </c>
      <c r="G10" s="672" t="s">
        <v>526</v>
      </c>
      <c r="H10" s="672">
        <v>0</v>
      </c>
      <c r="I10" s="672">
        <v>39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6">
        <v>7</v>
      </c>
      <c r="B11" s="66"/>
      <c r="C11" s="2">
        <f>D12-D11</f>
        <v>0.002789351851851807</v>
      </c>
      <c r="D11" s="673">
        <v>0.45484953703703707</v>
      </c>
      <c r="E11" s="672">
        <v>312472</v>
      </c>
      <c r="F11" s="672" t="s">
        <v>525</v>
      </c>
      <c r="G11" s="672" t="s">
        <v>526</v>
      </c>
      <c r="H11" s="672">
        <v>0</v>
      </c>
      <c r="I11" s="672">
        <v>39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6">
        <v>4</v>
      </c>
      <c r="B12" s="66"/>
      <c r="C12" s="66"/>
      <c r="D12" s="673">
        <f>D18</f>
        <v>0.4576388888888889</v>
      </c>
      <c r="E12" s="672">
        <v>1920</v>
      </c>
      <c r="F12" s="672" t="s">
        <v>536</v>
      </c>
    </row>
    <row r="13" spans="1:3" ht="15">
      <c r="A13" s="66"/>
      <c r="B13" s="66"/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0.4576388888888889</v>
      </c>
    </row>
    <row r="15" spans="1:6" ht="15">
      <c r="A15" s="66"/>
      <c r="B15" s="66"/>
      <c r="C15" s="66"/>
      <c r="D15" s="66"/>
      <c r="E15" s="66"/>
      <c r="F15" s="66"/>
    </row>
    <row r="16" spans="1:6" ht="15">
      <c r="A16" s="66"/>
      <c r="B16" s="66"/>
      <c r="C16" s="66"/>
      <c r="D16" s="676">
        <f>Saturn!J29</f>
        <v>0.4583333333333333</v>
      </c>
      <c r="E16" s="66" t="s">
        <v>538</v>
      </c>
      <c r="F16" s="66"/>
    </row>
    <row r="17" spans="1:6" ht="15">
      <c r="A17" s="66"/>
      <c r="B17" s="66"/>
      <c r="C17" s="66"/>
      <c r="D17" s="676">
        <v>0.0006944444444444445</v>
      </c>
      <c r="E17" s="66" t="s">
        <v>539</v>
      </c>
      <c r="F17" s="66"/>
    </row>
    <row r="18" spans="1:6" ht="15">
      <c r="A18" s="66"/>
      <c r="B18" s="66"/>
      <c r="C18" s="66"/>
      <c r="D18" s="676">
        <f>D16-D17</f>
        <v>0.4576388888888889</v>
      </c>
      <c r="E18" s="66" t="s">
        <v>540</v>
      </c>
      <c r="F18" s="6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710937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802</v>
      </c>
    </row>
    <row r="7" spans="1:6" ht="15">
      <c r="A7" s="1"/>
      <c r="B7" s="674" t="s">
        <v>537</v>
      </c>
      <c r="C7" s="674" t="s">
        <v>86</v>
      </c>
      <c r="D7" s="672" t="s">
        <v>522</v>
      </c>
      <c r="E7" s="672" t="s">
        <v>523</v>
      </c>
      <c r="F7" s="672" t="s">
        <v>524</v>
      </c>
    </row>
    <row r="8" spans="1:3" ht="15">
      <c r="A8" s="66"/>
      <c r="B8" s="66"/>
      <c r="C8" s="66"/>
    </row>
    <row r="9" spans="1:18" ht="15">
      <c r="A9" s="66">
        <v>7</v>
      </c>
      <c r="B9" s="2">
        <v>0</v>
      </c>
      <c r="C9" s="2">
        <f>D10-D9</f>
        <v>0.002789351851851852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97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6">
        <v>7</v>
      </c>
      <c r="B10" s="66"/>
      <c r="C10" s="2">
        <f>D11-D10</f>
        <v>0.542337962962963</v>
      </c>
      <c r="D10" s="673">
        <v>0.002789351851851852</v>
      </c>
      <c r="E10" s="672">
        <v>1928</v>
      </c>
      <c r="F10" s="672" t="s">
        <v>525</v>
      </c>
      <c r="G10" s="672" t="s">
        <v>526</v>
      </c>
      <c r="H10" s="672">
        <v>0</v>
      </c>
      <c r="I10" s="672">
        <v>97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6">
        <v>7</v>
      </c>
      <c r="B11" s="66"/>
      <c r="C11" s="2">
        <f>D12-D11</f>
        <v>0.002789351851851807</v>
      </c>
      <c r="D11" s="673">
        <v>0.5451273148148148</v>
      </c>
      <c r="E11" s="672">
        <v>374864</v>
      </c>
      <c r="F11" s="672" t="s">
        <v>525</v>
      </c>
      <c r="G11" s="672" t="s">
        <v>526</v>
      </c>
      <c r="H11" s="672">
        <v>0</v>
      </c>
      <c r="I11" s="672">
        <v>97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6">
        <v>4</v>
      </c>
      <c r="B12" s="66"/>
      <c r="C12" s="66"/>
      <c r="D12" s="673">
        <f>D18</f>
        <v>0.5479166666666666</v>
      </c>
      <c r="E12" s="672">
        <v>1920</v>
      </c>
      <c r="F12" s="672" t="s">
        <v>536</v>
      </c>
    </row>
    <row r="13" spans="1:3" ht="15">
      <c r="A13" s="66"/>
      <c r="B13" s="66"/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0.5479166666666666</v>
      </c>
    </row>
    <row r="15" spans="1:6" ht="15">
      <c r="A15" s="66"/>
      <c r="B15" s="66"/>
      <c r="C15" s="66"/>
      <c r="D15" s="66"/>
      <c r="E15" s="66"/>
      <c r="F15" s="66"/>
    </row>
    <row r="16" spans="1:6" ht="15">
      <c r="A16" s="66"/>
      <c r="B16" s="66"/>
      <c r="C16" s="66"/>
      <c r="D16" s="676">
        <f>Saturn!J30</f>
        <v>0.548611111111111</v>
      </c>
      <c r="E16" s="66" t="s">
        <v>538</v>
      </c>
      <c r="F16" s="66"/>
    </row>
    <row r="17" spans="1:6" ht="15">
      <c r="A17" s="66"/>
      <c r="B17" s="66"/>
      <c r="C17" s="66"/>
      <c r="D17" s="676">
        <v>0.0006944444444444445</v>
      </c>
      <c r="E17" s="66" t="s">
        <v>539</v>
      </c>
      <c r="F17" s="66"/>
    </row>
    <row r="18" spans="1:6" ht="15">
      <c r="A18" s="66"/>
      <c r="B18" s="66"/>
      <c r="C18" s="66"/>
      <c r="D18" s="676">
        <f>D16-D17</f>
        <v>0.5479166666666666</v>
      </c>
      <c r="E18" s="66" t="s">
        <v>540</v>
      </c>
      <c r="F18" s="6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5.140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805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0.0033709490740740744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225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0.08799913194444443</v>
      </c>
      <c r="D10" s="689">
        <v>0.0033709490740740744</v>
      </c>
      <c r="E10" s="66">
        <v>2330</v>
      </c>
      <c r="F10" s="66" t="s">
        <v>525</v>
      </c>
      <c r="G10" s="66" t="s">
        <v>526</v>
      </c>
      <c r="H10" s="66">
        <v>0</v>
      </c>
      <c r="I10" s="66">
        <v>225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0.0033709490740740783</v>
      </c>
      <c r="D11" s="689">
        <v>0.09137008101851851</v>
      </c>
      <c r="E11" s="66">
        <v>60825</v>
      </c>
      <c r="F11" s="66" t="s">
        <v>525</v>
      </c>
      <c r="G11" s="66" t="s">
        <v>526</v>
      </c>
      <c r="H11" s="66">
        <v>0</v>
      </c>
      <c r="I11" s="66">
        <v>225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0.08799913194444443</v>
      </c>
      <c r="D12" s="689">
        <v>0.09474103009259259</v>
      </c>
      <c r="E12" s="66">
        <v>2330</v>
      </c>
      <c r="F12" s="66" t="s">
        <v>525</v>
      </c>
      <c r="G12" s="66" t="s">
        <v>526</v>
      </c>
      <c r="H12" s="66">
        <v>0</v>
      </c>
      <c r="I12" s="66">
        <v>225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0.003370949074074092</v>
      </c>
      <c r="D13" s="689">
        <v>0.18274016203703702</v>
      </c>
      <c r="E13" s="66">
        <v>60825</v>
      </c>
      <c r="F13" s="66" t="s">
        <v>525</v>
      </c>
      <c r="G13" s="66" t="s">
        <v>526</v>
      </c>
      <c r="H13" s="66">
        <v>0</v>
      </c>
      <c r="I13" s="66">
        <v>225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0.18611111111111112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0.18611111111111112</v>
      </c>
    </row>
    <row r="17" spans="1:3" ht="15">
      <c r="A17" s="675"/>
      <c r="B17" s="3"/>
      <c r="C17" s="127"/>
    </row>
    <row r="18" spans="4:5" ht="15">
      <c r="D18" s="676">
        <f>Rings!J96</f>
        <v>0.18680555555555556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0.18611111111111112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5.140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807</v>
      </c>
    </row>
    <row r="7" spans="1:6" ht="15">
      <c r="A7" s="1"/>
      <c r="B7" s="674" t="s">
        <v>537</v>
      </c>
      <c r="C7" s="674" t="s">
        <v>86</v>
      </c>
      <c r="D7" s="672" t="s">
        <v>522</v>
      </c>
      <c r="E7" s="672" t="s">
        <v>523</v>
      </c>
      <c r="F7" s="672" t="s">
        <v>524</v>
      </c>
    </row>
    <row r="8" spans="1:3" ht="15">
      <c r="A8" s="66"/>
      <c r="B8" s="66"/>
      <c r="C8" s="66"/>
    </row>
    <row r="9" spans="1:18" ht="15">
      <c r="A9" s="66">
        <v>7</v>
      </c>
      <c r="B9" s="2">
        <v>0</v>
      </c>
      <c r="C9" s="2">
        <f>D10-D9</f>
        <v>0.00417824074074074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401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6">
        <v>7</v>
      </c>
      <c r="B10" s="66"/>
      <c r="C10" s="2">
        <f>D11-D10</f>
        <v>0.24789351851851849</v>
      </c>
      <c r="D10" s="673">
        <v>0.00417824074074074</v>
      </c>
      <c r="E10" s="672">
        <v>2888</v>
      </c>
      <c r="F10" s="672" t="s">
        <v>525</v>
      </c>
      <c r="G10" s="672" t="s">
        <v>526</v>
      </c>
      <c r="H10" s="672">
        <v>0</v>
      </c>
      <c r="I10" s="672">
        <v>401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6">
        <v>7</v>
      </c>
      <c r="B11" s="66"/>
      <c r="C11" s="2">
        <f>D12-D11</f>
        <v>0.004178240740740802</v>
      </c>
      <c r="D11" s="673">
        <v>0.25207175925925923</v>
      </c>
      <c r="E11" s="672">
        <v>171344</v>
      </c>
      <c r="F11" s="672" t="s">
        <v>525</v>
      </c>
      <c r="G11" s="672" t="s">
        <v>526</v>
      </c>
      <c r="H11" s="672">
        <v>0</v>
      </c>
      <c r="I11" s="672">
        <v>401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6">
        <v>4</v>
      </c>
      <c r="B12" s="66"/>
      <c r="C12" s="66"/>
      <c r="D12" s="673">
        <f>D18</f>
        <v>0.25625000000000003</v>
      </c>
      <c r="E12" s="672">
        <v>2880</v>
      </c>
      <c r="F12" s="672" t="s">
        <v>536</v>
      </c>
    </row>
    <row r="13" spans="1:3" ht="15">
      <c r="A13" s="66"/>
      <c r="B13" s="66"/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0.25625000000000003</v>
      </c>
    </row>
    <row r="15" spans="1:6" ht="15">
      <c r="A15" s="66"/>
      <c r="B15" s="66"/>
      <c r="C15" s="66"/>
      <c r="D15" s="66"/>
      <c r="E15" s="66"/>
      <c r="F15" s="66"/>
    </row>
    <row r="16" spans="1:6" ht="15">
      <c r="A16" s="66"/>
      <c r="B16" s="66"/>
      <c r="C16" s="66"/>
      <c r="D16" s="676">
        <f>Saturn!J31</f>
        <v>0.2569444444444445</v>
      </c>
      <c r="E16" s="66" t="s">
        <v>538</v>
      </c>
      <c r="F16" s="66"/>
    </row>
    <row r="17" spans="1:6" ht="15">
      <c r="A17" s="66"/>
      <c r="B17" s="66"/>
      <c r="C17" s="66"/>
      <c r="D17" s="676">
        <v>0.0006944444444444445</v>
      </c>
      <c r="E17" s="66" t="s">
        <v>539</v>
      </c>
      <c r="F17" s="66"/>
    </row>
    <row r="18" spans="1:6" ht="15">
      <c r="A18" s="66"/>
      <c r="B18" s="66"/>
      <c r="C18" s="66"/>
      <c r="D18" s="676">
        <f>D16-D17</f>
        <v>0.25625000000000003</v>
      </c>
      <c r="E18" s="66" t="s">
        <v>540</v>
      </c>
      <c r="F18" s="6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25" bestFit="1" customWidth="1"/>
    <col min="2" max="2" width="42.8515625" style="25" customWidth="1"/>
    <col min="3" max="3" width="15.421875" style="25" customWidth="1"/>
    <col min="4" max="4" width="10.28125" style="25" customWidth="1"/>
    <col min="5" max="5" width="10.140625" style="25" customWidth="1"/>
    <col min="6" max="6" width="15.8515625" style="25" customWidth="1"/>
    <col min="7" max="7" width="9.57421875" style="25" customWidth="1"/>
    <col min="8" max="8" width="11.7109375" style="25" bestFit="1" customWidth="1"/>
    <col min="9" max="9" width="15.421875" style="25" customWidth="1"/>
    <col min="10" max="11" width="8.7109375" style="25" customWidth="1"/>
    <col min="12" max="12" width="12.7109375" style="25" customWidth="1"/>
    <col min="13" max="13" width="11.57421875" style="25" customWidth="1"/>
    <col min="14" max="14" width="9.57421875" style="25" customWidth="1"/>
    <col min="15" max="15" width="8.7109375" style="25" customWidth="1"/>
    <col min="16" max="16" width="16.57421875" style="25" customWidth="1"/>
    <col min="17" max="17" width="18.8515625" style="25" customWidth="1"/>
    <col min="18" max="16384" width="11.421875" style="25" customWidth="1"/>
  </cols>
  <sheetData>
    <row r="1" spans="1:16" ht="15">
      <c r="A1" s="295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">
      <c r="A2" s="295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2" t="s">
        <v>84</v>
      </c>
      <c r="O2" s="70">
        <v>750</v>
      </c>
      <c r="P2" s="70"/>
    </row>
    <row r="3" spans="1:16" ht="15">
      <c r="A3" s="295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.75" thickBot="1">
      <c r="A4" s="295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8" ht="29.25" customHeight="1">
      <c r="A5" s="295"/>
      <c r="B5" s="861" t="s">
        <v>81</v>
      </c>
      <c r="C5" s="874" t="s">
        <v>85</v>
      </c>
      <c r="D5" s="880"/>
      <c r="E5" s="880"/>
      <c r="F5" s="875"/>
      <c r="G5" s="874" t="s">
        <v>86</v>
      </c>
      <c r="H5" s="875"/>
      <c r="I5" s="874" t="s">
        <v>87</v>
      </c>
      <c r="J5" s="880"/>
      <c r="K5" s="880"/>
      <c r="L5" s="875"/>
      <c r="M5" s="863" t="s">
        <v>88</v>
      </c>
      <c r="N5" s="863" t="s">
        <v>89</v>
      </c>
      <c r="O5" s="863" t="s">
        <v>90</v>
      </c>
      <c r="P5" s="488" t="s">
        <v>309</v>
      </c>
      <c r="Q5" s="489" t="s">
        <v>320</v>
      </c>
      <c r="R5" s="25" t="s">
        <v>132</v>
      </c>
    </row>
    <row r="6" spans="1:17" ht="32.25" customHeight="1" thickBot="1">
      <c r="A6" s="295"/>
      <c r="B6" s="862"/>
      <c r="C6" s="169" t="s">
        <v>91</v>
      </c>
      <c r="D6" s="170" t="s">
        <v>92</v>
      </c>
      <c r="E6" s="171" t="s">
        <v>93</v>
      </c>
      <c r="F6" s="172" t="s">
        <v>94</v>
      </c>
      <c r="G6" s="169" t="s">
        <v>95</v>
      </c>
      <c r="H6" s="172" t="s">
        <v>94</v>
      </c>
      <c r="I6" s="169" t="s">
        <v>91</v>
      </c>
      <c r="J6" s="170" t="s">
        <v>92</v>
      </c>
      <c r="K6" s="171" t="s">
        <v>93</v>
      </c>
      <c r="L6" s="172" t="s">
        <v>94</v>
      </c>
      <c r="M6" s="864"/>
      <c r="N6" s="864"/>
      <c r="O6" s="864"/>
      <c r="P6" s="70"/>
      <c r="Q6" s="424"/>
    </row>
    <row r="7" spans="1:17" ht="15">
      <c r="A7" s="295"/>
      <c r="B7" s="87"/>
      <c r="C7" s="363"/>
      <c r="D7" s="258"/>
      <c r="E7" s="258"/>
      <c r="F7" s="259"/>
      <c r="G7" s="110"/>
      <c r="H7" s="111"/>
      <c r="I7" s="109"/>
      <c r="J7" s="260"/>
      <c r="K7" s="260"/>
      <c r="L7" s="261"/>
      <c r="M7" s="87"/>
      <c r="N7" s="87"/>
      <c r="O7" s="87"/>
      <c r="P7" s="70"/>
      <c r="Q7" s="424"/>
    </row>
    <row r="8" spans="1:17" ht="15">
      <c r="A8" s="295"/>
      <c r="B8" s="506" t="s">
        <v>495</v>
      </c>
      <c r="C8" s="492">
        <v>39822</v>
      </c>
      <c r="D8" s="352">
        <v>2009</v>
      </c>
      <c r="E8" s="352">
        <v>9</v>
      </c>
      <c r="F8" s="332">
        <v>0.6361111111111112</v>
      </c>
      <c r="G8" s="367"/>
      <c r="H8" s="107"/>
      <c r="I8" s="435"/>
      <c r="J8" s="262"/>
      <c r="K8" s="262"/>
      <c r="L8" s="247"/>
      <c r="M8" s="82"/>
      <c r="N8" s="82"/>
      <c r="O8" s="82"/>
      <c r="P8" s="70"/>
      <c r="Q8" s="424"/>
    </row>
    <row r="9" spans="1:17" ht="15.75">
      <c r="A9" s="295"/>
      <c r="B9" s="406" t="s">
        <v>232</v>
      </c>
      <c r="C9" s="434">
        <f>C8</f>
        <v>39822</v>
      </c>
      <c r="D9" s="364">
        <f>D8</f>
        <v>2009</v>
      </c>
      <c r="E9" s="364">
        <f>E8</f>
        <v>9</v>
      </c>
      <c r="F9" s="365">
        <f>F8</f>
        <v>0.6361111111111112</v>
      </c>
      <c r="G9" s="367">
        <f>IF((L9-F9)&gt;0,K9-E9,IF((L9-F9)=0,0,K9-E9-$G$90))</f>
        <v>0</v>
      </c>
      <c r="H9" s="365">
        <f>IF((L9-F9)&gt;0,L9-F9,IF((L9-F9)=0,0,$H$90+L9-F9))</f>
        <v>0.6666666666666666</v>
      </c>
      <c r="I9" s="361">
        <f>C10</f>
        <v>39823</v>
      </c>
      <c r="J9" s="364">
        <f>D10</f>
        <v>2009</v>
      </c>
      <c r="K9" s="364">
        <f>E10</f>
        <v>10</v>
      </c>
      <c r="L9" s="365">
        <f>F10</f>
        <v>0.30277777777777776</v>
      </c>
      <c r="M9" s="82"/>
      <c r="N9" s="82"/>
      <c r="O9" s="82" t="str">
        <f aca="true" t="shared" si="0" ref="O9:O20">IF(MID(B9,6,7)="NO_DATA",50,IF(A9=""," ",$O$2+A9-1))</f>
        <v> </v>
      </c>
      <c r="P9" s="70"/>
      <c r="Q9" s="424"/>
    </row>
    <row r="10" spans="1:17" ht="15">
      <c r="A10" s="532">
        <v>3</v>
      </c>
      <c r="B10" s="305" t="s">
        <v>334</v>
      </c>
      <c r="C10" s="361">
        <v>39823</v>
      </c>
      <c r="D10" s="352">
        <v>2009</v>
      </c>
      <c r="E10" s="352">
        <v>10</v>
      </c>
      <c r="F10" s="332">
        <v>0.30277777777777776</v>
      </c>
      <c r="G10" s="347">
        <v>0</v>
      </c>
      <c r="H10" s="332">
        <v>0.3333333333333333</v>
      </c>
      <c r="I10" s="361">
        <v>39823</v>
      </c>
      <c r="J10" s="352">
        <v>2009</v>
      </c>
      <c r="K10" s="352">
        <v>10</v>
      </c>
      <c r="L10" s="332">
        <v>0.6361111111111112</v>
      </c>
      <c r="M10" s="193">
        <v>3000</v>
      </c>
      <c r="N10" s="339">
        <v>86.4</v>
      </c>
      <c r="O10" s="82">
        <f t="shared" si="0"/>
        <v>752</v>
      </c>
      <c r="P10" s="295"/>
      <c r="Q10" s="424"/>
    </row>
    <row r="11" spans="1:17" ht="15.75">
      <c r="A11" s="535"/>
      <c r="B11" s="406" t="s">
        <v>232</v>
      </c>
      <c r="C11" s="434">
        <f>I10</f>
        <v>39823</v>
      </c>
      <c r="D11" s="364">
        <f>J10</f>
        <v>2009</v>
      </c>
      <c r="E11" s="364">
        <f>K10</f>
        <v>10</v>
      </c>
      <c r="F11" s="365">
        <f>L10</f>
        <v>0.6361111111111112</v>
      </c>
      <c r="G11" s="367">
        <f>IF((L11-F11)&gt;0,K11-E11,IF((L11-F11)=0,0,K11-E11-$G$90))</f>
        <v>0</v>
      </c>
      <c r="H11" s="365">
        <f>IF((L11-F11)&gt;0,L11-F11,IF((L11-F11)=0,0,$H$90+L11-F11))</f>
        <v>0.3437499999999999</v>
      </c>
      <c r="I11" s="361">
        <f>C12</f>
        <v>39823</v>
      </c>
      <c r="J11" s="364">
        <f>D12</f>
        <v>2009</v>
      </c>
      <c r="K11" s="364">
        <f>E12</f>
        <v>10</v>
      </c>
      <c r="L11" s="365">
        <f>F12</f>
        <v>0.9798611111111111</v>
      </c>
      <c r="M11" s="82"/>
      <c r="N11" s="263"/>
      <c r="O11" s="82" t="str">
        <f t="shared" si="0"/>
        <v> </v>
      </c>
      <c r="P11" s="295"/>
      <c r="Q11" s="424"/>
    </row>
    <row r="12" spans="1:17" ht="15">
      <c r="A12" s="532">
        <v>6</v>
      </c>
      <c r="B12" s="305" t="s">
        <v>337</v>
      </c>
      <c r="C12" s="361">
        <v>39823</v>
      </c>
      <c r="D12" s="352">
        <v>2009</v>
      </c>
      <c r="E12" s="352">
        <v>10</v>
      </c>
      <c r="F12" s="332">
        <v>0.9798611111111111</v>
      </c>
      <c r="G12" s="347">
        <v>0</v>
      </c>
      <c r="H12" s="332">
        <v>0.3333333333333333</v>
      </c>
      <c r="I12" s="361">
        <v>39824</v>
      </c>
      <c r="J12" s="352">
        <v>2009</v>
      </c>
      <c r="K12" s="352">
        <v>11</v>
      </c>
      <c r="L12" s="332">
        <v>0.31319444444444444</v>
      </c>
      <c r="M12" s="193">
        <v>3000</v>
      </c>
      <c r="N12" s="339">
        <v>86.4</v>
      </c>
      <c r="O12" s="82">
        <f t="shared" si="0"/>
        <v>755</v>
      </c>
      <c r="P12" s="295"/>
      <c r="Q12" s="424"/>
    </row>
    <row r="13" spans="1:17" ht="15.75">
      <c r="A13" s="535"/>
      <c r="B13" s="406" t="s">
        <v>232</v>
      </c>
      <c r="C13" s="434">
        <f>I12</f>
        <v>39824</v>
      </c>
      <c r="D13" s="364">
        <f>J12</f>
        <v>2009</v>
      </c>
      <c r="E13" s="364">
        <f>K12</f>
        <v>11</v>
      </c>
      <c r="F13" s="365">
        <f>L12</f>
        <v>0.31319444444444444</v>
      </c>
      <c r="G13" s="367">
        <f>IF((L13-F13)&gt;0,K13-E13,IF((L13-F13)=0,0,K13-E13-$G$90))</f>
        <v>0</v>
      </c>
      <c r="H13" s="365">
        <f>IF((L13-F13)&gt;0,L13-F13,IF((L13-F13)=0,0,$H$90+L13-F13))</f>
        <v>0.6666666666666666</v>
      </c>
      <c r="I13" s="361">
        <f>C14</f>
        <v>39824</v>
      </c>
      <c r="J13" s="364">
        <f>D14</f>
        <v>2009</v>
      </c>
      <c r="K13" s="364">
        <f>E14</f>
        <v>11</v>
      </c>
      <c r="L13" s="365">
        <f>F14</f>
        <v>0.9798611111111111</v>
      </c>
      <c r="M13" s="82"/>
      <c r="N13" s="263"/>
      <c r="O13" s="82" t="str">
        <f t="shared" si="0"/>
        <v> </v>
      </c>
      <c r="P13" s="295"/>
      <c r="Q13" s="424"/>
    </row>
    <row r="14" spans="1:17" ht="15">
      <c r="A14" s="532">
        <v>8</v>
      </c>
      <c r="B14" s="305" t="s">
        <v>339</v>
      </c>
      <c r="C14" s="361">
        <v>39824</v>
      </c>
      <c r="D14" s="352">
        <v>2009</v>
      </c>
      <c r="E14" s="352">
        <v>11</v>
      </c>
      <c r="F14" s="332">
        <v>0.9798611111111111</v>
      </c>
      <c r="G14" s="347">
        <v>0</v>
      </c>
      <c r="H14" s="332">
        <v>0.3333333333333333</v>
      </c>
      <c r="I14" s="361">
        <v>39825</v>
      </c>
      <c r="J14" s="352">
        <v>2009</v>
      </c>
      <c r="K14" s="352">
        <v>12</v>
      </c>
      <c r="L14" s="332">
        <v>0.31319444444444444</v>
      </c>
      <c r="M14" s="193">
        <v>3000</v>
      </c>
      <c r="N14" s="339">
        <v>86.4</v>
      </c>
      <c r="O14" s="82">
        <f t="shared" si="0"/>
        <v>757</v>
      </c>
      <c r="P14" s="295"/>
      <c r="Q14" s="424"/>
    </row>
    <row r="15" spans="1:17" ht="15.75">
      <c r="A15" s="535"/>
      <c r="B15" s="406" t="s">
        <v>232</v>
      </c>
      <c r="C15" s="434">
        <f>I14</f>
        <v>39825</v>
      </c>
      <c r="D15" s="364">
        <f>J14</f>
        <v>2009</v>
      </c>
      <c r="E15" s="364">
        <f>K14</f>
        <v>12</v>
      </c>
      <c r="F15" s="365">
        <f>L14</f>
        <v>0.31319444444444444</v>
      </c>
      <c r="G15" s="367">
        <f>IF((L15-F15)&gt;0,K15-E15,IF((L15-F15)=0,0,K15-E15-$G$90))</f>
        <v>1</v>
      </c>
      <c r="H15" s="365">
        <f>IF((L15-F15)&gt;0,L15-F15,IF((L15-F15)=0,0,$H$90+L15-F15))</f>
        <v>0.2402777777777778</v>
      </c>
      <c r="I15" s="361">
        <f>C16</f>
        <v>39826</v>
      </c>
      <c r="J15" s="364">
        <f>D16</f>
        <v>2009</v>
      </c>
      <c r="K15" s="364">
        <f>E16</f>
        <v>13</v>
      </c>
      <c r="L15" s="365">
        <f>F16</f>
        <v>0.5534722222222223</v>
      </c>
      <c r="M15" s="82"/>
      <c r="N15" s="263"/>
      <c r="O15" s="264" t="str">
        <f t="shared" si="0"/>
        <v> </v>
      </c>
      <c r="P15" s="295"/>
      <c r="Q15" s="424"/>
    </row>
    <row r="16" spans="1:17" ht="15">
      <c r="A16" s="532">
        <v>13</v>
      </c>
      <c r="B16" s="305" t="s">
        <v>344</v>
      </c>
      <c r="C16" s="361">
        <v>39826</v>
      </c>
      <c r="D16" s="352">
        <v>2009</v>
      </c>
      <c r="E16" s="352">
        <v>13</v>
      </c>
      <c r="F16" s="332">
        <v>0.5534722222222223</v>
      </c>
      <c r="G16" s="347">
        <v>0</v>
      </c>
      <c r="H16" s="332">
        <v>0.3333333333333333</v>
      </c>
      <c r="I16" s="361">
        <v>39826</v>
      </c>
      <c r="J16" s="352">
        <v>2009</v>
      </c>
      <c r="K16" s="352">
        <v>13</v>
      </c>
      <c r="L16" s="332">
        <v>0.8868055555555556</v>
      </c>
      <c r="M16" s="193">
        <v>3000</v>
      </c>
      <c r="N16" s="339">
        <v>86.4</v>
      </c>
      <c r="O16" s="82">
        <f t="shared" si="0"/>
        <v>762</v>
      </c>
      <c r="P16" s="295"/>
      <c r="Q16" s="424"/>
    </row>
    <row r="17" spans="1:17" ht="15.75">
      <c r="A17" s="535"/>
      <c r="B17" s="406" t="s">
        <v>232</v>
      </c>
      <c r="C17" s="434">
        <f>I16</f>
        <v>39826</v>
      </c>
      <c r="D17" s="364">
        <f>J16</f>
        <v>2009</v>
      </c>
      <c r="E17" s="364">
        <f>K16</f>
        <v>13</v>
      </c>
      <c r="F17" s="365">
        <f>L16</f>
        <v>0.8868055555555556</v>
      </c>
      <c r="G17" s="367">
        <f>IF((L17-F17)&gt;0,K17-E17,IF((L17-F17)=0,0,K17-E17-$G$90))</f>
        <v>1</v>
      </c>
      <c r="H17" s="365">
        <f>IF((L17-F17)&gt;0,L17-F17,IF((L17-F17)=0,0,$H$90+L17-F17))</f>
        <v>0.08333333333333337</v>
      </c>
      <c r="I17" s="435">
        <f>C18</f>
        <v>39827</v>
      </c>
      <c r="J17" s="364">
        <f>D18</f>
        <v>2009</v>
      </c>
      <c r="K17" s="364">
        <f>E18</f>
        <v>14</v>
      </c>
      <c r="L17" s="365">
        <f>F18</f>
        <v>0.970138888888889</v>
      </c>
      <c r="M17" s="82"/>
      <c r="N17" s="263"/>
      <c r="O17" s="264" t="str">
        <f t="shared" si="0"/>
        <v> </v>
      </c>
      <c r="P17" s="295"/>
      <c r="Q17" s="424"/>
    </row>
    <row r="18" spans="1:17" ht="15">
      <c r="A18" s="532">
        <v>19</v>
      </c>
      <c r="B18" s="305" t="s">
        <v>354</v>
      </c>
      <c r="C18" s="361">
        <v>39827</v>
      </c>
      <c r="D18" s="352">
        <v>2009</v>
      </c>
      <c r="E18" s="352">
        <v>14</v>
      </c>
      <c r="F18" s="332">
        <v>0.970138888888889</v>
      </c>
      <c r="G18" s="347">
        <v>0</v>
      </c>
      <c r="H18" s="332">
        <v>0.3333333333333333</v>
      </c>
      <c r="I18" s="361">
        <v>39828</v>
      </c>
      <c r="J18" s="352">
        <v>2009</v>
      </c>
      <c r="K18" s="352">
        <v>15</v>
      </c>
      <c r="L18" s="332">
        <v>0.3034722222222222</v>
      </c>
      <c r="M18" s="193">
        <v>3000</v>
      </c>
      <c r="N18" s="339">
        <v>86.4</v>
      </c>
      <c r="O18" s="82">
        <f t="shared" si="0"/>
        <v>768</v>
      </c>
      <c r="P18" s="295"/>
      <c r="Q18" s="424"/>
    </row>
    <row r="19" spans="1:17" ht="15.75">
      <c r="A19" s="535"/>
      <c r="B19" s="406" t="s">
        <v>232</v>
      </c>
      <c r="C19" s="434">
        <f>I18</f>
        <v>39828</v>
      </c>
      <c r="D19" s="364">
        <f>J18</f>
        <v>2009</v>
      </c>
      <c r="E19" s="364">
        <f>K18</f>
        <v>15</v>
      </c>
      <c r="F19" s="365">
        <f>L18</f>
        <v>0.3034722222222222</v>
      </c>
      <c r="G19" s="367">
        <f>IF((L19-F19)&gt;0,K19-E19,IF((L19-F19)=0,0,K19-E19-$G$90))</f>
        <v>0</v>
      </c>
      <c r="H19" s="365">
        <f>IF((L19-F19)&gt;0,L19-F19,IF((L19-F19)=0,0,$H$90+L19-F19))</f>
        <v>0.6666666666666667</v>
      </c>
      <c r="I19" s="435">
        <f>C20</f>
        <v>39828</v>
      </c>
      <c r="J19" s="364">
        <f>D20</f>
        <v>2009</v>
      </c>
      <c r="K19" s="364">
        <f>E20</f>
        <v>15</v>
      </c>
      <c r="L19" s="365">
        <f>F20</f>
        <v>0.970138888888889</v>
      </c>
      <c r="M19" s="82"/>
      <c r="N19" s="263"/>
      <c r="O19" s="264" t="str">
        <f>IF(MID(B19,6,7)="NO_DATA",50,IF(A19=""," ",$O$2+A19-1))</f>
        <v> </v>
      </c>
      <c r="P19" s="295"/>
      <c r="Q19" s="424"/>
    </row>
    <row r="20" spans="1:17" ht="15">
      <c r="A20" s="532">
        <v>22</v>
      </c>
      <c r="B20" s="305" t="s">
        <v>357</v>
      </c>
      <c r="C20" s="361">
        <v>39828</v>
      </c>
      <c r="D20" s="352">
        <v>2009</v>
      </c>
      <c r="E20" s="352">
        <v>15</v>
      </c>
      <c r="F20" s="332">
        <v>0.970138888888889</v>
      </c>
      <c r="G20" s="347">
        <v>0</v>
      </c>
      <c r="H20" s="332">
        <v>0.3333333333333333</v>
      </c>
      <c r="I20" s="361">
        <v>39829</v>
      </c>
      <c r="J20" s="352">
        <v>2009</v>
      </c>
      <c r="K20" s="352">
        <v>16</v>
      </c>
      <c r="L20" s="332">
        <v>0.3034722222222222</v>
      </c>
      <c r="M20" s="193">
        <v>3000</v>
      </c>
      <c r="N20" s="339">
        <v>86.4</v>
      </c>
      <c r="O20" s="82">
        <f t="shared" si="0"/>
        <v>771</v>
      </c>
      <c r="P20" s="295"/>
      <c r="Q20" s="424"/>
    </row>
    <row r="21" spans="1:17" ht="15.75">
      <c r="A21" s="535"/>
      <c r="B21" s="406" t="s">
        <v>232</v>
      </c>
      <c r="C21" s="434">
        <f>I20</f>
        <v>39829</v>
      </c>
      <c r="D21" s="364">
        <f>J20</f>
        <v>2009</v>
      </c>
      <c r="E21" s="364">
        <f>K20</f>
        <v>16</v>
      </c>
      <c r="F21" s="365">
        <f>L20</f>
        <v>0.3034722222222222</v>
      </c>
      <c r="G21" s="367">
        <f>IF((L21-F21)&gt;0,K21-E21,IF((L21-F21)=0,0,K21-E21-$G$90))</f>
        <v>0</v>
      </c>
      <c r="H21" s="365">
        <f>IF((L21-F21)&gt;0,L21-F21,IF((L21-F21)=0,0,$H$90+L21-F21))</f>
        <v>0.9791666666666667</v>
      </c>
      <c r="I21" s="435">
        <f>C22</f>
        <v>39830</v>
      </c>
      <c r="J21" s="364">
        <f>D22</f>
        <v>2009</v>
      </c>
      <c r="K21" s="364">
        <f>E22</f>
        <v>17</v>
      </c>
      <c r="L21" s="365">
        <f>F22</f>
        <v>0.2826388888888889</v>
      </c>
      <c r="M21" s="82"/>
      <c r="N21" s="263"/>
      <c r="O21" s="264" t="str">
        <f>IF(MID(B21,6,7)="NO_DATA",50,IF(A21=""," ",$O$2+A21-1))</f>
        <v> </v>
      </c>
      <c r="P21" s="295"/>
      <c r="Q21" s="424"/>
    </row>
    <row r="22" spans="1:17" ht="15">
      <c r="A22" s="532">
        <v>29</v>
      </c>
      <c r="B22" s="305" t="s">
        <v>365</v>
      </c>
      <c r="C22" s="361">
        <v>39830</v>
      </c>
      <c r="D22" s="352">
        <v>2009</v>
      </c>
      <c r="E22" s="352">
        <v>17</v>
      </c>
      <c r="F22" s="332">
        <v>0.2826388888888889</v>
      </c>
      <c r="G22" s="347">
        <v>0</v>
      </c>
      <c r="H22" s="332">
        <v>0.3333333333333333</v>
      </c>
      <c r="I22" s="361">
        <v>39830</v>
      </c>
      <c r="J22" s="352">
        <v>2009</v>
      </c>
      <c r="K22" s="352">
        <v>17</v>
      </c>
      <c r="L22" s="332">
        <v>0.6159722222222223</v>
      </c>
      <c r="M22" s="193">
        <v>3000</v>
      </c>
      <c r="N22" s="339">
        <v>86.4</v>
      </c>
      <c r="O22" s="82">
        <f aca="true" t="shared" si="1" ref="O22:O87">IF(MID(B22,6,7)="NO_DATA",50,IF(A22=""," ",$O$2+A22-1))</f>
        <v>778</v>
      </c>
      <c r="P22" s="295"/>
      <c r="Q22" s="424"/>
    </row>
    <row r="23" spans="1:17" ht="15.75">
      <c r="A23" s="535"/>
      <c r="B23" s="406" t="s">
        <v>232</v>
      </c>
      <c r="C23" s="434">
        <f>I22</f>
        <v>39830</v>
      </c>
      <c r="D23" s="364">
        <f>J22</f>
        <v>2009</v>
      </c>
      <c r="E23" s="364">
        <f>K22</f>
        <v>17</v>
      </c>
      <c r="F23" s="365">
        <f>L22</f>
        <v>0.6159722222222223</v>
      </c>
      <c r="G23" s="367">
        <f>IF((L23-F23)&gt;0,K23-E23,IF((L23-F23)=0,0,K23-E23-$G$90))</f>
        <v>0</v>
      </c>
      <c r="H23" s="365">
        <f>IF((L23-F23)&gt;0,L23-F23,IF((L23-F23)=0,0,$H$90+L23-F23))</f>
        <v>0.6562499999999999</v>
      </c>
      <c r="I23" s="435">
        <f>C24</f>
        <v>39831</v>
      </c>
      <c r="J23" s="364">
        <f>D24</f>
        <v>2009</v>
      </c>
      <c r="K23" s="364">
        <f>E24</f>
        <v>18</v>
      </c>
      <c r="L23" s="365">
        <f>F24</f>
        <v>0.2722222222222222</v>
      </c>
      <c r="M23" s="82"/>
      <c r="N23" s="263"/>
      <c r="O23" s="264" t="str">
        <f t="shared" si="1"/>
        <v> </v>
      </c>
      <c r="P23" s="295"/>
      <c r="Q23" s="424"/>
    </row>
    <row r="24" spans="1:17" ht="15">
      <c r="A24" s="532">
        <v>31</v>
      </c>
      <c r="B24" s="305" t="s">
        <v>368</v>
      </c>
      <c r="C24" s="361">
        <v>39831</v>
      </c>
      <c r="D24" s="352">
        <v>2009</v>
      </c>
      <c r="E24" s="352">
        <v>18</v>
      </c>
      <c r="F24" s="332">
        <v>0.2722222222222222</v>
      </c>
      <c r="G24" s="347">
        <v>0</v>
      </c>
      <c r="H24" s="332">
        <v>0.3333333333333333</v>
      </c>
      <c r="I24" s="361">
        <v>39831</v>
      </c>
      <c r="J24" s="352">
        <v>2009</v>
      </c>
      <c r="K24" s="352">
        <v>18</v>
      </c>
      <c r="L24" s="332">
        <v>0.6055555555555555</v>
      </c>
      <c r="M24" s="193">
        <v>3000</v>
      </c>
      <c r="N24" s="339">
        <v>86.4</v>
      </c>
      <c r="O24" s="82">
        <f t="shared" si="1"/>
        <v>780</v>
      </c>
      <c r="P24" s="295"/>
      <c r="Q24" s="424"/>
    </row>
    <row r="25" spans="1:17" ht="15.75">
      <c r="A25" s="535"/>
      <c r="B25" s="406" t="s">
        <v>232</v>
      </c>
      <c r="C25" s="434">
        <f>I24</f>
        <v>39831</v>
      </c>
      <c r="D25" s="364">
        <f>J24</f>
        <v>2009</v>
      </c>
      <c r="E25" s="364">
        <f>K24</f>
        <v>18</v>
      </c>
      <c r="F25" s="365">
        <f>L24</f>
        <v>0.6055555555555555</v>
      </c>
      <c r="G25" s="367">
        <f>IF((L25-F25)&gt;0,K25-E25,IF((L25-F25)=0,0,K25-E25-$G$90))</f>
        <v>0</v>
      </c>
      <c r="H25" s="365">
        <f>IF((L25-F25)&gt;0,L25-F25,IF((L25-F25)=0,0,$H$90+L25-F25))</f>
        <v>0.07986111111111116</v>
      </c>
      <c r="I25" s="435">
        <f>C26</f>
        <v>39831</v>
      </c>
      <c r="J25" s="364">
        <f>D26</f>
        <v>2009</v>
      </c>
      <c r="K25" s="364">
        <f>E26</f>
        <v>18</v>
      </c>
      <c r="L25" s="365">
        <f>F26</f>
        <v>0.6854166666666667</v>
      </c>
      <c r="M25" s="82"/>
      <c r="N25" s="263"/>
      <c r="O25" s="264" t="str">
        <f t="shared" si="1"/>
        <v> </v>
      </c>
      <c r="P25" s="295"/>
      <c r="Q25" s="424"/>
    </row>
    <row r="26" spans="1:17" ht="15">
      <c r="A26" s="532">
        <v>33</v>
      </c>
      <c r="B26" s="305" t="s">
        <v>370</v>
      </c>
      <c r="C26" s="361">
        <v>39831</v>
      </c>
      <c r="D26" s="352">
        <v>2009</v>
      </c>
      <c r="E26" s="352">
        <v>18</v>
      </c>
      <c r="F26" s="332">
        <v>0.6854166666666667</v>
      </c>
      <c r="G26" s="347">
        <v>0</v>
      </c>
      <c r="H26" s="332">
        <v>0.2916666666666667</v>
      </c>
      <c r="I26" s="361">
        <v>39831</v>
      </c>
      <c r="J26" s="352">
        <v>2009</v>
      </c>
      <c r="K26" s="352">
        <v>18</v>
      </c>
      <c r="L26" s="332">
        <v>0.9770833333333333</v>
      </c>
      <c r="M26" s="193">
        <v>4000</v>
      </c>
      <c r="N26" s="339">
        <v>100.8</v>
      </c>
      <c r="O26" s="82">
        <f t="shared" si="1"/>
        <v>782</v>
      </c>
      <c r="P26" s="295"/>
      <c r="Q26" s="424"/>
    </row>
    <row r="27" spans="1:17" ht="15.75">
      <c r="A27" s="535"/>
      <c r="B27" s="406" t="s">
        <v>232</v>
      </c>
      <c r="C27" s="434">
        <f>I26</f>
        <v>39831</v>
      </c>
      <c r="D27" s="364">
        <f>J26</f>
        <v>2009</v>
      </c>
      <c r="E27" s="364">
        <f>K26</f>
        <v>18</v>
      </c>
      <c r="F27" s="365">
        <f>L26</f>
        <v>0.9770833333333333</v>
      </c>
      <c r="G27" s="367">
        <f>IF((L27-F27)&gt;0,K27-E27,IF((L27-F27)=0,0,K27-E27-$G$90))</f>
        <v>0</v>
      </c>
      <c r="H27" s="365">
        <f>IF((L27-F27)&gt;0,L27-F27,IF((L27-F27)=0,0,$H$90+L27-F27))</f>
        <v>0.29513888888888884</v>
      </c>
      <c r="I27" s="435">
        <f>C28</f>
        <v>39832</v>
      </c>
      <c r="J27" s="364">
        <f>D28</f>
        <v>2009</v>
      </c>
      <c r="K27" s="364">
        <f>E28</f>
        <v>19</v>
      </c>
      <c r="L27" s="365">
        <f>F28</f>
        <v>0.2722222222222222</v>
      </c>
      <c r="M27" s="440"/>
      <c r="N27" s="441"/>
      <c r="O27" s="264" t="str">
        <f t="shared" si="1"/>
        <v> </v>
      </c>
      <c r="P27" s="295"/>
      <c r="Q27" s="424"/>
    </row>
    <row r="28" spans="1:17" ht="15">
      <c r="A28" s="532">
        <v>35</v>
      </c>
      <c r="B28" s="305" t="s">
        <v>372</v>
      </c>
      <c r="C28" s="361">
        <v>39832</v>
      </c>
      <c r="D28" s="352">
        <v>2009</v>
      </c>
      <c r="E28" s="352">
        <v>19</v>
      </c>
      <c r="F28" s="332">
        <v>0.2722222222222222</v>
      </c>
      <c r="G28" s="347">
        <v>0</v>
      </c>
      <c r="H28" s="332">
        <v>0.3333333333333333</v>
      </c>
      <c r="I28" s="361">
        <v>39832</v>
      </c>
      <c r="J28" s="352">
        <v>2009</v>
      </c>
      <c r="K28" s="352">
        <v>19</v>
      </c>
      <c r="L28" s="332">
        <v>0.6055555555555555</v>
      </c>
      <c r="M28" s="193">
        <v>3000</v>
      </c>
      <c r="N28" s="339">
        <v>86.4</v>
      </c>
      <c r="O28" s="82">
        <f t="shared" si="1"/>
        <v>784</v>
      </c>
      <c r="P28" s="295"/>
      <c r="Q28" s="424"/>
    </row>
    <row r="29" spans="1:17" ht="15.75">
      <c r="A29" s="535"/>
      <c r="B29" s="406" t="s">
        <v>232</v>
      </c>
      <c r="C29" s="434">
        <f>I28</f>
        <v>39832</v>
      </c>
      <c r="D29" s="364">
        <f>J28</f>
        <v>2009</v>
      </c>
      <c r="E29" s="364">
        <f>K28</f>
        <v>19</v>
      </c>
      <c r="F29" s="365">
        <f>L28</f>
        <v>0.6055555555555555</v>
      </c>
      <c r="G29" s="367">
        <f>IF((L29-F29)&gt;0,K29-E29,IF((L29-F29)=0,0,K29-E29-$G$90))</f>
        <v>0</v>
      </c>
      <c r="H29" s="365">
        <f>IF((L29-F29)&gt;0,L29-F29,IF((L29-F29)=0,0,$H$90+L29-F29))</f>
        <v>0.6673611111111112</v>
      </c>
      <c r="I29" s="435">
        <f>C30</f>
        <v>39833</v>
      </c>
      <c r="J29" s="364">
        <f>D30</f>
        <v>2009</v>
      </c>
      <c r="K29" s="364">
        <f>E30</f>
        <v>20</v>
      </c>
      <c r="L29" s="365">
        <f>F30</f>
        <v>0.27291666666666664</v>
      </c>
      <c r="M29" s="442"/>
      <c r="N29" s="443"/>
      <c r="O29" s="264" t="str">
        <f t="shared" si="1"/>
        <v> </v>
      </c>
      <c r="P29" s="295"/>
      <c r="Q29" s="424"/>
    </row>
    <row r="30" spans="1:17" ht="15">
      <c r="A30" s="532">
        <v>36</v>
      </c>
      <c r="B30" s="305" t="s">
        <v>373</v>
      </c>
      <c r="C30" s="361">
        <v>39833</v>
      </c>
      <c r="D30" s="352">
        <v>2009</v>
      </c>
      <c r="E30" s="352">
        <v>20</v>
      </c>
      <c r="F30" s="332">
        <v>0.27291666666666664</v>
      </c>
      <c r="G30" s="347">
        <v>0</v>
      </c>
      <c r="H30" s="332">
        <v>0.3333333333333333</v>
      </c>
      <c r="I30" s="361">
        <v>39833</v>
      </c>
      <c r="J30" s="352">
        <v>2009</v>
      </c>
      <c r="K30" s="352">
        <v>20</v>
      </c>
      <c r="L30" s="332">
        <v>0.6062500000000001</v>
      </c>
      <c r="M30" s="193">
        <v>3000</v>
      </c>
      <c r="N30" s="339">
        <v>86.4</v>
      </c>
      <c r="O30" s="82">
        <f t="shared" si="1"/>
        <v>785</v>
      </c>
      <c r="P30" s="295"/>
      <c r="Q30" s="424"/>
    </row>
    <row r="31" spans="1:17" ht="15.75">
      <c r="A31" s="535"/>
      <c r="B31" s="406" t="s">
        <v>232</v>
      </c>
      <c r="C31" s="434">
        <f>I30</f>
        <v>39833</v>
      </c>
      <c r="D31" s="364">
        <f>J30</f>
        <v>2009</v>
      </c>
      <c r="E31" s="364">
        <f>K30</f>
        <v>20</v>
      </c>
      <c r="F31" s="365">
        <f>L30</f>
        <v>0.6062500000000001</v>
      </c>
      <c r="G31" s="367">
        <f>IF((L31-F31)&gt;0,K31-E31,IF((L31-F31)=0,0,K31-E31-$G$90))</f>
        <v>0</v>
      </c>
      <c r="H31" s="365">
        <f>IF((L31-F31)&gt;0,L31-F31,IF((L31-F31)=0,0,$H$90+L31-F31))</f>
        <v>0.6666666666666666</v>
      </c>
      <c r="I31" s="435">
        <f>C32</f>
        <v>39834</v>
      </c>
      <c r="J31" s="364">
        <f>D32</f>
        <v>2009</v>
      </c>
      <c r="K31" s="364">
        <f>E32</f>
        <v>21</v>
      </c>
      <c r="L31" s="365">
        <f>F32</f>
        <v>0.27291666666666664</v>
      </c>
      <c r="M31" s="442"/>
      <c r="N31" s="443"/>
      <c r="O31" s="264" t="str">
        <f t="shared" si="1"/>
        <v> </v>
      </c>
      <c r="P31" s="295"/>
      <c r="Q31" s="424"/>
    </row>
    <row r="32" spans="1:17" ht="15">
      <c r="A32" s="532">
        <v>38</v>
      </c>
      <c r="B32" s="305" t="s">
        <v>377</v>
      </c>
      <c r="C32" s="361">
        <v>39834</v>
      </c>
      <c r="D32" s="352">
        <v>2009</v>
      </c>
      <c r="E32" s="352">
        <v>21</v>
      </c>
      <c r="F32" s="332">
        <v>0.27291666666666664</v>
      </c>
      <c r="G32" s="347">
        <v>0</v>
      </c>
      <c r="H32" s="332">
        <v>0.3333333333333333</v>
      </c>
      <c r="I32" s="361">
        <v>39834</v>
      </c>
      <c r="J32" s="352">
        <v>2009</v>
      </c>
      <c r="K32" s="352">
        <v>21</v>
      </c>
      <c r="L32" s="332">
        <v>0.6062500000000001</v>
      </c>
      <c r="M32" s="193">
        <v>3000</v>
      </c>
      <c r="N32" s="339">
        <v>86.4</v>
      </c>
      <c r="O32" s="82">
        <f t="shared" si="1"/>
        <v>787</v>
      </c>
      <c r="P32" s="295"/>
      <c r="Q32" s="424"/>
    </row>
    <row r="33" spans="1:17" ht="15.75">
      <c r="A33" s="535"/>
      <c r="B33" s="406" t="s">
        <v>232</v>
      </c>
      <c r="C33" s="434">
        <f>I32</f>
        <v>39834</v>
      </c>
      <c r="D33" s="364">
        <f>J32</f>
        <v>2009</v>
      </c>
      <c r="E33" s="364">
        <f>K32</f>
        <v>21</v>
      </c>
      <c r="F33" s="365">
        <f>L32</f>
        <v>0.6062500000000001</v>
      </c>
      <c r="G33" s="367">
        <f>IF((L33-F33)&gt;0,K33-E33,IF((L33-F33)=0,0,K33-E33-$G$90))</f>
        <v>1</v>
      </c>
      <c r="H33" s="365">
        <f>IF((L33-F33)&gt;0,L33-F33,IF((L33-F33)=0,0,$H$90+L33-F33))</f>
        <v>0.25</v>
      </c>
      <c r="I33" s="435">
        <f>C34</f>
        <v>39835</v>
      </c>
      <c r="J33" s="364">
        <f>D34</f>
        <v>2009</v>
      </c>
      <c r="K33" s="364">
        <f>E34</f>
        <v>22</v>
      </c>
      <c r="L33" s="365">
        <f>F34</f>
        <v>0.8562500000000001</v>
      </c>
      <c r="M33" s="442"/>
      <c r="N33" s="443"/>
      <c r="O33" s="82" t="str">
        <f t="shared" si="1"/>
        <v> </v>
      </c>
      <c r="P33" s="295"/>
      <c r="Q33" s="424"/>
    </row>
    <row r="34" spans="1:17" ht="15">
      <c r="A34" s="532">
        <v>43</v>
      </c>
      <c r="B34" s="305" t="s">
        <v>382</v>
      </c>
      <c r="C34" s="361">
        <v>39835</v>
      </c>
      <c r="D34" s="352">
        <v>2009</v>
      </c>
      <c r="E34" s="352">
        <v>22</v>
      </c>
      <c r="F34" s="332">
        <v>0.8562500000000001</v>
      </c>
      <c r="G34" s="347">
        <v>0</v>
      </c>
      <c r="H34" s="332">
        <v>0.051388888888888894</v>
      </c>
      <c r="I34" s="361">
        <v>39835</v>
      </c>
      <c r="J34" s="352">
        <v>2009</v>
      </c>
      <c r="K34" s="352">
        <v>22</v>
      </c>
      <c r="L34" s="332">
        <v>0.907638888888889</v>
      </c>
      <c r="M34" s="193">
        <v>4000</v>
      </c>
      <c r="N34" s="339">
        <v>17.76</v>
      </c>
      <c r="O34" s="82">
        <f t="shared" si="1"/>
        <v>792</v>
      </c>
      <c r="P34" s="295"/>
      <c r="Q34" s="424"/>
    </row>
    <row r="35" spans="1:17" ht="15.75">
      <c r="A35" s="535"/>
      <c r="B35" s="406" t="s">
        <v>232</v>
      </c>
      <c r="C35" s="434">
        <f>I34</f>
        <v>39835</v>
      </c>
      <c r="D35" s="364">
        <f>J34</f>
        <v>2009</v>
      </c>
      <c r="E35" s="364">
        <f>K34</f>
        <v>22</v>
      </c>
      <c r="F35" s="365">
        <f>L34</f>
        <v>0.907638888888889</v>
      </c>
      <c r="G35" s="367">
        <f>IF((L35-F35)&gt;0,K35-E35,IF((L35-F35)=0,0,K35-E35-$G$90))</f>
        <v>0</v>
      </c>
      <c r="H35" s="365">
        <f>IF((L35-F35)&gt;0,L35-F35,IF((L35-F35)=0,0,$H$90+L35-F35))</f>
        <v>0.04236111111111107</v>
      </c>
      <c r="I35" s="435">
        <f>C36</f>
        <v>39835</v>
      </c>
      <c r="J35" s="364">
        <f>D36</f>
        <v>2009</v>
      </c>
      <c r="K35" s="364">
        <f>E36</f>
        <v>22</v>
      </c>
      <c r="L35" s="365">
        <f>F36</f>
        <v>0.9500000000000001</v>
      </c>
      <c r="M35" s="442"/>
      <c r="N35" s="443"/>
      <c r="O35" s="82" t="str">
        <f t="shared" si="1"/>
        <v> </v>
      </c>
      <c r="P35" s="295"/>
      <c r="Q35" s="424"/>
    </row>
    <row r="36" spans="1:17" ht="15">
      <c r="A36" s="532">
        <v>44</v>
      </c>
      <c r="B36" s="305" t="s">
        <v>383</v>
      </c>
      <c r="C36" s="361">
        <v>39835</v>
      </c>
      <c r="D36" s="352">
        <v>2009</v>
      </c>
      <c r="E36" s="352">
        <v>22</v>
      </c>
      <c r="F36" s="332">
        <v>0.9500000000000001</v>
      </c>
      <c r="G36" s="347">
        <v>0</v>
      </c>
      <c r="H36" s="332">
        <v>0.3333333333333333</v>
      </c>
      <c r="I36" s="361">
        <v>39836</v>
      </c>
      <c r="J36" s="352">
        <v>2009</v>
      </c>
      <c r="K36" s="352">
        <v>23</v>
      </c>
      <c r="L36" s="332">
        <v>0.2833333333333333</v>
      </c>
      <c r="M36" s="193">
        <v>3000</v>
      </c>
      <c r="N36" s="339">
        <v>86.4</v>
      </c>
      <c r="O36" s="82">
        <f t="shared" si="1"/>
        <v>793</v>
      </c>
      <c r="P36" s="295"/>
      <c r="Q36" s="424"/>
    </row>
    <row r="37" spans="1:17" ht="15.75">
      <c r="A37" s="295"/>
      <c r="B37" s="406" t="s">
        <v>232</v>
      </c>
      <c r="C37" s="434">
        <f>I36</f>
        <v>39836</v>
      </c>
      <c r="D37" s="364">
        <f>J36</f>
        <v>2009</v>
      </c>
      <c r="E37" s="364">
        <f>K36</f>
        <v>23</v>
      </c>
      <c r="F37" s="365">
        <f>L36</f>
        <v>0.2833333333333333</v>
      </c>
      <c r="G37" s="367">
        <f>IF((L37-F37)&gt;0,K37-E37,IF((L37-F37)=0,0,K37-E37-$G$90))</f>
        <v>0</v>
      </c>
      <c r="H37" s="365">
        <f>IF((L37-F37)&gt;0,L37-F37,IF((L37-F37)=0,0,$H$90+L37-F37))</f>
        <v>0.6666666666666667</v>
      </c>
      <c r="I37" s="435">
        <f>C38</f>
        <v>39836</v>
      </c>
      <c r="J37" s="364">
        <f>D38</f>
        <v>2009</v>
      </c>
      <c r="K37" s="364">
        <f>E38</f>
        <v>23</v>
      </c>
      <c r="L37" s="365">
        <f>F38</f>
        <v>0.9500000000000001</v>
      </c>
      <c r="M37" s="444"/>
      <c r="N37" s="443"/>
      <c r="O37" s="82" t="str">
        <f t="shared" si="1"/>
        <v> </v>
      </c>
      <c r="P37" s="295"/>
      <c r="Q37" s="424"/>
    </row>
    <row r="38" spans="1:17" ht="15">
      <c r="A38" s="532">
        <v>47</v>
      </c>
      <c r="B38" s="305" t="s">
        <v>386</v>
      </c>
      <c r="C38" s="361">
        <v>39836</v>
      </c>
      <c r="D38" s="352">
        <v>2009</v>
      </c>
      <c r="E38" s="352">
        <v>23</v>
      </c>
      <c r="F38" s="332">
        <v>0.9500000000000001</v>
      </c>
      <c r="G38" s="347">
        <v>0</v>
      </c>
      <c r="H38" s="332">
        <v>0.3333333333333333</v>
      </c>
      <c r="I38" s="361">
        <v>39837</v>
      </c>
      <c r="J38" s="352">
        <v>2009</v>
      </c>
      <c r="K38" s="352">
        <v>24</v>
      </c>
      <c r="L38" s="332">
        <v>0.2833333333333333</v>
      </c>
      <c r="M38" s="193">
        <v>3000</v>
      </c>
      <c r="N38" s="339">
        <v>86.4</v>
      </c>
      <c r="O38" s="82">
        <f t="shared" si="1"/>
        <v>796</v>
      </c>
      <c r="P38" s="295"/>
      <c r="Q38" s="424"/>
    </row>
    <row r="39" spans="1:17" ht="15.75">
      <c r="A39" s="295"/>
      <c r="B39" s="406" t="s">
        <v>232</v>
      </c>
      <c r="C39" s="434">
        <f>I38</f>
        <v>39837</v>
      </c>
      <c r="D39" s="364">
        <f>J38</f>
        <v>2009</v>
      </c>
      <c r="E39" s="364">
        <f>K38</f>
        <v>24</v>
      </c>
      <c r="F39" s="365">
        <f>L38</f>
        <v>0.2833333333333333</v>
      </c>
      <c r="G39" s="367">
        <f>IF((L39-F39)&gt;0,K39-E39,IF((L39-F39)=0,0,K39-E39-$G$90))</f>
        <v>0</v>
      </c>
      <c r="H39" s="365">
        <f>IF((L39-F39)&gt;0,L39-F39,IF((L39-F39)=0,0,$H$90+L39-F39))</f>
        <v>0.6666666666666667</v>
      </c>
      <c r="I39" s="435">
        <f>C40</f>
        <v>39837</v>
      </c>
      <c r="J39" s="364">
        <f>D40</f>
        <v>2009</v>
      </c>
      <c r="K39" s="364">
        <f>E40</f>
        <v>24</v>
      </c>
      <c r="L39" s="439">
        <f>F40</f>
        <v>0.9500000000000001</v>
      </c>
      <c r="M39" s="445"/>
      <c r="N39" s="443"/>
      <c r="O39" s="82" t="str">
        <f t="shared" si="1"/>
        <v> </v>
      </c>
      <c r="P39" s="295"/>
      <c r="Q39" s="424"/>
    </row>
    <row r="40" spans="1:17" ht="15">
      <c r="A40" s="532">
        <v>48</v>
      </c>
      <c r="B40" s="305" t="s">
        <v>387</v>
      </c>
      <c r="C40" s="361">
        <v>39837</v>
      </c>
      <c r="D40" s="352">
        <v>2009</v>
      </c>
      <c r="E40" s="352">
        <v>24</v>
      </c>
      <c r="F40" s="332">
        <v>0.9500000000000001</v>
      </c>
      <c r="G40" s="347">
        <v>0</v>
      </c>
      <c r="H40" s="332">
        <v>0.3333333333333333</v>
      </c>
      <c r="I40" s="361">
        <v>39838</v>
      </c>
      <c r="J40" s="352">
        <v>2009</v>
      </c>
      <c r="K40" s="352">
        <v>25</v>
      </c>
      <c r="L40" s="332">
        <v>0.2833333333333333</v>
      </c>
      <c r="M40" s="193">
        <v>3000</v>
      </c>
      <c r="N40" s="339">
        <v>86.4</v>
      </c>
      <c r="O40" s="82">
        <f t="shared" si="1"/>
        <v>797</v>
      </c>
      <c r="P40" s="295"/>
      <c r="Q40" s="424"/>
    </row>
    <row r="41" spans="1:17" ht="15.75">
      <c r="A41" s="295"/>
      <c r="B41" s="407" t="s">
        <v>232</v>
      </c>
      <c r="C41" s="434">
        <f>I40</f>
        <v>39838</v>
      </c>
      <c r="D41" s="364">
        <f>J40</f>
        <v>2009</v>
      </c>
      <c r="E41" s="364">
        <f>K40</f>
        <v>25</v>
      </c>
      <c r="F41" s="365">
        <f>L40</f>
        <v>0.2833333333333333</v>
      </c>
      <c r="G41" s="367">
        <f>IF((L41-F41)&gt;0,K41-E41,IF((L41-F41)=0,0,K41-E41-$G$90))</f>
        <v>0</v>
      </c>
      <c r="H41" s="365">
        <f>IF((L41-F41)&gt;0,L41-F41,IF((L41-F41)=0,0,$H$90+L41-F41))</f>
        <v>0.65625</v>
      </c>
      <c r="I41" s="435">
        <f>C42</f>
        <v>39838</v>
      </c>
      <c r="J41" s="364">
        <f>D42</f>
        <v>2009</v>
      </c>
      <c r="K41" s="364">
        <f>E42</f>
        <v>25</v>
      </c>
      <c r="L41" s="439">
        <f>F42</f>
        <v>0.9395833333333333</v>
      </c>
      <c r="M41" s="445"/>
      <c r="N41" s="443"/>
      <c r="O41" s="82" t="str">
        <f t="shared" si="1"/>
        <v> </v>
      </c>
      <c r="P41" s="295"/>
      <c r="Q41" s="424"/>
    </row>
    <row r="42" spans="1:17" ht="15">
      <c r="A42" s="532">
        <v>50</v>
      </c>
      <c r="B42" s="305" t="s">
        <v>389</v>
      </c>
      <c r="C42" s="361">
        <v>39838</v>
      </c>
      <c r="D42" s="352">
        <v>2009</v>
      </c>
      <c r="E42" s="352">
        <v>25</v>
      </c>
      <c r="F42" s="332">
        <v>0.9395833333333333</v>
      </c>
      <c r="G42" s="347">
        <v>0</v>
      </c>
      <c r="H42" s="332">
        <v>0.3333333333333333</v>
      </c>
      <c r="I42" s="361">
        <v>39839</v>
      </c>
      <c r="J42" s="352">
        <v>2009</v>
      </c>
      <c r="K42" s="352">
        <v>26</v>
      </c>
      <c r="L42" s="332">
        <v>0.27291666666666664</v>
      </c>
      <c r="M42" s="193">
        <v>3000</v>
      </c>
      <c r="N42" s="339">
        <v>86.4</v>
      </c>
      <c r="O42" s="82">
        <f t="shared" si="1"/>
        <v>799</v>
      </c>
      <c r="P42" s="295"/>
      <c r="Q42" s="424"/>
    </row>
    <row r="43" spans="2:17" ht="15.75">
      <c r="B43" s="407" t="s">
        <v>232</v>
      </c>
      <c r="C43" s="434">
        <f>I42</f>
        <v>39839</v>
      </c>
      <c r="D43" s="364">
        <f>J42</f>
        <v>2009</v>
      </c>
      <c r="E43" s="364">
        <f>K42</f>
        <v>26</v>
      </c>
      <c r="F43" s="365">
        <f>L42</f>
        <v>0.27291666666666664</v>
      </c>
      <c r="G43" s="367">
        <f>IF((L43-F43)&gt;0,K43-E43,IF((L43-F43)=0,0,K43-E43-$G$90))</f>
        <v>0</v>
      </c>
      <c r="H43" s="365">
        <f>IF((L43-F43)&gt;0,L43-F43,IF((L43-F43)=0,0,$H$90+L43-F43))</f>
        <v>0.9791666666666665</v>
      </c>
      <c r="I43" s="435">
        <f>C44</f>
        <v>39840</v>
      </c>
      <c r="J43" s="364">
        <f>D44</f>
        <v>2009</v>
      </c>
      <c r="K43" s="364">
        <f>E44</f>
        <v>27</v>
      </c>
      <c r="L43" s="439">
        <f>F44</f>
        <v>0.2520833333333333</v>
      </c>
      <c r="M43" s="446"/>
      <c r="N43" s="447"/>
      <c r="O43" s="82" t="str">
        <f t="shared" si="1"/>
        <v> </v>
      </c>
      <c r="P43" s="295"/>
      <c r="Q43" s="424"/>
    </row>
    <row r="44" spans="1:17" ht="15">
      <c r="A44" s="532">
        <v>52</v>
      </c>
      <c r="B44" s="305" t="s">
        <v>392</v>
      </c>
      <c r="C44" s="361">
        <v>39840</v>
      </c>
      <c r="D44" s="352">
        <v>2009</v>
      </c>
      <c r="E44" s="352">
        <v>27</v>
      </c>
      <c r="F44" s="332">
        <v>0.2520833333333333</v>
      </c>
      <c r="G44" s="347">
        <v>0</v>
      </c>
      <c r="H44" s="332">
        <v>0.3333333333333333</v>
      </c>
      <c r="I44" s="361">
        <v>39840</v>
      </c>
      <c r="J44" s="352">
        <v>2009</v>
      </c>
      <c r="K44" s="352">
        <v>27</v>
      </c>
      <c r="L44" s="332">
        <v>0.5854166666666667</v>
      </c>
      <c r="M44" s="193">
        <v>3000</v>
      </c>
      <c r="N44" s="339">
        <v>86.4</v>
      </c>
      <c r="O44" s="82">
        <f t="shared" si="1"/>
        <v>801</v>
      </c>
      <c r="P44" s="295"/>
      <c r="Q44" s="424"/>
    </row>
    <row r="45" spans="2:17" ht="15.75">
      <c r="B45" s="407" t="s">
        <v>232</v>
      </c>
      <c r="C45" s="434">
        <f>I44</f>
        <v>39840</v>
      </c>
      <c r="D45" s="364">
        <f>J44</f>
        <v>2009</v>
      </c>
      <c r="E45" s="364">
        <f>K44</f>
        <v>27</v>
      </c>
      <c r="F45" s="365">
        <f>L44</f>
        <v>0.5854166666666667</v>
      </c>
      <c r="G45" s="368">
        <f>IF((L45-F45)&gt;0,K45-E45,IF((L45-F45)=0,0,K45-E45-$G$90))</f>
        <v>0</v>
      </c>
      <c r="H45" s="365">
        <f>IF((L45-F45)&gt;0,L45-F45,IF((L45-F45)=0,0,$H$90+L45-F45))</f>
        <v>0.6666666666666665</v>
      </c>
      <c r="I45" s="435">
        <f>C46</f>
        <v>39841</v>
      </c>
      <c r="J45" s="364">
        <f>D46</f>
        <v>2009</v>
      </c>
      <c r="K45" s="364">
        <f>E46</f>
        <v>28</v>
      </c>
      <c r="L45" s="439">
        <f>F46</f>
        <v>0.2520833333333333</v>
      </c>
      <c r="M45" s="446"/>
      <c r="N45" s="447"/>
      <c r="O45" s="82" t="str">
        <f t="shared" si="1"/>
        <v> </v>
      </c>
      <c r="P45" s="295"/>
      <c r="Q45" s="424"/>
    </row>
    <row r="46" spans="1:17" ht="15">
      <c r="A46" s="532">
        <v>54</v>
      </c>
      <c r="B46" s="305" t="s">
        <v>394</v>
      </c>
      <c r="C46" s="361">
        <v>39841</v>
      </c>
      <c r="D46" s="352">
        <v>2009</v>
      </c>
      <c r="E46" s="352">
        <v>28</v>
      </c>
      <c r="F46" s="332">
        <v>0.2520833333333333</v>
      </c>
      <c r="G46" s="347">
        <v>0</v>
      </c>
      <c r="H46" s="332">
        <v>0.3333333333333333</v>
      </c>
      <c r="I46" s="361">
        <v>39841</v>
      </c>
      <c r="J46" s="352">
        <v>2009</v>
      </c>
      <c r="K46" s="352">
        <v>28</v>
      </c>
      <c r="L46" s="332">
        <v>0.5854166666666667</v>
      </c>
      <c r="M46" s="193">
        <v>3000</v>
      </c>
      <c r="N46" s="339">
        <v>86.4</v>
      </c>
      <c r="O46" s="82">
        <f t="shared" si="1"/>
        <v>803</v>
      </c>
      <c r="P46" s="295"/>
      <c r="Q46" s="424"/>
    </row>
    <row r="47" spans="2:17" ht="15.75">
      <c r="B47" s="407" t="s">
        <v>232</v>
      </c>
      <c r="C47" s="434">
        <f>I46</f>
        <v>39841</v>
      </c>
      <c r="D47" s="364">
        <f>J46</f>
        <v>2009</v>
      </c>
      <c r="E47" s="364">
        <f>K46</f>
        <v>28</v>
      </c>
      <c r="F47" s="365">
        <f>L46</f>
        <v>0.5854166666666667</v>
      </c>
      <c r="G47" s="368">
        <f>IF((L47-F47)&gt;0,K47-E47,IF((L47-F47)=0,0,K47-E47-$G$90))</f>
        <v>0</v>
      </c>
      <c r="H47" s="365">
        <f>IF((L47-F47)&gt;0,L47-F47,IF((L47-F47)=0,0,$H$90+L47-F47))</f>
        <v>0.65625</v>
      </c>
      <c r="I47" s="435">
        <f>C48</f>
        <v>39842</v>
      </c>
      <c r="J47" s="364">
        <f>D48</f>
        <v>2009</v>
      </c>
      <c r="K47" s="364">
        <f>E48</f>
        <v>29</v>
      </c>
      <c r="L47" s="439">
        <f>F48</f>
        <v>0.24166666666666667</v>
      </c>
      <c r="M47" s="446"/>
      <c r="N47" s="447"/>
      <c r="O47" s="82" t="str">
        <f t="shared" si="1"/>
        <v> </v>
      </c>
      <c r="P47" s="295"/>
      <c r="Q47" s="424"/>
    </row>
    <row r="48" spans="1:17" ht="15">
      <c r="A48" s="532">
        <v>57</v>
      </c>
      <c r="B48" s="305" t="s">
        <v>398</v>
      </c>
      <c r="C48" s="361">
        <v>39842</v>
      </c>
      <c r="D48" s="352">
        <v>2009</v>
      </c>
      <c r="E48" s="352">
        <v>29</v>
      </c>
      <c r="F48" s="332">
        <v>0.24166666666666667</v>
      </c>
      <c r="G48" s="347">
        <v>0</v>
      </c>
      <c r="H48" s="332">
        <v>0.3333333333333333</v>
      </c>
      <c r="I48" s="361">
        <v>39842</v>
      </c>
      <c r="J48" s="352">
        <v>2009</v>
      </c>
      <c r="K48" s="352">
        <v>29</v>
      </c>
      <c r="L48" s="332">
        <v>0.5750000000000001</v>
      </c>
      <c r="M48" s="193">
        <v>3000</v>
      </c>
      <c r="N48" s="339">
        <v>86.4</v>
      </c>
      <c r="O48" s="82">
        <f t="shared" si="1"/>
        <v>806</v>
      </c>
      <c r="P48" s="295"/>
      <c r="Q48" s="424"/>
    </row>
    <row r="49" spans="2:17" ht="15.75">
      <c r="B49" s="407" t="s">
        <v>232</v>
      </c>
      <c r="C49" s="434">
        <f>I48</f>
        <v>39842</v>
      </c>
      <c r="D49" s="364">
        <f>J48</f>
        <v>2009</v>
      </c>
      <c r="E49" s="364">
        <f>K48</f>
        <v>29</v>
      </c>
      <c r="F49" s="365">
        <f>L48</f>
        <v>0.5750000000000001</v>
      </c>
      <c r="G49" s="368">
        <f>IF((L49-F49)&gt;0,K49-E49,IF((L49-F49)=0,0,K49-E49-$G$90))</f>
        <v>0</v>
      </c>
      <c r="H49" s="365">
        <f>IF((L49-F49)&gt;0,L49-F49,IF((L49-F49)=0,0,$H$90+L49-F49))</f>
        <v>0.35416666666666663</v>
      </c>
      <c r="I49" s="435">
        <f>C50</f>
        <v>39842</v>
      </c>
      <c r="J49" s="364">
        <f>D50</f>
        <v>2009</v>
      </c>
      <c r="K49" s="364">
        <f>E50</f>
        <v>29</v>
      </c>
      <c r="L49" s="439">
        <f>F50</f>
        <v>0.9291666666666667</v>
      </c>
      <c r="M49" s="448"/>
      <c r="N49" s="449"/>
      <c r="O49" s="82" t="str">
        <f t="shared" si="1"/>
        <v> </v>
      </c>
      <c r="P49" s="295"/>
      <c r="Q49" s="424"/>
    </row>
    <row r="50" spans="1:17" ht="15">
      <c r="A50" s="532">
        <v>59</v>
      </c>
      <c r="B50" s="305" t="s">
        <v>401</v>
      </c>
      <c r="C50" s="361">
        <v>39842</v>
      </c>
      <c r="D50" s="352">
        <v>2009</v>
      </c>
      <c r="E50" s="352">
        <v>29</v>
      </c>
      <c r="F50" s="332">
        <v>0.9291666666666667</v>
      </c>
      <c r="G50" s="347">
        <v>0</v>
      </c>
      <c r="H50" s="332">
        <v>0.3333333333333333</v>
      </c>
      <c r="I50" s="361">
        <v>39843</v>
      </c>
      <c r="J50" s="352">
        <v>2009</v>
      </c>
      <c r="K50" s="352">
        <v>30</v>
      </c>
      <c r="L50" s="332">
        <v>0.2625</v>
      </c>
      <c r="M50" s="193">
        <v>3000</v>
      </c>
      <c r="N50" s="339">
        <v>86.4</v>
      </c>
      <c r="O50" s="82">
        <f t="shared" si="1"/>
        <v>808</v>
      </c>
      <c r="P50" s="295"/>
      <c r="Q50" s="424"/>
    </row>
    <row r="51" spans="2:17" ht="15.75">
      <c r="B51" s="407" t="s">
        <v>232</v>
      </c>
      <c r="C51" s="434">
        <f>I50</f>
        <v>39843</v>
      </c>
      <c r="D51" s="364">
        <f>J50</f>
        <v>2009</v>
      </c>
      <c r="E51" s="364">
        <f>K50</f>
        <v>30</v>
      </c>
      <c r="F51" s="365">
        <f>L50</f>
        <v>0.2625</v>
      </c>
      <c r="G51" s="368">
        <f>IF((L51-F51)&gt;0,K51-E51,IF((L51-F51)=0,0,K51-E51-$G$90))</f>
        <v>0</v>
      </c>
      <c r="H51" s="365">
        <f>IF((L51-F51)&gt;0,L51-F51,IF((L51-F51)=0,0,$H$90+L51-F51))</f>
        <v>0.6666666666666667</v>
      </c>
      <c r="I51" s="435">
        <f>C52</f>
        <v>39843</v>
      </c>
      <c r="J51" s="364">
        <f>D52</f>
        <v>2009</v>
      </c>
      <c r="K51" s="364">
        <f>E52</f>
        <v>30</v>
      </c>
      <c r="L51" s="439">
        <f>F52</f>
        <v>0.9291666666666667</v>
      </c>
      <c r="M51" s="446"/>
      <c r="N51" s="447"/>
      <c r="O51" s="82" t="str">
        <f t="shared" si="1"/>
        <v> </v>
      </c>
      <c r="P51" s="295"/>
      <c r="Q51" s="424"/>
    </row>
    <row r="52" spans="1:17" ht="15">
      <c r="A52" s="532">
        <v>64</v>
      </c>
      <c r="B52" s="305" t="s">
        <v>406</v>
      </c>
      <c r="C52" s="361">
        <v>39843</v>
      </c>
      <c r="D52" s="352">
        <v>2009</v>
      </c>
      <c r="E52" s="352">
        <v>30</v>
      </c>
      <c r="F52" s="332">
        <v>0.9291666666666667</v>
      </c>
      <c r="G52" s="347">
        <v>0</v>
      </c>
      <c r="H52" s="332">
        <v>0.3333333333333333</v>
      </c>
      <c r="I52" s="361">
        <v>39844</v>
      </c>
      <c r="J52" s="352">
        <v>2009</v>
      </c>
      <c r="K52" s="352">
        <v>31</v>
      </c>
      <c r="L52" s="332">
        <v>0.2625</v>
      </c>
      <c r="M52" s="193">
        <v>3000</v>
      </c>
      <c r="N52" s="339">
        <v>86.4</v>
      </c>
      <c r="O52" s="82">
        <f t="shared" si="1"/>
        <v>813</v>
      </c>
      <c r="P52" s="295"/>
      <c r="Q52" s="424"/>
    </row>
    <row r="53" spans="2:17" ht="15.75">
      <c r="B53" s="407" t="s">
        <v>232</v>
      </c>
      <c r="C53" s="434">
        <f>I52</f>
        <v>39844</v>
      </c>
      <c r="D53" s="364">
        <f>J52</f>
        <v>2009</v>
      </c>
      <c r="E53" s="364">
        <f>K52</f>
        <v>31</v>
      </c>
      <c r="F53" s="365">
        <f>L52</f>
        <v>0.2625</v>
      </c>
      <c r="G53" s="368">
        <f>IF((L53-F53)&gt;0,K53-E53,IF((L53-F53)=0,0,K53-E53-$G$90))</f>
        <v>0</v>
      </c>
      <c r="H53" s="365">
        <f>IF((L53-F53)&gt;0,L53-F53,IF((L53-F53)=0,0,$H$90+L53-F53))</f>
        <v>0.02777777777777779</v>
      </c>
      <c r="I53" s="435">
        <f>C54</f>
        <v>39844</v>
      </c>
      <c r="J53" s="364">
        <f>D54</f>
        <v>2009</v>
      </c>
      <c r="K53" s="364">
        <f>E54</f>
        <v>31</v>
      </c>
      <c r="L53" s="439">
        <f>F54</f>
        <v>0.2902777777777778</v>
      </c>
      <c r="M53" s="446"/>
      <c r="N53" s="447"/>
      <c r="O53" s="82" t="str">
        <f>IF(MID(B53,6,7)="NO_DATA",50,IF(A53=""," ",$O$2+A53-1))</f>
        <v> </v>
      </c>
      <c r="P53" s="295"/>
      <c r="Q53" s="424"/>
    </row>
    <row r="54" spans="1:17" ht="15">
      <c r="A54" s="532">
        <v>65</v>
      </c>
      <c r="B54" s="305" t="s">
        <v>407</v>
      </c>
      <c r="C54" s="361">
        <v>39844</v>
      </c>
      <c r="D54" s="352">
        <v>2009</v>
      </c>
      <c r="E54" s="352">
        <v>31</v>
      </c>
      <c r="F54" s="332">
        <v>0.2902777777777778</v>
      </c>
      <c r="G54" s="347">
        <v>0</v>
      </c>
      <c r="H54" s="332">
        <v>0.11458333333333333</v>
      </c>
      <c r="I54" s="361">
        <v>39844</v>
      </c>
      <c r="J54" s="352">
        <v>2009</v>
      </c>
      <c r="K54" s="352">
        <v>31</v>
      </c>
      <c r="L54" s="332">
        <v>0.4048611111111111</v>
      </c>
      <c r="M54" s="193">
        <v>4000</v>
      </c>
      <c r="N54" s="339">
        <v>39.6</v>
      </c>
      <c r="O54" s="82">
        <f t="shared" si="1"/>
        <v>814</v>
      </c>
      <c r="P54" s="295"/>
      <c r="Q54" s="424"/>
    </row>
    <row r="55" spans="2:17" ht="15.75">
      <c r="B55" s="407" t="s">
        <v>232</v>
      </c>
      <c r="C55" s="434">
        <f>I54</f>
        <v>39844</v>
      </c>
      <c r="D55" s="364">
        <f>J54</f>
        <v>2009</v>
      </c>
      <c r="E55" s="364">
        <f>K54</f>
        <v>31</v>
      </c>
      <c r="F55" s="365">
        <f>L54</f>
        <v>0.4048611111111111</v>
      </c>
      <c r="G55" s="368">
        <f>IF((L55-F55)&gt;0,K55-E55,IF((L55-F55)=0,0,K55-E55-$G$90))</f>
        <v>1</v>
      </c>
      <c r="H55" s="365">
        <f>IF((L55-F55)&gt;0,L55-F55,IF((L55-F55)=0,0,$H$90+L55-F55))</f>
        <v>0.5145833333333333</v>
      </c>
      <c r="I55" s="435">
        <f>C56</f>
        <v>39845</v>
      </c>
      <c r="J55" s="364">
        <f>D56</f>
        <v>2009</v>
      </c>
      <c r="K55" s="364">
        <f>E56</f>
        <v>32</v>
      </c>
      <c r="L55" s="439">
        <f>F56</f>
        <v>0.9194444444444444</v>
      </c>
      <c r="M55" s="446"/>
      <c r="N55" s="447"/>
      <c r="O55" s="82" t="str">
        <f>IF(MID(B55,6,7)="NO_DATA",50,IF(A55=""," ",$O$2+A55-1))</f>
        <v> </v>
      </c>
      <c r="P55" s="295"/>
      <c r="Q55" s="424"/>
    </row>
    <row r="56" spans="1:17" ht="15">
      <c r="A56" s="532">
        <v>75</v>
      </c>
      <c r="B56" s="305" t="s">
        <v>418</v>
      </c>
      <c r="C56" s="361">
        <v>39845</v>
      </c>
      <c r="D56" s="352">
        <v>2009</v>
      </c>
      <c r="E56" s="352">
        <v>32</v>
      </c>
      <c r="F56" s="332">
        <v>0.9194444444444444</v>
      </c>
      <c r="G56" s="347">
        <v>0</v>
      </c>
      <c r="H56" s="332">
        <v>0.3333333333333333</v>
      </c>
      <c r="I56" s="361">
        <v>39846</v>
      </c>
      <c r="J56" s="352">
        <v>2009</v>
      </c>
      <c r="K56" s="352">
        <v>33</v>
      </c>
      <c r="L56" s="332">
        <v>0.25277777777777777</v>
      </c>
      <c r="M56" s="193">
        <v>3000</v>
      </c>
      <c r="N56" s="339">
        <v>86.4</v>
      </c>
      <c r="O56" s="82">
        <f t="shared" si="1"/>
        <v>824</v>
      </c>
      <c r="P56" s="295"/>
      <c r="Q56" s="424"/>
    </row>
    <row r="57" spans="2:17" ht="15.75">
      <c r="B57" s="407" t="s">
        <v>232</v>
      </c>
      <c r="C57" s="434">
        <f>I56</f>
        <v>39846</v>
      </c>
      <c r="D57" s="364">
        <f>J56</f>
        <v>2009</v>
      </c>
      <c r="E57" s="364">
        <f>K56</f>
        <v>33</v>
      </c>
      <c r="F57" s="365">
        <f>L56</f>
        <v>0.25277777777777777</v>
      </c>
      <c r="G57" s="368">
        <f>IF((L57-F57)&gt;0,K57-E57,IF((L57-F57)=0,0,K57-E57-$G$90))</f>
        <v>0</v>
      </c>
      <c r="H57" s="365">
        <f>IF((L57-F57)&gt;0,L57-F57,IF((L57-F57)=0,0,$H$90+L57-F57))</f>
        <v>0.9791666666666667</v>
      </c>
      <c r="I57" s="435">
        <f>C58</f>
        <v>39847</v>
      </c>
      <c r="J57" s="364">
        <f>D58</f>
        <v>2009</v>
      </c>
      <c r="K57" s="364">
        <f>E58</f>
        <v>34</v>
      </c>
      <c r="L57" s="439">
        <f>F58</f>
        <v>0.23194444444444443</v>
      </c>
      <c r="M57" s="446"/>
      <c r="N57" s="447"/>
      <c r="O57" s="82" t="str">
        <f t="shared" si="1"/>
        <v> </v>
      </c>
      <c r="P57" s="295"/>
      <c r="Q57" s="424"/>
    </row>
    <row r="58" spans="1:17" ht="15">
      <c r="A58" s="532">
        <v>90</v>
      </c>
      <c r="B58" s="305" t="s">
        <v>435</v>
      </c>
      <c r="C58" s="361">
        <v>39847</v>
      </c>
      <c r="D58" s="352">
        <v>2009</v>
      </c>
      <c r="E58" s="352">
        <v>34</v>
      </c>
      <c r="F58" s="332">
        <v>0.23194444444444443</v>
      </c>
      <c r="G58" s="347">
        <v>0</v>
      </c>
      <c r="H58" s="332">
        <v>0.3333333333333333</v>
      </c>
      <c r="I58" s="361">
        <v>39847</v>
      </c>
      <c r="J58" s="352">
        <v>2009</v>
      </c>
      <c r="K58" s="352">
        <v>34</v>
      </c>
      <c r="L58" s="332">
        <v>0.5652777777777778</v>
      </c>
      <c r="M58" s="193">
        <v>3000</v>
      </c>
      <c r="N58" s="339">
        <v>86.4</v>
      </c>
      <c r="O58" s="82">
        <f t="shared" si="1"/>
        <v>839</v>
      </c>
      <c r="P58" s="295"/>
      <c r="Q58" s="424"/>
    </row>
    <row r="59" spans="2:17" ht="15.75">
      <c r="B59" s="407" t="s">
        <v>232</v>
      </c>
      <c r="C59" s="434">
        <f>I58</f>
        <v>39847</v>
      </c>
      <c r="D59" s="364">
        <f>J58</f>
        <v>2009</v>
      </c>
      <c r="E59" s="364">
        <f>K58</f>
        <v>34</v>
      </c>
      <c r="F59" s="365">
        <f>L58</f>
        <v>0.5652777777777778</v>
      </c>
      <c r="G59" s="368">
        <f>IF((L59-F59)&gt;0,K59-E59,IF((L59-F59)=0,0,K59-E59-$G$90))</f>
        <v>0</v>
      </c>
      <c r="H59" s="365">
        <f>IF((L59-F59)&gt;0,L59-F59,IF((L59-F59)=0,0,$H$90+L59-F59))</f>
        <v>0.6666666666666667</v>
      </c>
      <c r="I59" s="435">
        <f>C60</f>
        <v>39848</v>
      </c>
      <c r="J59" s="364">
        <f>D60</f>
        <v>2009</v>
      </c>
      <c r="K59" s="364">
        <f>E60</f>
        <v>35</v>
      </c>
      <c r="L59" s="439">
        <f>F60</f>
        <v>0.23194444444444443</v>
      </c>
      <c r="M59" s="446"/>
      <c r="N59" s="447"/>
      <c r="O59" s="82" t="str">
        <f t="shared" si="1"/>
        <v> </v>
      </c>
      <c r="P59" s="295"/>
      <c r="Q59" s="424"/>
    </row>
    <row r="60" spans="1:17" ht="15">
      <c r="A60" s="532">
        <v>94</v>
      </c>
      <c r="B60" s="305" t="s">
        <v>440</v>
      </c>
      <c r="C60" s="361">
        <v>39848</v>
      </c>
      <c r="D60" s="352">
        <v>2009</v>
      </c>
      <c r="E60" s="352">
        <v>35</v>
      </c>
      <c r="F60" s="332">
        <v>0.23194444444444443</v>
      </c>
      <c r="G60" s="347">
        <v>0</v>
      </c>
      <c r="H60" s="332">
        <v>0.3333333333333333</v>
      </c>
      <c r="I60" s="361">
        <v>39848</v>
      </c>
      <c r="J60" s="352">
        <v>2009</v>
      </c>
      <c r="K60" s="352">
        <v>35</v>
      </c>
      <c r="L60" s="332">
        <v>0.5652777777777778</v>
      </c>
      <c r="M60" s="193">
        <v>3000</v>
      </c>
      <c r="N60" s="339">
        <v>86.4</v>
      </c>
      <c r="O60" s="82">
        <f t="shared" si="1"/>
        <v>843</v>
      </c>
      <c r="P60" s="295"/>
      <c r="Q60" s="424"/>
    </row>
    <row r="61" spans="2:17" ht="15.75">
      <c r="B61" s="407" t="s">
        <v>232</v>
      </c>
      <c r="C61" s="434">
        <f>I60</f>
        <v>39848</v>
      </c>
      <c r="D61" s="364">
        <f>J60</f>
        <v>2009</v>
      </c>
      <c r="E61" s="364">
        <f>K60</f>
        <v>35</v>
      </c>
      <c r="F61" s="365">
        <f>L60</f>
        <v>0.5652777777777778</v>
      </c>
      <c r="G61" s="368">
        <f>IF((L61-F61)&gt;0,K61-E61,IF((L61-F61)=0,0,K61-E61-$G$90))</f>
        <v>0</v>
      </c>
      <c r="H61" s="366">
        <f>IF((L61-F61)&gt;0,L61-F61,IF((L61-F61)=0,0,$H$90+L61-F61))</f>
        <v>0.65625</v>
      </c>
      <c r="I61" s="435">
        <f>C62</f>
        <v>39849</v>
      </c>
      <c r="J61" s="364">
        <f>D62</f>
        <v>2009</v>
      </c>
      <c r="K61" s="364">
        <f>E62</f>
        <v>36</v>
      </c>
      <c r="L61" s="439">
        <f>F62</f>
        <v>0.22152777777777777</v>
      </c>
      <c r="M61" s="446"/>
      <c r="N61" s="447"/>
      <c r="O61" s="82" t="str">
        <f t="shared" si="1"/>
        <v> </v>
      </c>
      <c r="P61" s="295"/>
      <c r="Q61" s="424"/>
    </row>
    <row r="62" spans="1:17" ht="15">
      <c r="A62" s="532">
        <v>100</v>
      </c>
      <c r="B62" s="305" t="s">
        <v>447</v>
      </c>
      <c r="C62" s="361">
        <v>39849</v>
      </c>
      <c r="D62" s="352">
        <v>2009</v>
      </c>
      <c r="E62" s="352">
        <v>36</v>
      </c>
      <c r="F62" s="332">
        <v>0.22152777777777777</v>
      </c>
      <c r="G62" s="347">
        <v>0</v>
      </c>
      <c r="H62" s="332">
        <v>0.3333333333333333</v>
      </c>
      <c r="I62" s="361">
        <v>39849</v>
      </c>
      <c r="J62" s="352">
        <v>2009</v>
      </c>
      <c r="K62" s="352">
        <v>36</v>
      </c>
      <c r="L62" s="332">
        <v>0.5548611111111111</v>
      </c>
      <c r="M62" s="193">
        <v>3000</v>
      </c>
      <c r="N62" s="339">
        <v>86.4</v>
      </c>
      <c r="O62" s="82">
        <f t="shared" si="1"/>
        <v>849</v>
      </c>
      <c r="P62" s="295"/>
      <c r="Q62" s="424"/>
    </row>
    <row r="63" spans="2:17" ht="15.75">
      <c r="B63" s="407" t="s">
        <v>232</v>
      </c>
      <c r="C63" s="434">
        <f>I62</f>
        <v>39849</v>
      </c>
      <c r="D63" s="364">
        <f>J62</f>
        <v>2009</v>
      </c>
      <c r="E63" s="364">
        <f>K62</f>
        <v>36</v>
      </c>
      <c r="F63" s="365">
        <f>L62</f>
        <v>0.5548611111111111</v>
      </c>
      <c r="G63" s="368">
        <f>IF((L63-F63)&gt;0,K63-E63,IF((L63-F63)=0,0,K63-E63-$G$90))</f>
        <v>0</v>
      </c>
      <c r="H63" s="366">
        <f>IF((L63-F63)&gt;0,L63-F63,IF((L63-F63)=0,0,$H$90+L63-F63))</f>
        <v>0.5729166666666666</v>
      </c>
      <c r="I63" s="435">
        <f>C64</f>
        <v>39850</v>
      </c>
      <c r="J63" s="364">
        <f>D64</f>
        <v>2009</v>
      </c>
      <c r="K63" s="364">
        <f>E64</f>
        <v>37</v>
      </c>
      <c r="L63" s="439">
        <f>F64</f>
        <v>0.1277777777777778</v>
      </c>
      <c r="M63" s="446"/>
      <c r="N63" s="447"/>
      <c r="O63" s="82" t="str">
        <f t="shared" si="1"/>
        <v> </v>
      </c>
      <c r="P63" s="295"/>
      <c r="Q63" s="424"/>
    </row>
    <row r="64" spans="1:17" ht="15">
      <c r="A64" s="532">
        <v>104</v>
      </c>
      <c r="B64" s="305" t="s">
        <v>451</v>
      </c>
      <c r="C64" s="361">
        <v>39850</v>
      </c>
      <c r="D64" s="352">
        <v>2009</v>
      </c>
      <c r="E64" s="352">
        <v>37</v>
      </c>
      <c r="F64" s="332">
        <v>0.1277777777777778</v>
      </c>
      <c r="G64" s="347">
        <v>0</v>
      </c>
      <c r="H64" s="332">
        <v>0.051388888888888894</v>
      </c>
      <c r="I64" s="361">
        <v>39850</v>
      </c>
      <c r="J64" s="352">
        <v>2009</v>
      </c>
      <c r="K64" s="352">
        <v>37</v>
      </c>
      <c r="L64" s="332">
        <v>0.17916666666666667</v>
      </c>
      <c r="M64" s="193">
        <v>4000</v>
      </c>
      <c r="N64" s="339">
        <v>17.76</v>
      </c>
      <c r="O64" s="82">
        <f t="shared" si="1"/>
        <v>853</v>
      </c>
      <c r="P64" s="295"/>
      <c r="Q64" s="424"/>
    </row>
    <row r="65" spans="2:17" ht="15.75">
      <c r="B65" s="407" t="s">
        <v>232</v>
      </c>
      <c r="C65" s="434">
        <f>I64</f>
        <v>39850</v>
      </c>
      <c r="D65" s="364">
        <f>J64</f>
        <v>2009</v>
      </c>
      <c r="E65" s="364">
        <f>K64</f>
        <v>37</v>
      </c>
      <c r="F65" s="365">
        <f>L64</f>
        <v>0.17916666666666667</v>
      </c>
      <c r="G65" s="368">
        <f>IF((L65-F65)&gt;0,K65-E65,IF((L65-F65)=0,0,K65-E65-$G$90))</f>
        <v>0</v>
      </c>
      <c r="H65" s="366">
        <f>IF((L65-F65)&gt;0,L65-F65,IF((L65-F65)=0,0,$H$90+L65-F65))</f>
        <v>0.0423611111111111</v>
      </c>
      <c r="I65" s="435">
        <f>C66</f>
        <v>39850</v>
      </c>
      <c r="J65" s="364">
        <f>D66</f>
        <v>2009</v>
      </c>
      <c r="K65" s="364">
        <f>E66</f>
        <v>37</v>
      </c>
      <c r="L65" s="439">
        <f>F66</f>
        <v>0.22152777777777777</v>
      </c>
      <c r="M65" s="446"/>
      <c r="N65" s="447"/>
      <c r="O65" s="82" t="str">
        <f t="shared" si="1"/>
        <v> </v>
      </c>
      <c r="P65" s="295"/>
      <c r="Q65" s="424"/>
    </row>
    <row r="66" spans="1:17" ht="15">
      <c r="A66" s="532">
        <v>105</v>
      </c>
      <c r="B66" s="305" t="s">
        <v>452</v>
      </c>
      <c r="C66" s="361">
        <v>39850</v>
      </c>
      <c r="D66" s="352">
        <v>2009</v>
      </c>
      <c r="E66" s="352">
        <v>37</v>
      </c>
      <c r="F66" s="332">
        <v>0.22152777777777777</v>
      </c>
      <c r="G66" s="347">
        <v>0</v>
      </c>
      <c r="H66" s="332">
        <v>0.3333333333333333</v>
      </c>
      <c r="I66" s="361">
        <v>39850</v>
      </c>
      <c r="J66" s="352">
        <v>2009</v>
      </c>
      <c r="K66" s="352">
        <v>37</v>
      </c>
      <c r="L66" s="332">
        <v>0.5548611111111111</v>
      </c>
      <c r="M66" s="193">
        <v>3000</v>
      </c>
      <c r="N66" s="339">
        <v>86.4</v>
      </c>
      <c r="O66" s="82">
        <f t="shared" si="1"/>
        <v>854</v>
      </c>
      <c r="P66" s="295"/>
      <c r="Q66" s="424"/>
    </row>
    <row r="67" spans="2:17" ht="15.75">
      <c r="B67" s="407" t="s">
        <v>232</v>
      </c>
      <c r="C67" s="434">
        <f>I66</f>
        <v>39850</v>
      </c>
      <c r="D67" s="364">
        <f>J66</f>
        <v>2009</v>
      </c>
      <c r="E67" s="364">
        <f>K66</f>
        <v>37</v>
      </c>
      <c r="F67" s="365">
        <f>L66</f>
        <v>0.5548611111111111</v>
      </c>
      <c r="G67" s="368">
        <f>IF((L67-F67)&gt;0,K67-E67,IF((L67-F67)=0,0,K67-E67-$G$90))</f>
        <v>1</v>
      </c>
      <c r="H67" s="366">
        <f>IF((L67-F67)&gt;0,L67-F67,IF((L67-F67)=0,0,$H$90+L67-F67))</f>
        <v>0.6666666666666666</v>
      </c>
      <c r="I67" s="361">
        <f>C68</f>
        <v>39852</v>
      </c>
      <c r="J67" s="364">
        <f>D68</f>
        <v>2009</v>
      </c>
      <c r="K67" s="364">
        <f>E68</f>
        <v>39</v>
      </c>
      <c r="L67" s="366">
        <f>F68</f>
        <v>0.22152777777777777</v>
      </c>
      <c r="M67" s="306"/>
      <c r="N67" s="302"/>
      <c r="O67" s="82" t="str">
        <f t="shared" si="1"/>
        <v> </v>
      </c>
      <c r="P67" s="295"/>
      <c r="Q67" s="424"/>
    </row>
    <row r="68" spans="1:17" ht="15">
      <c r="A68" s="532">
        <v>114</v>
      </c>
      <c r="B68" s="305" t="s">
        <v>469</v>
      </c>
      <c r="C68" s="361">
        <v>39852</v>
      </c>
      <c r="D68" s="352">
        <v>2009</v>
      </c>
      <c r="E68" s="352">
        <v>39</v>
      </c>
      <c r="F68" s="332">
        <v>0.22152777777777777</v>
      </c>
      <c r="G68" s="347">
        <v>0</v>
      </c>
      <c r="H68" s="332">
        <v>0.3333333333333333</v>
      </c>
      <c r="I68" s="361">
        <v>39852</v>
      </c>
      <c r="J68" s="352">
        <v>2009</v>
      </c>
      <c r="K68" s="352">
        <v>39</v>
      </c>
      <c r="L68" s="332">
        <v>0.5548611111111111</v>
      </c>
      <c r="M68" s="193">
        <v>3000</v>
      </c>
      <c r="N68" s="339">
        <v>86.4</v>
      </c>
      <c r="O68" s="82">
        <f t="shared" si="1"/>
        <v>863</v>
      </c>
      <c r="P68" s="295"/>
      <c r="Q68" s="424"/>
    </row>
    <row r="69" spans="2:17" ht="15.75">
      <c r="B69" s="407" t="s">
        <v>232</v>
      </c>
      <c r="C69" s="434">
        <f>I68</f>
        <v>39852</v>
      </c>
      <c r="D69" s="364">
        <f>J68</f>
        <v>2009</v>
      </c>
      <c r="E69" s="364">
        <f>K68</f>
        <v>39</v>
      </c>
      <c r="F69" s="365">
        <f>L68</f>
        <v>0.5548611111111111</v>
      </c>
      <c r="G69" s="368">
        <f>IF((L69-F69)&gt;0,K69-E69,IF((L69-F69)=0,0,K69-E69-$G$90))</f>
        <v>0</v>
      </c>
      <c r="H69" s="366">
        <f>IF((L69-F69)&gt;0,L69-F69,IF((L69-F69)=0,0,$H$90+L69-F69))</f>
        <v>0.04166666666666663</v>
      </c>
      <c r="I69" s="361">
        <f>C70</f>
        <v>39852</v>
      </c>
      <c r="J69" s="364">
        <f>D70</f>
        <v>2009</v>
      </c>
      <c r="K69" s="364">
        <f>E70</f>
        <v>39</v>
      </c>
      <c r="L69" s="366">
        <f>F70</f>
        <v>0.5965277777777778</v>
      </c>
      <c r="M69" s="306"/>
      <c r="N69" s="302"/>
      <c r="O69" s="82" t="str">
        <f t="shared" si="1"/>
        <v> </v>
      </c>
      <c r="P69" s="295"/>
      <c r="Q69" s="424"/>
    </row>
    <row r="70" spans="1:17" ht="15">
      <c r="A70" s="532">
        <v>115</v>
      </c>
      <c r="B70" s="305" t="s">
        <v>470</v>
      </c>
      <c r="C70" s="361">
        <v>39852</v>
      </c>
      <c r="D70" s="352">
        <v>2009</v>
      </c>
      <c r="E70" s="352">
        <v>39</v>
      </c>
      <c r="F70" s="332">
        <v>0.5965277777777778</v>
      </c>
      <c r="G70" s="347">
        <v>0</v>
      </c>
      <c r="H70" s="332">
        <v>0.08333333333333333</v>
      </c>
      <c r="I70" s="361">
        <v>39852</v>
      </c>
      <c r="J70" s="352">
        <v>2009</v>
      </c>
      <c r="K70" s="352">
        <v>39</v>
      </c>
      <c r="L70" s="332">
        <v>0.6798611111111111</v>
      </c>
      <c r="M70" s="193">
        <v>4000</v>
      </c>
      <c r="N70" s="339">
        <v>28.8</v>
      </c>
      <c r="O70" s="82">
        <f t="shared" si="1"/>
        <v>864</v>
      </c>
      <c r="P70" s="295"/>
      <c r="Q70" s="424"/>
    </row>
    <row r="71" spans="2:17" ht="15.75">
      <c r="B71" s="407" t="s">
        <v>232</v>
      </c>
      <c r="C71" s="434">
        <f>I70</f>
        <v>39852</v>
      </c>
      <c r="D71" s="364">
        <f>J70</f>
        <v>2009</v>
      </c>
      <c r="E71" s="364">
        <f>K70</f>
        <v>39</v>
      </c>
      <c r="F71" s="365">
        <f>L70</f>
        <v>0.6798611111111111</v>
      </c>
      <c r="G71" s="368">
        <f>IF((L71-F71)&gt;0,K71-E71,IF((L71-F71)=0,0,K71-E71-$G$90))</f>
        <v>0</v>
      </c>
      <c r="H71" s="366">
        <f>IF((L71-F71)&gt;0,L71-F71,IF((L71-F71)=0,0,$H$90+L71-F71))</f>
        <v>0.5312499999999999</v>
      </c>
      <c r="I71" s="361">
        <f>C72</f>
        <v>39853</v>
      </c>
      <c r="J71" s="364">
        <f>D72</f>
        <v>2009</v>
      </c>
      <c r="K71" s="364">
        <f>E72</f>
        <v>40</v>
      </c>
      <c r="L71" s="366">
        <f>F72</f>
        <v>0.2111111111111111</v>
      </c>
      <c r="M71" s="306"/>
      <c r="N71" s="302"/>
      <c r="O71" s="82" t="str">
        <f t="shared" si="1"/>
        <v> </v>
      </c>
      <c r="P71" s="295"/>
      <c r="Q71" s="424"/>
    </row>
    <row r="72" spans="1:17" ht="15">
      <c r="A72" s="532">
        <v>117</v>
      </c>
      <c r="B72" s="305" t="s">
        <v>472</v>
      </c>
      <c r="C72" s="361">
        <v>39853</v>
      </c>
      <c r="D72" s="352">
        <v>2009</v>
      </c>
      <c r="E72" s="352">
        <v>40</v>
      </c>
      <c r="F72" s="332">
        <v>0.2111111111111111</v>
      </c>
      <c r="G72" s="347">
        <v>0</v>
      </c>
      <c r="H72" s="332">
        <v>0.3333333333333333</v>
      </c>
      <c r="I72" s="361">
        <v>39853</v>
      </c>
      <c r="J72" s="352">
        <v>2009</v>
      </c>
      <c r="K72" s="352">
        <v>40</v>
      </c>
      <c r="L72" s="332">
        <v>0.5444444444444444</v>
      </c>
      <c r="M72" s="193">
        <v>3000</v>
      </c>
      <c r="N72" s="339">
        <v>86.4</v>
      </c>
      <c r="O72" s="82">
        <f t="shared" si="1"/>
        <v>866</v>
      </c>
      <c r="P72" s="295"/>
      <c r="Q72" s="424"/>
    </row>
    <row r="73" spans="2:17" ht="15.75">
      <c r="B73" s="407" t="s">
        <v>232</v>
      </c>
      <c r="C73" s="434">
        <f>I72</f>
        <v>39853</v>
      </c>
      <c r="D73" s="364">
        <f>J72</f>
        <v>2009</v>
      </c>
      <c r="E73" s="364">
        <f>K72</f>
        <v>40</v>
      </c>
      <c r="F73" s="365">
        <f>L72</f>
        <v>0.5444444444444444</v>
      </c>
      <c r="G73" s="368">
        <f>IF((L73-F73)&gt;0,K73-E73,IF((L73-F73)=0,0,K73-E73-$G$90))</f>
        <v>0</v>
      </c>
      <c r="H73" s="366">
        <f>IF((L73-F73)&gt;0,L73-F73,IF((L73-F73)=0,0,$H$90+L73-F73))</f>
        <v>0.6666666666666666</v>
      </c>
      <c r="I73" s="361">
        <f>C74</f>
        <v>39854</v>
      </c>
      <c r="J73" s="364">
        <f>D74</f>
        <v>2009</v>
      </c>
      <c r="K73" s="364">
        <f>E74</f>
        <v>41</v>
      </c>
      <c r="L73" s="366">
        <f>F74</f>
        <v>0.2111111111111111</v>
      </c>
      <c r="M73" s="306"/>
      <c r="N73" s="302"/>
      <c r="O73" s="82" t="str">
        <f t="shared" si="1"/>
        <v> </v>
      </c>
      <c r="P73" s="295"/>
      <c r="Q73" s="424"/>
    </row>
    <row r="74" spans="1:17" ht="15">
      <c r="A74" s="532">
        <v>119</v>
      </c>
      <c r="B74" s="305" t="s">
        <v>474</v>
      </c>
      <c r="C74" s="361">
        <v>39854</v>
      </c>
      <c r="D74" s="352">
        <v>2009</v>
      </c>
      <c r="E74" s="352">
        <v>41</v>
      </c>
      <c r="F74" s="332">
        <v>0.2111111111111111</v>
      </c>
      <c r="G74" s="347">
        <v>0</v>
      </c>
      <c r="H74" s="332">
        <v>0.3333333333333333</v>
      </c>
      <c r="I74" s="361">
        <v>39854</v>
      </c>
      <c r="J74" s="352">
        <v>2009</v>
      </c>
      <c r="K74" s="352">
        <v>41</v>
      </c>
      <c r="L74" s="332">
        <v>0.5444444444444444</v>
      </c>
      <c r="M74" s="193">
        <v>3000</v>
      </c>
      <c r="N74" s="339">
        <v>86.4</v>
      </c>
      <c r="O74" s="82">
        <f t="shared" si="1"/>
        <v>868</v>
      </c>
      <c r="P74" s="295"/>
      <c r="Q74" s="424"/>
    </row>
    <row r="75" spans="2:17" ht="15.75">
      <c r="B75" s="407" t="s">
        <v>232</v>
      </c>
      <c r="C75" s="434">
        <f>I74</f>
        <v>39854</v>
      </c>
      <c r="D75" s="364">
        <f>J74</f>
        <v>2009</v>
      </c>
      <c r="E75" s="364">
        <f>K74</f>
        <v>41</v>
      </c>
      <c r="F75" s="365">
        <f>L74</f>
        <v>0.5444444444444444</v>
      </c>
      <c r="G75" s="368">
        <f>IF((L75-F75)&gt;0,K75-E75,IF((L75-F75)=0,0,K75-E75-$G$90))</f>
        <v>0</v>
      </c>
      <c r="H75" s="366">
        <f>IF((L75-F75)&gt;0,L75-F75,IF((L75-F75)=0,0,$H$90+L75-F75))</f>
        <v>0.6666666666666666</v>
      </c>
      <c r="I75" s="361">
        <f>C76</f>
        <v>39855</v>
      </c>
      <c r="J75" s="364">
        <f>D76</f>
        <v>2009</v>
      </c>
      <c r="K75" s="364">
        <f>E76</f>
        <v>42</v>
      </c>
      <c r="L75" s="366">
        <f>F76</f>
        <v>0.2111111111111111</v>
      </c>
      <c r="M75" s="306"/>
      <c r="N75" s="302"/>
      <c r="O75" s="82" t="str">
        <f t="shared" si="1"/>
        <v> </v>
      </c>
      <c r="P75" s="295"/>
      <c r="Q75" s="424"/>
    </row>
    <row r="76" spans="1:17" ht="15">
      <c r="A76" s="532">
        <v>121</v>
      </c>
      <c r="B76" s="305" t="s">
        <v>476</v>
      </c>
      <c r="C76" s="361">
        <v>39855</v>
      </c>
      <c r="D76" s="352">
        <v>2009</v>
      </c>
      <c r="E76" s="352">
        <v>42</v>
      </c>
      <c r="F76" s="332">
        <v>0.2111111111111111</v>
      </c>
      <c r="G76" s="347">
        <v>0</v>
      </c>
      <c r="H76" s="332">
        <v>0.3333333333333333</v>
      </c>
      <c r="I76" s="361">
        <v>39855</v>
      </c>
      <c r="J76" s="352">
        <v>2009</v>
      </c>
      <c r="K76" s="352">
        <v>42</v>
      </c>
      <c r="L76" s="332">
        <v>0.5444444444444444</v>
      </c>
      <c r="M76" s="193">
        <v>3000</v>
      </c>
      <c r="N76" s="339">
        <v>86.4</v>
      </c>
      <c r="O76" s="82">
        <f t="shared" si="1"/>
        <v>870</v>
      </c>
      <c r="P76" s="295"/>
      <c r="Q76" s="424"/>
    </row>
    <row r="77" spans="2:17" ht="15.75">
      <c r="B77" s="407" t="s">
        <v>232</v>
      </c>
      <c r="C77" s="434">
        <f>I76</f>
        <v>39855</v>
      </c>
      <c r="D77" s="364">
        <f>J76</f>
        <v>2009</v>
      </c>
      <c r="E77" s="364">
        <f>K76</f>
        <v>42</v>
      </c>
      <c r="F77" s="365">
        <f>L76</f>
        <v>0.5444444444444444</v>
      </c>
      <c r="G77" s="368">
        <f>IF((L77-F77)&gt;0,K77-E77,IF((L77-F77)=0,0,K77-E77-$G$90))</f>
        <v>0</v>
      </c>
      <c r="H77" s="366">
        <f>IF((L77-F77)&gt;0,L77-F77,IF((L77-F77)=0,0,$H$90+L77-F77))</f>
        <v>0.6673611111111112</v>
      </c>
      <c r="I77" s="361">
        <f>C78</f>
        <v>39856</v>
      </c>
      <c r="J77" s="364">
        <f>D78</f>
        <v>2009</v>
      </c>
      <c r="K77" s="364">
        <f>E78</f>
        <v>43</v>
      </c>
      <c r="L77" s="366">
        <f>F78</f>
        <v>0.21180555555555555</v>
      </c>
      <c r="M77" s="306"/>
      <c r="N77" s="302"/>
      <c r="O77" s="82" t="str">
        <f t="shared" si="1"/>
        <v> </v>
      </c>
      <c r="P77" s="295"/>
      <c r="Q77" s="424"/>
    </row>
    <row r="78" spans="1:17" ht="15">
      <c r="A78" s="532">
        <v>123</v>
      </c>
      <c r="B78" s="305" t="s">
        <v>479</v>
      </c>
      <c r="C78" s="361">
        <v>39856</v>
      </c>
      <c r="D78" s="352">
        <v>2009</v>
      </c>
      <c r="E78" s="352">
        <v>43</v>
      </c>
      <c r="F78" s="332">
        <v>0.21180555555555555</v>
      </c>
      <c r="G78" s="347">
        <v>0</v>
      </c>
      <c r="H78" s="332">
        <v>0.3333333333333333</v>
      </c>
      <c r="I78" s="361">
        <v>39856</v>
      </c>
      <c r="J78" s="352">
        <v>2009</v>
      </c>
      <c r="K78" s="352">
        <v>43</v>
      </c>
      <c r="L78" s="332">
        <v>0.545138888888889</v>
      </c>
      <c r="M78" s="193">
        <v>3000</v>
      </c>
      <c r="N78" s="339">
        <v>86.4</v>
      </c>
      <c r="O78" s="82">
        <f t="shared" si="1"/>
        <v>872</v>
      </c>
      <c r="P78" s="295"/>
      <c r="Q78" s="424"/>
    </row>
    <row r="79" spans="2:17" ht="15.75">
      <c r="B79" s="407" t="s">
        <v>232</v>
      </c>
      <c r="C79" s="434">
        <f>I78</f>
        <v>39856</v>
      </c>
      <c r="D79" s="364">
        <f>J78</f>
        <v>2009</v>
      </c>
      <c r="E79" s="364">
        <f>K78</f>
        <v>43</v>
      </c>
      <c r="F79" s="365">
        <f>L78</f>
        <v>0.545138888888889</v>
      </c>
      <c r="G79" s="368">
        <f>IF((L79-F79)&gt;0,K79-E79,IF((L79-F79)=0,0,K79-E79-$G$90))</f>
        <v>0</v>
      </c>
      <c r="H79" s="366">
        <f>IF((L79-F79)&gt;0,L79-F79,IF((L79-F79)=0,0,$H$90+L79-F79))</f>
        <v>0.6562499999999999</v>
      </c>
      <c r="I79" s="361">
        <f>C80</f>
        <v>39857</v>
      </c>
      <c r="J79" s="364">
        <f>D80</f>
        <v>2009</v>
      </c>
      <c r="K79" s="364">
        <f>E80</f>
        <v>44</v>
      </c>
      <c r="L79" s="366">
        <f>F80</f>
        <v>0.20138888888888887</v>
      </c>
      <c r="M79" s="306"/>
      <c r="N79" s="302"/>
      <c r="O79" s="82" t="str">
        <f t="shared" si="1"/>
        <v> </v>
      </c>
      <c r="P79" s="295"/>
      <c r="Q79" s="424"/>
    </row>
    <row r="80" spans="1:17" ht="15">
      <c r="A80" s="532">
        <v>125</v>
      </c>
      <c r="B80" s="305" t="s">
        <v>482</v>
      </c>
      <c r="C80" s="361">
        <v>39857</v>
      </c>
      <c r="D80" s="352">
        <v>2009</v>
      </c>
      <c r="E80" s="352">
        <v>44</v>
      </c>
      <c r="F80" s="332">
        <v>0.20138888888888887</v>
      </c>
      <c r="G80" s="347">
        <v>0</v>
      </c>
      <c r="H80" s="332">
        <v>0.3333333333333333</v>
      </c>
      <c r="I80" s="361">
        <v>39857</v>
      </c>
      <c r="J80" s="352">
        <v>2009</v>
      </c>
      <c r="K80" s="352">
        <v>44</v>
      </c>
      <c r="L80" s="332">
        <v>0.5347222222222222</v>
      </c>
      <c r="M80" s="193">
        <v>3000</v>
      </c>
      <c r="N80" s="339">
        <v>86.4</v>
      </c>
      <c r="O80" s="82">
        <f t="shared" si="1"/>
        <v>874</v>
      </c>
      <c r="P80" s="295"/>
      <c r="Q80" s="424"/>
    </row>
    <row r="81" spans="2:17" ht="15.75">
      <c r="B81" s="407" t="s">
        <v>232</v>
      </c>
      <c r="C81" s="434">
        <f>I80</f>
        <v>39857</v>
      </c>
      <c r="D81" s="364">
        <f>J80</f>
        <v>2009</v>
      </c>
      <c r="E81" s="364">
        <f>K80</f>
        <v>44</v>
      </c>
      <c r="F81" s="365">
        <f>L80</f>
        <v>0.5347222222222222</v>
      </c>
      <c r="G81" s="368">
        <f>IF((L81-F81)&gt;0,K81-E81,IF((L81-F81)=0,0,K81-E81-$G$90))</f>
        <v>1</v>
      </c>
      <c r="H81" s="366">
        <f>IF((L81-F81)&gt;0,L81-F81,IF((L81-F81)=0,0,$H$90+L81-F81))</f>
        <v>0.35416666666666663</v>
      </c>
      <c r="I81" s="361">
        <f>C82</f>
        <v>39858</v>
      </c>
      <c r="J81" s="364">
        <f>D82</f>
        <v>2009</v>
      </c>
      <c r="K81" s="364">
        <f>E82</f>
        <v>45</v>
      </c>
      <c r="L81" s="366">
        <f>F82</f>
        <v>0.8888888888888888</v>
      </c>
      <c r="M81" s="306"/>
      <c r="N81" s="302"/>
      <c r="O81" s="82" t="str">
        <f t="shared" si="1"/>
        <v> </v>
      </c>
      <c r="P81" s="295"/>
      <c r="Q81" s="424"/>
    </row>
    <row r="82" spans="1:17" ht="15">
      <c r="A82" s="532">
        <v>129</v>
      </c>
      <c r="B82" s="305" t="s">
        <v>487</v>
      </c>
      <c r="C82" s="361">
        <v>39858</v>
      </c>
      <c r="D82" s="352">
        <v>2009</v>
      </c>
      <c r="E82" s="352">
        <v>45</v>
      </c>
      <c r="F82" s="332">
        <v>0.8888888888888888</v>
      </c>
      <c r="G82" s="347">
        <v>0</v>
      </c>
      <c r="H82" s="332">
        <v>0.3333333333333333</v>
      </c>
      <c r="I82" s="361">
        <v>39859</v>
      </c>
      <c r="J82" s="352">
        <v>2009</v>
      </c>
      <c r="K82" s="352">
        <v>46</v>
      </c>
      <c r="L82" s="332">
        <v>0.2222222222222222</v>
      </c>
      <c r="M82" s="193">
        <v>3000</v>
      </c>
      <c r="N82" s="339">
        <v>86.4</v>
      </c>
      <c r="O82" s="82">
        <f t="shared" si="1"/>
        <v>878</v>
      </c>
      <c r="P82" s="295"/>
      <c r="Q82" s="424"/>
    </row>
    <row r="83" spans="2:17" ht="15.75">
      <c r="B83" s="407" t="s">
        <v>232</v>
      </c>
      <c r="C83" s="434">
        <f>I82</f>
        <v>39859</v>
      </c>
      <c r="D83" s="364">
        <f>J82</f>
        <v>2009</v>
      </c>
      <c r="E83" s="364">
        <f>K82</f>
        <v>46</v>
      </c>
      <c r="F83" s="365">
        <f>L82</f>
        <v>0.2222222222222222</v>
      </c>
      <c r="G83" s="368">
        <f>IF((L83-F83)&gt;0,K83-E83,IF((L83-F83)=0,0,K83-E83-$G$90))</f>
        <v>0</v>
      </c>
      <c r="H83" s="366">
        <f>IF((L83-F83)&gt;0,L83-F83,IF((L83-F83)=0,0,$H$90+L83-F83))</f>
        <v>0.9687500000000001</v>
      </c>
      <c r="I83" s="361">
        <f>C84</f>
        <v>39860</v>
      </c>
      <c r="J83" s="364">
        <f>D84</f>
        <v>2009</v>
      </c>
      <c r="K83" s="364">
        <f>E84</f>
        <v>47</v>
      </c>
      <c r="L83" s="366">
        <f>F84</f>
        <v>0.1909722222222222</v>
      </c>
      <c r="M83" s="306"/>
      <c r="N83" s="302"/>
      <c r="O83" s="82" t="str">
        <f>IF(MID(B83,6,7)="NO_DATA",50,IF(A83=""," ",$O$2+A83-1))</f>
        <v> </v>
      </c>
      <c r="P83" s="295"/>
      <c r="Q83" s="424"/>
    </row>
    <row r="84" spans="1:17" ht="15">
      <c r="A84" s="532">
        <v>132</v>
      </c>
      <c r="B84" s="305" t="s">
        <v>490</v>
      </c>
      <c r="C84" s="361">
        <v>39860</v>
      </c>
      <c r="D84" s="352">
        <v>2009</v>
      </c>
      <c r="E84" s="352">
        <v>47</v>
      </c>
      <c r="F84" s="332">
        <v>0.1909722222222222</v>
      </c>
      <c r="G84" s="429">
        <v>0</v>
      </c>
      <c r="H84" s="430">
        <v>0.3333333333333333</v>
      </c>
      <c r="I84" s="536">
        <v>39860</v>
      </c>
      <c r="J84" s="431">
        <v>2009</v>
      </c>
      <c r="K84" s="431">
        <v>47</v>
      </c>
      <c r="L84" s="430">
        <v>0.5243055555555556</v>
      </c>
      <c r="M84" s="537">
        <v>3000</v>
      </c>
      <c r="N84" s="538">
        <v>86.4</v>
      </c>
      <c r="O84" s="82">
        <f t="shared" si="1"/>
        <v>881</v>
      </c>
      <c r="P84" s="295"/>
      <c r="Q84" s="424"/>
    </row>
    <row r="85" spans="2:17" ht="15.75">
      <c r="B85" s="407" t="s">
        <v>232</v>
      </c>
      <c r="C85" s="434">
        <f>I84</f>
        <v>39860</v>
      </c>
      <c r="D85" s="364">
        <f>J84</f>
        <v>2009</v>
      </c>
      <c r="E85" s="364">
        <f>K84</f>
        <v>47</v>
      </c>
      <c r="F85" s="365">
        <f>L84</f>
        <v>0.5243055555555556</v>
      </c>
      <c r="G85" s="368">
        <f>IF((L85-F85)&gt;0,K85-E85,IF((L85-F85)=0,0,K85-E85-$G$90))</f>
        <v>0</v>
      </c>
      <c r="H85" s="366">
        <f>IF((L85-F85)&gt;0,L85-F85,IF((L85-F85)=0,0,$H$90+L85-F85))</f>
        <v>0.6666666666666667</v>
      </c>
      <c r="I85" s="539">
        <f>C86</f>
        <v>39861</v>
      </c>
      <c r="J85" s="364">
        <f>D86</f>
        <v>2009</v>
      </c>
      <c r="K85" s="364">
        <f>E86</f>
        <v>48</v>
      </c>
      <c r="L85" s="366">
        <f>F86</f>
        <v>0.1909722222222222</v>
      </c>
      <c r="M85" s="306"/>
      <c r="N85" s="302"/>
      <c r="O85" s="82" t="str">
        <f>IF(MID(B85,6,7)="NO_DATA",50,IF(A85=""," ",$O$2+A85-1))</f>
        <v> </v>
      </c>
      <c r="P85" s="295"/>
      <c r="Q85" s="424"/>
    </row>
    <row r="86" spans="1:17" ht="15">
      <c r="A86" s="532">
        <v>135</v>
      </c>
      <c r="B86" s="305" t="s">
        <v>494</v>
      </c>
      <c r="C86" s="361">
        <v>39861</v>
      </c>
      <c r="D86" s="352">
        <v>2009</v>
      </c>
      <c r="E86" s="352">
        <v>48</v>
      </c>
      <c r="F86" s="332">
        <v>0.1909722222222222</v>
      </c>
      <c r="G86" s="540">
        <v>0</v>
      </c>
      <c r="H86" s="541">
        <v>0.3333333333333333</v>
      </c>
      <c r="I86" s="539">
        <v>39861</v>
      </c>
      <c r="J86" s="542">
        <v>2009</v>
      </c>
      <c r="K86" s="542">
        <v>48</v>
      </c>
      <c r="L86" s="541">
        <v>0.5243055555555556</v>
      </c>
      <c r="M86" s="543">
        <v>3000</v>
      </c>
      <c r="N86" s="544">
        <v>86.4</v>
      </c>
      <c r="O86" s="82">
        <f t="shared" si="1"/>
        <v>884</v>
      </c>
      <c r="P86" s="295"/>
      <c r="Q86" s="424"/>
    </row>
    <row r="87" spans="2:17" ht="16.5" thickBot="1">
      <c r="B87" s="407" t="s">
        <v>232</v>
      </c>
      <c r="C87" s="434">
        <f>I86</f>
        <v>39861</v>
      </c>
      <c r="D87" s="364">
        <f>J86</f>
        <v>2009</v>
      </c>
      <c r="E87" s="364">
        <f>K86</f>
        <v>48</v>
      </c>
      <c r="F87" s="365">
        <f>L86</f>
        <v>0.5243055555555556</v>
      </c>
      <c r="G87" s="432">
        <f>IF((L87-F87)&gt;0,K87-E87,IF((L87-F87)=0,0,K87-E87-$G$90))</f>
        <v>0</v>
      </c>
      <c r="H87" s="369">
        <f>IF((L87-F87)&gt;0,L87-F87,IF((L87-F87)=0,0,$H$90+L87-F87))</f>
        <v>0</v>
      </c>
      <c r="I87" s="436">
        <f>C88</f>
        <v>39861</v>
      </c>
      <c r="J87" s="370">
        <f>D88</f>
        <v>2009</v>
      </c>
      <c r="K87" s="370">
        <f>E88</f>
        <v>48</v>
      </c>
      <c r="L87" s="369">
        <f>F88</f>
        <v>0.5243055555555556</v>
      </c>
      <c r="M87" s="433"/>
      <c r="N87" s="371"/>
      <c r="O87" s="75" t="str">
        <f t="shared" si="1"/>
        <v> </v>
      </c>
      <c r="P87" s="295"/>
      <c r="Q87" s="424"/>
    </row>
    <row r="88" spans="2:17" ht="15.75" thickBot="1">
      <c r="B88" s="507" t="s">
        <v>496</v>
      </c>
      <c r="C88" s="509">
        <v>39861</v>
      </c>
      <c r="D88" s="335">
        <v>2009</v>
      </c>
      <c r="E88" s="335">
        <v>48</v>
      </c>
      <c r="F88" s="336">
        <v>0.5243055555555556</v>
      </c>
      <c r="G88" s="76"/>
      <c r="H88" s="112"/>
      <c r="I88" s="113"/>
      <c r="J88" s="114"/>
      <c r="K88" s="114"/>
      <c r="L88" s="112"/>
      <c r="M88" s="115"/>
      <c r="N88" s="114"/>
      <c r="O88" s="116" t="str">
        <f>IF(MID(B88,6,7)="NO_DATA",50,IF(A88=""," ",$O$2+A88-1))</f>
        <v> </v>
      </c>
      <c r="P88" s="70"/>
      <c r="Q88" s="424"/>
    </row>
    <row r="89" spans="1:17" ht="15">
      <c r="A89" s="295"/>
      <c r="B89" s="76"/>
      <c r="C89" s="76"/>
      <c r="D89" s="114"/>
      <c r="E89" s="114"/>
      <c r="F89" s="112"/>
      <c r="G89" s="70"/>
      <c r="H89" s="77"/>
      <c r="I89" s="77"/>
      <c r="J89" s="72"/>
      <c r="K89" s="72"/>
      <c r="L89" s="117"/>
      <c r="M89" s="72"/>
      <c r="N89" s="118"/>
      <c r="O89" s="70"/>
      <c r="P89" s="70"/>
      <c r="Q89" s="424"/>
    </row>
    <row r="90" spans="1:17" ht="15">
      <c r="A90" s="295">
        <f>COUNTA(A8:A88)</f>
        <v>39</v>
      </c>
      <c r="B90" s="70" t="s">
        <v>96</v>
      </c>
      <c r="C90" s="70"/>
      <c r="D90" s="70"/>
      <c r="E90" s="70"/>
      <c r="F90" s="117" t="s">
        <v>97</v>
      </c>
      <c r="G90" s="70">
        <v>1</v>
      </c>
      <c r="H90" s="96">
        <v>1</v>
      </c>
      <c r="I90" s="70" t="s">
        <v>98</v>
      </c>
      <c r="J90" s="70"/>
      <c r="K90" s="70"/>
      <c r="L90" s="117" t="s">
        <v>99</v>
      </c>
      <c r="M90" s="72">
        <f>SUM(N8:N87)</f>
        <v>3142.320000000002</v>
      </c>
      <c r="N90" s="78" t="s">
        <v>100</v>
      </c>
      <c r="O90" s="72"/>
      <c r="P90" s="70">
        <f>SUM(P9:P87)</f>
        <v>0</v>
      </c>
      <c r="Q90" s="70">
        <f>SUM(Q9:Q87)</f>
        <v>0</v>
      </c>
    </row>
    <row r="91" spans="1:16" ht="15">
      <c r="A91" s="295"/>
      <c r="B91" s="70"/>
      <c r="C91" s="70"/>
      <c r="D91" s="70"/>
      <c r="E91" s="70"/>
      <c r="F91" s="117"/>
      <c r="G91" s="70"/>
      <c r="H91" s="96"/>
      <c r="I91" s="96"/>
      <c r="J91" s="70"/>
      <c r="K91" s="70"/>
      <c r="L91" s="117"/>
      <c r="M91" s="72"/>
      <c r="N91" s="78"/>
      <c r="O91" s="72"/>
      <c r="P91" s="70"/>
    </row>
    <row r="92" spans="1:16" ht="15">
      <c r="A92" s="295"/>
      <c r="B92" s="70"/>
      <c r="C92" s="70"/>
      <c r="D92" s="70"/>
      <c r="E92" s="70"/>
      <c r="F92" s="70"/>
      <c r="G92" s="70"/>
      <c r="H92" s="77"/>
      <c r="I92" s="77"/>
      <c r="J92" s="70"/>
      <c r="K92" s="70"/>
      <c r="L92" s="77"/>
      <c r="M92" s="70"/>
      <c r="N92" s="78"/>
      <c r="O92" s="72"/>
      <c r="P92" s="70"/>
    </row>
    <row r="93" spans="1:16" ht="15">
      <c r="A93" s="295"/>
      <c r="B93" s="70"/>
      <c r="C93" s="70"/>
      <c r="D93" s="70"/>
      <c r="E93" s="70" t="s">
        <v>95</v>
      </c>
      <c r="F93" s="79" t="s">
        <v>101</v>
      </c>
      <c r="G93" s="70"/>
      <c r="H93" s="77"/>
      <c r="I93" s="119"/>
      <c r="J93" s="77"/>
      <c r="K93" s="70"/>
      <c r="L93" s="77"/>
      <c r="M93" s="70"/>
      <c r="N93" s="78"/>
      <c r="O93" s="70"/>
      <c r="P93" s="70"/>
    </row>
    <row r="94" spans="1:16" ht="15">
      <c r="A94" s="295"/>
      <c r="B94" s="70"/>
      <c r="C94" s="70"/>
      <c r="D94" s="70"/>
      <c r="E94" s="70"/>
      <c r="F94" s="79"/>
      <c r="G94" s="70"/>
      <c r="H94" s="77"/>
      <c r="I94" s="77"/>
      <c r="J94" s="70"/>
      <c r="K94" s="70"/>
      <c r="L94" s="77"/>
      <c r="M94" s="70"/>
      <c r="N94" s="78"/>
      <c r="O94" s="70"/>
      <c r="P94" s="70"/>
    </row>
    <row r="95" spans="1:16" ht="15">
      <c r="A95" s="295"/>
      <c r="B95" s="72" t="s">
        <v>102</v>
      </c>
      <c r="C95" s="72"/>
      <c r="D95" s="70"/>
      <c r="E95" s="119">
        <f>MAX(G10:G87)</f>
        <v>1</v>
      </c>
      <c r="F95" s="77">
        <f>H67</f>
        <v>0.6666666666666666</v>
      </c>
      <c r="G95" s="70"/>
      <c r="H95" s="77"/>
      <c r="I95" s="70"/>
      <c r="J95" s="70"/>
      <c r="K95" s="70"/>
      <c r="L95" s="77"/>
      <c r="M95" s="70"/>
      <c r="N95" s="78"/>
      <c r="O95" s="70"/>
      <c r="P95" s="70"/>
    </row>
    <row r="96" spans="1:16" ht="15">
      <c r="A96" s="295"/>
      <c r="B96" s="70"/>
      <c r="C96" s="70"/>
      <c r="D96" s="70"/>
      <c r="E96" s="70"/>
      <c r="F96" s="77"/>
      <c r="G96" s="70"/>
      <c r="H96" s="77"/>
      <c r="I96" s="77"/>
      <c r="J96" s="70"/>
      <c r="K96" s="70"/>
      <c r="L96" s="77"/>
      <c r="M96" s="70"/>
      <c r="N96" s="78"/>
      <c r="O96" s="70"/>
      <c r="P96" s="70"/>
    </row>
    <row r="97" spans="1:16" ht="15">
      <c r="A97" s="295"/>
      <c r="B97" s="70"/>
      <c r="C97" s="70"/>
      <c r="D97" s="70"/>
      <c r="E97" s="70"/>
      <c r="F97" s="77"/>
      <c r="G97" s="70"/>
      <c r="H97" s="77"/>
      <c r="I97" s="77"/>
      <c r="J97" s="70"/>
      <c r="K97" s="70"/>
      <c r="L97" s="77"/>
      <c r="M97" s="70"/>
      <c r="N97" s="78"/>
      <c r="O97" s="70"/>
      <c r="P97" s="70"/>
    </row>
    <row r="98" spans="1:16" ht="15">
      <c r="A98" s="295"/>
      <c r="B98" s="70"/>
      <c r="C98" s="70"/>
      <c r="D98" s="70"/>
      <c r="E98" s="70"/>
      <c r="F98" s="77"/>
      <c r="G98" s="70"/>
      <c r="H98" s="77"/>
      <c r="I98" s="77"/>
      <c r="J98" s="70"/>
      <c r="K98" s="70"/>
      <c r="L98" s="77"/>
      <c r="M98" s="70"/>
      <c r="N98" s="78"/>
      <c r="O98" s="70"/>
      <c r="P98" s="70"/>
    </row>
    <row r="99" spans="1:16" ht="15">
      <c r="A99" s="295"/>
      <c r="B99" s="70"/>
      <c r="C99" s="70"/>
      <c r="D99" s="70"/>
      <c r="E99" s="70"/>
      <c r="F99" s="77"/>
      <c r="G99" s="70"/>
      <c r="H99" s="77"/>
      <c r="I99" s="77"/>
      <c r="J99" s="70"/>
      <c r="K99" s="70"/>
      <c r="L99" s="77"/>
      <c r="M99" s="70"/>
      <c r="N99" s="78"/>
      <c r="O99" s="70"/>
      <c r="P99" s="70"/>
    </row>
    <row r="100" spans="1:16" ht="15">
      <c r="A100" s="295"/>
      <c r="B100" s="70"/>
      <c r="C100" s="70"/>
      <c r="D100" s="70"/>
      <c r="E100" s="70"/>
      <c r="F100" s="77"/>
      <c r="G100" s="70"/>
      <c r="H100" s="77"/>
      <c r="I100" s="77"/>
      <c r="J100" s="70"/>
      <c r="K100" s="70"/>
      <c r="L100" s="77"/>
      <c r="M100" s="70"/>
      <c r="N100" s="78"/>
      <c r="O100" s="70"/>
      <c r="P100" s="70"/>
    </row>
    <row r="101" spans="1:16" ht="15">
      <c r="A101" s="295"/>
      <c r="B101" s="72" t="s">
        <v>103</v>
      </c>
      <c r="C101" s="72"/>
      <c r="D101" s="70"/>
      <c r="E101" s="70">
        <f>DAY(F101)</f>
        <v>11</v>
      </c>
      <c r="F101" s="77">
        <f>H10+H12+H14+H16+H18+H20+H22+H24+H26+H28+H30+H32+H34+H36+H38+H40+H42+H44+H46+H48+H50+H52+H54+H56+H58+H60+H62+H64+H66+H68+H70+H72+H74+H76+H78+H80+H82+H84+H86</f>
        <v>11.925694444444447</v>
      </c>
      <c r="G101" s="70"/>
      <c r="H101" s="77"/>
      <c r="I101" s="96">
        <f>F101</f>
        <v>11.925694444444447</v>
      </c>
      <c r="J101" s="70"/>
      <c r="K101" s="70"/>
      <c r="L101" s="77"/>
      <c r="M101" s="70"/>
      <c r="N101" s="78"/>
      <c r="O101" s="70"/>
      <c r="P101" s="70"/>
    </row>
    <row r="102" spans="1:16" ht="15">
      <c r="A102" s="295"/>
      <c r="B102" s="72" t="s">
        <v>104</v>
      </c>
      <c r="C102" s="70"/>
      <c r="D102" s="70"/>
      <c r="E102" s="70"/>
      <c r="F102" s="77"/>
      <c r="G102" s="70"/>
      <c r="H102" s="77"/>
      <c r="I102" s="77"/>
      <c r="J102" s="70"/>
      <c r="K102" s="70"/>
      <c r="L102" s="77"/>
      <c r="M102" s="70"/>
      <c r="N102" s="78"/>
      <c r="O102" s="70"/>
      <c r="P102" s="70"/>
    </row>
    <row r="103" spans="1:16" ht="15">
      <c r="A103" s="295"/>
      <c r="B103" s="72"/>
      <c r="C103" s="70"/>
      <c r="D103" s="70"/>
      <c r="E103" s="70"/>
      <c r="F103" s="77"/>
      <c r="G103" s="70"/>
      <c r="H103" s="77"/>
      <c r="I103" s="77"/>
      <c r="J103" s="70"/>
      <c r="K103" s="70"/>
      <c r="L103" s="77"/>
      <c r="M103" s="70"/>
      <c r="N103" s="78"/>
      <c r="O103" s="70"/>
      <c r="P103" s="70"/>
    </row>
    <row r="104" spans="1:16" ht="15">
      <c r="A104" s="295"/>
      <c r="B104" s="72" t="s">
        <v>103</v>
      </c>
      <c r="C104" s="70"/>
      <c r="D104" s="70"/>
      <c r="E104" s="70">
        <f>DAY(F104)</f>
        <v>11</v>
      </c>
      <c r="F104" s="77">
        <f>F101</f>
        <v>11.925694444444447</v>
      </c>
      <c r="G104" s="70"/>
      <c r="H104" s="77"/>
      <c r="I104" s="96">
        <f>F104</f>
        <v>11.925694444444447</v>
      </c>
      <c r="J104" s="70"/>
      <c r="K104" s="70"/>
      <c r="L104" s="77"/>
      <c r="M104" s="70"/>
      <c r="N104" s="78"/>
      <c r="O104" s="70"/>
      <c r="P104" s="70"/>
    </row>
    <row r="105" spans="1:16" ht="15">
      <c r="A105" s="295"/>
      <c r="B105" s="72" t="s">
        <v>105</v>
      </c>
      <c r="C105" s="70"/>
      <c r="D105" s="70"/>
      <c r="E105" s="70"/>
      <c r="F105" s="77"/>
      <c r="G105" s="70"/>
      <c r="H105" s="77"/>
      <c r="I105" s="77"/>
      <c r="J105" s="70"/>
      <c r="K105" s="70"/>
      <c r="L105" s="77"/>
      <c r="M105" s="70"/>
      <c r="N105" s="78"/>
      <c r="O105" s="70"/>
      <c r="P105" s="70"/>
    </row>
    <row r="106" spans="1:16" ht="15">
      <c r="A106" s="295"/>
      <c r="B106" s="72"/>
      <c r="C106" s="70"/>
      <c r="D106" s="70"/>
      <c r="E106" s="70"/>
      <c r="F106" s="77"/>
      <c r="G106" s="70"/>
      <c r="H106" s="77"/>
      <c r="I106" s="77"/>
      <c r="J106" s="70"/>
      <c r="K106" s="70"/>
      <c r="L106" s="77"/>
      <c r="M106" s="70"/>
      <c r="N106" s="78"/>
      <c r="O106" s="70"/>
      <c r="P106" s="70"/>
    </row>
    <row r="107" spans="1:16" ht="15">
      <c r="A107" s="295"/>
      <c r="B107" s="72" t="s">
        <v>106</v>
      </c>
      <c r="C107" s="72"/>
      <c r="D107" s="70"/>
      <c r="E107" s="78">
        <f>M90</f>
        <v>3142.320000000002</v>
      </c>
      <c r="F107" s="77"/>
      <c r="G107" s="70"/>
      <c r="H107" s="77"/>
      <c r="I107" s="70"/>
      <c r="J107" s="70"/>
      <c r="K107" s="70"/>
      <c r="L107" s="77"/>
      <c r="M107" s="70"/>
      <c r="N107" s="78"/>
      <c r="O107" s="70"/>
      <c r="P107" s="70"/>
    </row>
    <row r="109" spans="7:8" ht="15">
      <c r="G109" s="62"/>
      <c r="H109" s="26"/>
    </row>
    <row r="110" spans="3:12" ht="15">
      <c r="C110" s="53"/>
      <c r="D110" s="53"/>
      <c r="E110" s="53"/>
      <c r="F110" s="53"/>
      <c r="G110" s="64"/>
      <c r="H110" s="51"/>
      <c r="I110" s="53"/>
      <c r="J110" s="53"/>
      <c r="K110" s="53"/>
      <c r="L110" s="53"/>
    </row>
    <row r="111" spans="3:12" ht="15">
      <c r="C111" s="53"/>
      <c r="D111" s="53"/>
      <c r="E111" s="53"/>
      <c r="F111" s="53"/>
      <c r="G111" s="64"/>
      <c r="H111" s="51"/>
      <c r="I111" s="53"/>
      <c r="J111" s="53"/>
      <c r="K111" s="53"/>
      <c r="L111" s="53"/>
    </row>
    <row r="112" spans="3:12" ht="15">
      <c r="C112" s="184"/>
      <c r="D112" s="185"/>
      <c r="E112" s="185"/>
      <c r="F112" s="186"/>
      <c r="G112" s="64"/>
      <c r="H112" s="51"/>
      <c r="I112" s="187"/>
      <c r="J112" s="185"/>
      <c r="K112" s="185"/>
      <c r="L112" s="186"/>
    </row>
    <row r="113" spans="3:12" ht="15">
      <c r="C113" s="188"/>
      <c r="D113" s="189"/>
      <c r="E113" s="189"/>
      <c r="F113" s="190"/>
      <c r="G113" s="64"/>
      <c r="H113" s="51"/>
      <c r="I113" s="191"/>
      <c r="J113" s="192"/>
      <c r="K113" s="192"/>
      <c r="L113" s="186"/>
    </row>
    <row r="114" spans="3:12" ht="15">
      <c r="C114" s="184"/>
      <c r="D114" s="185"/>
      <c r="E114" s="185"/>
      <c r="F114" s="186"/>
      <c r="G114" s="64"/>
      <c r="H114" s="51"/>
      <c r="I114" s="187"/>
      <c r="J114" s="185"/>
      <c r="K114" s="185"/>
      <c r="L114" s="186"/>
    </row>
    <row r="115" spans="3:12" ht="15">
      <c r="C115" s="53"/>
      <c r="D115" s="53"/>
      <c r="E115" s="53"/>
      <c r="F115" s="53"/>
      <c r="G115" s="64"/>
      <c r="H115" s="51"/>
      <c r="I115" s="53"/>
      <c r="J115" s="53"/>
      <c r="K115" s="53"/>
      <c r="L115" s="53"/>
    </row>
    <row r="116" spans="3:12" ht="15">
      <c r="C116" s="53"/>
      <c r="D116" s="53"/>
      <c r="E116" s="53"/>
      <c r="F116" s="53"/>
      <c r="G116" s="64"/>
      <c r="H116" s="51"/>
      <c r="I116" s="53"/>
      <c r="J116" s="53"/>
      <c r="K116" s="53"/>
      <c r="L116" s="53"/>
    </row>
    <row r="118" spans="7:8" ht="15">
      <c r="G118" s="64"/>
      <c r="H118" s="26"/>
    </row>
  </sheetData>
  <sheetProtection/>
  <mergeCells count="7">
    <mergeCell ref="B5:B6"/>
    <mergeCell ref="M5:M6"/>
    <mergeCell ref="N5:N6"/>
    <mergeCell ref="O5:O6"/>
    <mergeCell ref="C5:F5"/>
    <mergeCell ref="I5:L5"/>
    <mergeCell ref="G5:H5"/>
  </mergeCells>
  <conditionalFormatting sqref="H10 G9:G87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811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 aca="true" t="shared" si="0" ref="C9:C15"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 t="shared" si="0"/>
        <v>0.15626880787037034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 t="shared" si="0"/>
        <v>0.0006799768518518656</v>
      </c>
      <c r="D11" s="689">
        <v>0.1569487847222222</v>
      </c>
      <c r="E11" s="66">
        <v>108013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 t="shared" si="0"/>
        <v>0.15626880787037034</v>
      </c>
      <c r="D12" s="689">
        <v>0.15762876157407407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 t="shared" si="0"/>
        <v>0.0006799768518518934</v>
      </c>
      <c r="D13" s="689">
        <v>0.3138975694444444</v>
      </c>
      <c r="E13" s="66">
        <v>108013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18" ht="15">
      <c r="A14" s="66">
        <v>7</v>
      </c>
      <c r="C14" s="2">
        <f t="shared" si="0"/>
        <v>0.1562688078703704</v>
      </c>
      <c r="D14" s="689">
        <v>0.3145775462962963</v>
      </c>
      <c r="E14" s="66">
        <v>470</v>
      </c>
      <c r="F14" s="66" t="s">
        <v>525</v>
      </c>
      <c r="G14" s="66" t="s">
        <v>526</v>
      </c>
      <c r="H14" s="66">
        <v>0</v>
      </c>
      <c r="I14" s="66">
        <v>39</v>
      </c>
      <c r="J14" s="66" t="s">
        <v>527</v>
      </c>
      <c r="K14" s="66" t="s">
        <v>528</v>
      </c>
      <c r="L14" s="66" t="s">
        <v>529</v>
      </c>
      <c r="M14" s="66" t="s">
        <v>530</v>
      </c>
      <c r="N14" s="66" t="s">
        <v>548</v>
      </c>
      <c r="O14" s="66" t="s">
        <v>547</v>
      </c>
      <c r="P14" s="66" t="s">
        <v>535</v>
      </c>
      <c r="Q14" s="66" t="s">
        <v>534</v>
      </c>
      <c r="R14" s="66">
        <v>80</v>
      </c>
    </row>
    <row r="15" spans="1:18" ht="15">
      <c r="A15" s="66">
        <v>7</v>
      </c>
      <c r="C15" s="2">
        <f t="shared" si="0"/>
        <v>0.0006814236111111205</v>
      </c>
      <c r="D15" s="689">
        <v>0.4708463541666667</v>
      </c>
      <c r="E15" s="66">
        <v>108013</v>
      </c>
      <c r="F15" s="66" t="s">
        <v>525</v>
      </c>
      <c r="G15" s="66" t="s">
        <v>526</v>
      </c>
      <c r="H15" s="66">
        <v>0</v>
      </c>
      <c r="I15" s="66">
        <v>39</v>
      </c>
      <c r="J15" s="66" t="s">
        <v>527</v>
      </c>
      <c r="K15" s="66" t="s">
        <v>528</v>
      </c>
      <c r="L15" s="66" t="s">
        <v>529</v>
      </c>
      <c r="M15" s="66" t="s">
        <v>530</v>
      </c>
      <c r="N15" s="66" t="s">
        <v>548</v>
      </c>
      <c r="O15" s="66" t="s">
        <v>547</v>
      </c>
      <c r="P15" s="66" t="s">
        <v>533</v>
      </c>
      <c r="Q15" s="66" t="s">
        <v>534</v>
      </c>
      <c r="R15" s="66">
        <v>80</v>
      </c>
    </row>
    <row r="16" spans="1:6" ht="15">
      <c r="A16" s="66">
        <v>4</v>
      </c>
      <c r="C16" s="2"/>
      <c r="D16" s="689">
        <f>D22</f>
        <v>0.4715277777777778</v>
      </c>
      <c r="E16" s="66">
        <v>0</v>
      </c>
      <c r="F16" s="66" t="s">
        <v>536</v>
      </c>
    </row>
    <row r="17" ht="15">
      <c r="C17" s="2"/>
    </row>
    <row r="18" spans="1:3" ht="15">
      <c r="A18" s="675">
        <f>CEILING(SUM(A9:A16)/88,1)</f>
        <v>1</v>
      </c>
      <c r="B18" s="3" t="s">
        <v>10</v>
      </c>
      <c r="C18" s="127">
        <f>SUM(C9:C16)</f>
        <v>0.4715277777777778</v>
      </c>
    </row>
    <row r="19" spans="1:3" ht="15">
      <c r="A19" s="675"/>
      <c r="B19" s="3"/>
      <c r="C19" s="127"/>
    </row>
    <row r="20" spans="4:5" ht="15">
      <c r="D20" s="676">
        <f>Rings!J98</f>
        <v>0.47222222222222227</v>
      </c>
      <c r="E20" s="66" t="s">
        <v>538</v>
      </c>
    </row>
    <row r="21" spans="4:5" ht="15">
      <c r="D21" s="676">
        <v>0.0006944444444444445</v>
      </c>
      <c r="E21" s="66" t="s">
        <v>539</v>
      </c>
    </row>
    <row r="22" spans="4:5" ht="15">
      <c r="D22" s="676">
        <f>D20-D21</f>
        <v>0.4715277777777778</v>
      </c>
      <c r="E22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812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0.018778935185185187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0.0006799768518518483</v>
      </c>
      <c r="D11" s="689">
        <v>0.01945891203703704</v>
      </c>
      <c r="E11" s="66">
        <v>12980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0.020138888888888887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0.020138888888888887</v>
      </c>
    </row>
    <row r="15" spans="1:3" ht="15">
      <c r="A15" s="675"/>
      <c r="B15" s="3"/>
      <c r="C15" s="127"/>
    </row>
    <row r="16" spans="4:5" ht="15">
      <c r="D16" s="676">
        <f>Rings!J99</f>
        <v>0.020833333333333332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0.020138888888888887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815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0.02572337962962963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0.0006799768518518483</v>
      </c>
      <c r="D11" s="689">
        <v>0.026403356481481483</v>
      </c>
      <c r="E11" s="66">
        <v>17780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0.02708333333333333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0.02708333333333333</v>
      </c>
    </row>
    <row r="15" spans="1:3" ht="15">
      <c r="A15" s="675"/>
      <c r="B15" s="3"/>
      <c r="C15" s="127"/>
    </row>
    <row r="16" spans="4:5" ht="15">
      <c r="D16" s="676">
        <f>Rings!J100</f>
        <v>0.027777777777777776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0.02708333333333333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2" width="10.140625" style="66" bestFit="1" customWidth="1"/>
    <col min="13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817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0.19933449074074072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0.2000144675925926</v>
      </c>
      <c r="E11" s="66">
        <v>137780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0.20069444444444443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0.20069444444444443</v>
      </c>
    </row>
    <row r="15" spans="1:3" ht="15">
      <c r="A15" s="675"/>
      <c r="B15" s="3"/>
      <c r="C15" s="127"/>
    </row>
    <row r="16" spans="4:5" ht="15">
      <c r="D16" s="676">
        <f>Rings!J101</f>
        <v>0.20138888888888887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0.20069444444444443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2" width="10.140625" style="66" bestFit="1" customWidth="1"/>
    <col min="13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818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0.08266782407407407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0.0006799768518518517</v>
      </c>
      <c r="D11" s="689">
        <v>0.08334780092592592</v>
      </c>
      <c r="E11" s="66">
        <v>57140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0.08402777777777777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0.08402777777777777</v>
      </c>
    </row>
    <row r="15" spans="1:3" ht="15">
      <c r="A15" s="675"/>
      <c r="B15" s="3"/>
      <c r="C15" s="127"/>
    </row>
    <row r="16" spans="4:5" ht="15">
      <c r="D16" s="676">
        <f>Rings!J102</f>
        <v>0.08472222222222221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0.08402777777777777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2" width="10.140625" style="66" bestFit="1" customWidth="1"/>
    <col min="13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819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0.18544560185185185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0.18612557870370372</v>
      </c>
      <c r="E11" s="66">
        <v>128180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0.18680555555555556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0.18680555555555556</v>
      </c>
    </row>
    <row r="15" spans="1:3" ht="15">
      <c r="A15" s="675"/>
      <c r="B15" s="3"/>
      <c r="C15" s="127"/>
    </row>
    <row r="16" spans="4:5" ht="15">
      <c r="D16" s="676">
        <f>Rings!J103</f>
        <v>0.1875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0.18680555555555556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2" width="10.140625" style="66" bestFit="1" customWidth="1"/>
    <col min="13" max="13" width="12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820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0.252806712962963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0.2534866898148148</v>
      </c>
      <c r="E11" s="66">
        <v>174740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0.25416666666666665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0.25416666666666665</v>
      </c>
    </row>
    <row r="15" spans="1:3" ht="15">
      <c r="A15" s="675"/>
      <c r="B15" s="3"/>
      <c r="C15" s="127"/>
    </row>
    <row r="16" spans="4:5" ht="15">
      <c r="D16" s="676">
        <f>Rings!J104</f>
        <v>0.2548611111111111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0.25416666666666665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2" width="10.140625" style="66" bestFit="1" customWidth="1"/>
    <col min="13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821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0.19134114583333334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0.1920211226851852</v>
      </c>
      <c r="E11" s="66">
        <v>132255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0.19134114583333336</v>
      </c>
      <c r="D12" s="689">
        <v>0.19270109953703704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549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0.3840422453703704</v>
      </c>
      <c r="E13" s="66">
        <v>132255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549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0.38472222222222224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0.38472222222222224</v>
      </c>
    </row>
    <row r="17" spans="1:3" ht="15">
      <c r="A17" s="675"/>
      <c r="B17" s="3"/>
      <c r="C17" s="127"/>
    </row>
    <row r="18" spans="4:5" ht="15">
      <c r="D18" s="676">
        <f>Rings!J105</f>
        <v>0.3854166666666667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0.38472222222222224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822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0.12432725694444445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0.1250072337962963</v>
      </c>
      <c r="E11" s="66">
        <v>85935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0.12432725694444446</v>
      </c>
      <c r="D12" s="689">
        <v>0.12568721064814814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0.2500144675925926</v>
      </c>
      <c r="E13" s="66">
        <v>85935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0.25069444444444444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0.25069444444444444</v>
      </c>
    </row>
    <row r="17" spans="1:3" ht="15">
      <c r="A17" s="675"/>
      <c r="B17" s="3"/>
      <c r="C17" s="127"/>
    </row>
    <row r="18" spans="4:5" ht="15">
      <c r="D18" s="676">
        <f>Rings!J106</f>
        <v>0.2513888888888889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0.25069444444444444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R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10.140625" style="672" bestFit="1" customWidth="1"/>
    <col min="4" max="4" width="15.00390625" style="672" bestFit="1" customWidth="1"/>
    <col min="5" max="5" width="12.7109375" style="672" customWidth="1"/>
    <col min="6" max="6" width="30.140625" style="672" bestFit="1" customWidth="1"/>
    <col min="7" max="7" width="10.421875" style="672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1" width="10.140625" style="672" bestFit="1" customWidth="1"/>
    <col min="12" max="13" width="13.5742187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825</v>
      </c>
    </row>
    <row r="7" spans="1:6" ht="15">
      <c r="A7" s="708"/>
      <c r="B7" s="709" t="s">
        <v>537</v>
      </c>
      <c r="C7" s="709" t="s">
        <v>86</v>
      </c>
      <c r="D7" s="672" t="s">
        <v>522</v>
      </c>
      <c r="E7" s="672" t="s">
        <v>523</v>
      </c>
      <c r="F7" s="672" t="s">
        <v>524</v>
      </c>
    </row>
    <row r="9" spans="1:18" ht="15">
      <c r="A9" s="672">
        <v>7</v>
      </c>
      <c r="B9" s="710">
        <v>0</v>
      </c>
      <c r="C9" s="710">
        <f>D10-D9</f>
        <v>0.005555555555555556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39</v>
      </c>
      <c r="J9" s="672" t="s">
        <v>527</v>
      </c>
      <c r="K9" s="672" t="s">
        <v>528</v>
      </c>
      <c r="L9" s="672" t="s">
        <v>529</v>
      </c>
      <c r="M9" s="672" t="s">
        <v>549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72">
        <v>7</v>
      </c>
      <c r="C10" s="710">
        <f>D11-D10</f>
        <v>0.04027777777777778</v>
      </c>
      <c r="D10" s="673">
        <v>0.005555555555555556</v>
      </c>
      <c r="E10" s="672">
        <v>3840</v>
      </c>
      <c r="F10" s="672" t="s">
        <v>525</v>
      </c>
      <c r="G10" s="672" t="s">
        <v>526</v>
      </c>
      <c r="H10" s="672">
        <v>0</v>
      </c>
      <c r="I10" s="672">
        <v>39</v>
      </c>
      <c r="J10" s="672" t="s">
        <v>527</v>
      </c>
      <c r="K10" s="672" t="s">
        <v>528</v>
      </c>
      <c r="L10" s="672" t="s">
        <v>529</v>
      </c>
      <c r="M10" s="672" t="s">
        <v>549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72">
        <v>7</v>
      </c>
      <c r="C11" s="710">
        <f>D12-D11</f>
        <v>0.001388888888888884</v>
      </c>
      <c r="D11" s="673">
        <v>0.04583333333333334</v>
      </c>
      <c r="E11" s="672">
        <v>27840</v>
      </c>
      <c r="F11" s="672" t="s">
        <v>525</v>
      </c>
      <c r="G11" s="672" t="s">
        <v>526</v>
      </c>
      <c r="H11" s="672">
        <v>0</v>
      </c>
      <c r="I11" s="672">
        <v>39</v>
      </c>
      <c r="J11" s="672" t="s">
        <v>527</v>
      </c>
      <c r="K11" s="672" t="s">
        <v>528</v>
      </c>
      <c r="L11" s="672" t="s">
        <v>529</v>
      </c>
      <c r="M11" s="672" t="s">
        <v>549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18" ht="15">
      <c r="A12" s="672">
        <v>7</v>
      </c>
      <c r="C12" s="710">
        <f aca="true" t="shared" si="0" ref="C12:C22">D13-D12</f>
        <v>0.0388888888888889</v>
      </c>
      <c r="D12" s="673">
        <v>0.04722222222222222</v>
      </c>
      <c r="E12" s="672">
        <v>960</v>
      </c>
      <c r="F12" s="672" t="s">
        <v>525</v>
      </c>
      <c r="G12" s="672" t="s">
        <v>526</v>
      </c>
      <c r="H12" s="672">
        <v>0</v>
      </c>
      <c r="I12" s="672">
        <v>39</v>
      </c>
      <c r="J12" s="672" t="s">
        <v>527</v>
      </c>
      <c r="K12" s="672" t="s">
        <v>528</v>
      </c>
      <c r="L12" s="672" t="s">
        <v>529</v>
      </c>
      <c r="M12" s="672" t="s">
        <v>549</v>
      </c>
      <c r="N12" s="672" t="s">
        <v>531</v>
      </c>
      <c r="O12" s="672" t="s">
        <v>532</v>
      </c>
      <c r="P12" s="672" t="s">
        <v>535</v>
      </c>
      <c r="Q12" s="672" t="s">
        <v>534</v>
      </c>
      <c r="R12" s="672">
        <v>80</v>
      </c>
    </row>
    <row r="13" spans="1:18" ht="15">
      <c r="A13" s="672">
        <v>7</v>
      </c>
      <c r="C13" s="710">
        <f t="shared" si="0"/>
        <v>0.00138888888888887</v>
      </c>
      <c r="D13" s="673">
        <v>0.08611111111111112</v>
      </c>
      <c r="E13" s="672">
        <v>26880</v>
      </c>
      <c r="F13" s="672" t="s">
        <v>525</v>
      </c>
      <c r="G13" s="672" t="s">
        <v>526</v>
      </c>
      <c r="H13" s="672">
        <v>0</v>
      </c>
      <c r="I13" s="672">
        <v>39</v>
      </c>
      <c r="J13" s="672" t="s">
        <v>527</v>
      </c>
      <c r="K13" s="672" t="s">
        <v>528</v>
      </c>
      <c r="L13" s="672" t="s">
        <v>529</v>
      </c>
      <c r="M13" s="672" t="s">
        <v>549</v>
      </c>
      <c r="N13" s="672" t="s">
        <v>531</v>
      </c>
      <c r="O13" s="672" t="s">
        <v>532</v>
      </c>
      <c r="P13" s="672" t="s">
        <v>533</v>
      </c>
      <c r="Q13" s="672" t="s">
        <v>534</v>
      </c>
      <c r="R13" s="672">
        <v>80</v>
      </c>
    </row>
    <row r="14" spans="1:18" ht="15">
      <c r="A14" s="672">
        <v>7</v>
      </c>
      <c r="C14" s="710">
        <f t="shared" si="0"/>
        <v>0.10416666666666666</v>
      </c>
      <c r="D14" s="673">
        <v>0.0875</v>
      </c>
      <c r="E14" s="672">
        <v>960</v>
      </c>
      <c r="F14" s="672" t="s">
        <v>525</v>
      </c>
      <c r="G14" s="672" t="s">
        <v>526</v>
      </c>
      <c r="H14" s="672">
        <v>0</v>
      </c>
      <c r="I14" s="672">
        <v>39</v>
      </c>
      <c r="J14" s="672" t="s">
        <v>527</v>
      </c>
      <c r="K14" s="672" t="s">
        <v>528</v>
      </c>
      <c r="L14" s="672" t="s">
        <v>529</v>
      </c>
      <c r="M14" s="672" t="s">
        <v>549</v>
      </c>
      <c r="N14" s="672" t="s">
        <v>531</v>
      </c>
      <c r="O14" s="672" t="s">
        <v>532</v>
      </c>
      <c r="P14" s="672" t="s">
        <v>535</v>
      </c>
      <c r="Q14" s="672" t="s">
        <v>534</v>
      </c>
      <c r="R14" s="672">
        <v>80</v>
      </c>
    </row>
    <row r="15" spans="1:18" ht="15">
      <c r="A15" s="672">
        <v>7</v>
      </c>
      <c r="C15" s="710">
        <f t="shared" si="0"/>
        <v>0.013888888888888923</v>
      </c>
      <c r="D15" s="673">
        <v>0.19166666666666665</v>
      </c>
      <c r="E15" s="672">
        <v>72000</v>
      </c>
      <c r="F15" s="672" t="s">
        <v>525</v>
      </c>
      <c r="G15" s="672" t="s">
        <v>526</v>
      </c>
      <c r="H15" s="672">
        <v>0</v>
      </c>
      <c r="I15" s="672">
        <v>39</v>
      </c>
      <c r="J15" s="672" t="s">
        <v>527</v>
      </c>
      <c r="K15" s="672" t="s">
        <v>528</v>
      </c>
      <c r="L15" s="672" t="s">
        <v>550</v>
      </c>
      <c r="M15" s="672" t="s">
        <v>549</v>
      </c>
      <c r="N15" s="672" t="s">
        <v>531</v>
      </c>
      <c r="O15" s="672" t="s">
        <v>532</v>
      </c>
      <c r="P15" s="672" t="s">
        <v>535</v>
      </c>
      <c r="Q15" s="672" t="s">
        <v>534</v>
      </c>
      <c r="R15" s="672">
        <v>80</v>
      </c>
    </row>
    <row r="16" spans="1:18" ht="15">
      <c r="A16" s="672">
        <v>7</v>
      </c>
      <c r="C16" s="710">
        <f t="shared" si="0"/>
        <v>0.002083333333333326</v>
      </c>
      <c r="D16" s="673">
        <v>0.20555555555555557</v>
      </c>
      <c r="E16" s="672">
        <v>9600</v>
      </c>
      <c r="F16" s="672" t="s">
        <v>525</v>
      </c>
      <c r="G16" s="672" t="s">
        <v>526</v>
      </c>
      <c r="H16" s="672">
        <v>0</v>
      </c>
      <c r="I16" s="672">
        <v>39</v>
      </c>
      <c r="J16" s="672" t="s">
        <v>527</v>
      </c>
      <c r="K16" s="672" t="s">
        <v>528</v>
      </c>
      <c r="L16" s="672" t="s">
        <v>529</v>
      </c>
      <c r="M16" s="672" t="s">
        <v>549</v>
      </c>
      <c r="N16" s="672" t="s">
        <v>531</v>
      </c>
      <c r="O16" s="672" t="s">
        <v>532</v>
      </c>
      <c r="P16" s="672" t="s">
        <v>533</v>
      </c>
      <c r="Q16" s="672" t="s">
        <v>534</v>
      </c>
      <c r="R16" s="672">
        <v>80</v>
      </c>
    </row>
    <row r="17" spans="1:18" ht="15">
      <c r="A17" s="672">
        <v>7</v>
      </c>
      <c r="C17" s="710">
        <f t="shared" si="0"/>
        <v>0.016666666666666663</v>
      </c>
      <c r="D17" s="673">
        <v>0.2076388888888889</v>
      </c>
      <c r="E17" s="672">
        <v>1440</v>
      </c>
      <c r="F17" s="672" t="s">
        <v>525</v>
      </c>
      <c r="G17" s="672" t="s">
        <v>526</v>
      </c>
      <c r="H17" s="672">
        <v>0</v>
      </c>
      <c r="I17" s="672">
        <v>39</v>
      </c>
      <c r="J17" s="672" t="s">
        <v>527</v>
      </c>
      <c r="K17" s="672" t="s">
        <v>528</v>
      </c>
      <c r="L17" s="672" t="s">
        <v>529</v>
      </c>
      <c r="M17" s="672" t="s">
        <v>549</v>
      </c>
      <c r="N17" s="672" t="s">
        <v>531</v>
      </c>
      <c r="O17" s="672" t="s">
        <v>532</v>
      </c>
      <c r="P17" s="672" t="s">
        <v>535</v>
      </c>
      <c r="Q17" s="672" t="s">
        <v>534</v>
      </c>
      <c r="R17" s="672">
        <v>80</v>
      </c>
    </row>
    <row r="18" spans="1:18" ht="15">
      <c r="A18" s="672">
        <v>7</v>
      </c>
      <c r="C18" s="710">
        <f t="shared" si="0"/>
        <v>0.004166666666666652</v>
      </c>
      <c r="D18" s="673">
        <v>0.22430555555555556</v>
      </c>
      <c r="E18" s="672">
        <v>11520</v>
      </c>
      <c r="F18" s="672" t="s">
        <v>525</v>
      </c>
      <c r="G18" s="672" t="s">
        <v>526</v>
      </c>
      <c r="H18" s="672">
        <v>0</v>
      </c>
      <c r="I18" s="672">
        <v>39</v>
      </c>
      <c r="J18" s="672" t="s">
        <v>527</v>
      </c>
      <c r="K18" s="672" t="s">
        <v>528</v>
      </c>
      <c r="L18" s="672" t="s">
        <v>529</v>
      </c>
      <c r="M18" s="672" t="s">
        <v>549</v>
      </c>
      <c r="N18" s="672" t="s">
        <v>531</v>
      </c>
      <c r="O18" s="672" t="s">
        <v>532</v>
      </c>
      <c r="P18" s="672" t="s">
        <v>533</v>
      </c>
      <c r="Q18" s="672" t="s">
        <v>534</v>
      </c>
      <c r="R18" s="672">
        <v>80</v>
      </c>
    </row>
    <row r="19" spans="1:18" ht="15">
      <c r="A19" s="672">
        <v>7</v>
      </c>
      <c r="C19" s="710">
        <f t="shared" si="0"/>
        <v>0.044444444444444425</v>
      </c>
      <c r="D19" s="673">
        <v>0.22847222222222222</v>
      </c>
      <c r="E19" s="672">
        <v>2880</v>
      </c>
      <c r="F19" s="672" t="s">
        <v>525</v>
      </c>
      <c r="G19" s="672" t="s">
        <v>526</v>
      </c>
      <c r="H19" s="672">
        <v>0</v>
      </c>
      <c r="I19" s="672">
        <v>39</v>
      </c>
      <c r="J19" s="672" t="s">
        <v>527</v>
      </c>
      <c r="K19" s="672" t="s">
        <v>528</v>
      </c>
      <c r="L19" s="672" t="s">
        <v>529</v>
      </c>
      <c r="M19" s="672" t="s">
        <v>549</v>
      </c>
      <c r="N19" s="672" t="s">
        <v>531</v>
      </c>
      <c r="O19" s="672" t="s">
        <v>532</v>
      </c>
      <c r="P19" s="672" t="s">
        <v>535</v>
      </c>
      <c r="Q19" s="672" t="s">
        <v>534</v>
      </c>
      <c r="R19" s="672">
        <v>80</v>
      </c>
    </row>
    <row r="20" spans="1:18" ht="15">
      <c r="A20" s="672">
        <v>7</v>
      </c>
      <c r="C20" s="710">
        <f t="shared" si="0"/>
        <v>0.004166666666666707</v>
      </c>
      <c r="D20" s="673">
        <v>0.27291666666666664</v>
      </c>
      <c r="E20" s="672">
        <v>30720</v>
      </c>
      <c r="F20" s="672" t="s">
        <v>525</v>
      </c>
      <c r="G20" s="672" t="s">
        <v>526</v>
      </c>
      <c r="H20" s="672">
        <v>0</v>
      </c>
      <c r="I20" s="672">
        <v>39</v>
      </c>
      <c r="J20" s="672" t="s">
        <v>527</v>
      </c>
      <c r="K20" s="672" t="s">
        <v>528</v>
      </c>
      <c r="L20" s="672" t="s">
        <v>529</v>
      </c>
      <c r="M20" s="672" t="s">
        <v>549</v>
      </c>
      <c r="N20" s="672" t="s">
        <v>531</v>
      </c>
      <c r="O20" s="672" t="s">
        <v>532</v>
      </c>
      <c r="P20" s="672" t="s">
        <v>533</v>
      </c>
      <c r="Q20" s="672" t="s">
        <v>534</v>
      </c>
      <c r="R20" s="672">
        <v>80</v>
      </c>
    </row>
    <row r="21" spans="1:18" ht="15">
      <c r="A21" s="672">
        <v>7</v>
      </c>
      <c r="C21" s="710">
        <f t="shared" si="0"/>
        <v>0.009027777777777801</v>
      </c>
      <c r="D21" s="673">
        <v>0.27708333333333335</v>
      </c>
      <c r="E21" s="672">
        <v>2880</v>
      </c>
      <c r="F21" s="672" t="s">
        <v>525</v>
      </c>
      <c r="G21" s="672" t="s">
        <v>526</v>
      </c>
      <c r="H21" s="672">
        <v>0</v>
      </c>
      <c r="I21" s="672">
        <v>39</v>
      </c>
      <c r="J21" s="672" t="s">
        <v>527</v>
      </c>
      <c r="K21" s="672" t="s">
        <v>528</v>
      </c>
      <c r="L21" s="672" t="s">
        <v>529</v>
      </c>
      <c r="M21" s="672" t="s">
        <v>549</v>
      </c>
      <c r="N21" s="672" t="s">
        <v>531</v>
      </c>
      <c r="O21" s="672" t="s">
        <v>532</v>
      </c>
      <c r="P21" s="672" t="s">
        <v>535</v>
      </c>
      <c r="Q21" s="672" t="s">
        <v>534</v>
      </c>
      <c r="R21" s="672">
        <v>80</v>
      </c>
    </row>
    <row r="22" spans="1:18" ht="15">
      <c r="A22" s="672">
        <v>7</v>
      </c>
      <c r="C22" s="710">
        <f t="shared" si="0"/>
        <v>0.002083333333333326</v>
      </c>
      <c r="D22" s="673">
        <v>0.28611111111111115</v>
      </c>
      <c r="E22" s="672">
        <v>6240</v>
      </c>
      <c r="F22" s="672" t="s">
        <v>525</v>
      </c>
      <c r="G22" s="672" t="s">
        <v>526</v>
      </c>
      <c r="H22" s="672">
        <v>0</v>
      </c>
      <c r="I22" s="672">
        <v>39</v>
      </c>
      <c r="J22" s="672" t="s">
        <v>527</v>
      </c>
      <c r="K22" s="672" t="s">
        <v>528</v>
      </c>
      <c r="L22" s="672" t="s">
        <v>529</v>
      </c>
      <c r="M22" s="672" t="s">
        <v>549</v>
      </c>
      <c r="N22" s="672" t="s">
        <v>531</v>
      </c>
      <c r="O22" s="672" t="s">
        <v>532</v>
      </c>
      <c r="P22" s="672" t="s">
        <v>533</v>
      </c>
      <c r="Q22" s="672" t="s">
        <v>534</v>
      </c>
      <c r="R22" s="672">
        <v>80</v>
      </c>
    </row>
    <row r="23" spans="1:6" ht="15">
      <c r="A23" s="672">
        <v>4</v>
      </c>
      <c r="D23" s="673">
        <f>D29</f>
        <v>0.2881944444444445</v>
      </c>
      <c r="E23" s="672">
        <v>0</v>
      </c>
      <c r="F23" s="672" t="s">
        <v>536</v>
      </c>
    </row>
    <row r="24" ht="15">
      <c r="C24" s="710"/>
    </row>
    <row r="25" spans="1:3" ht="15">
      <c r="A25" s="711">
        <f>CEILING(SUM(A9:A23)/88,1)</f>
        <v>2</v>
      </c>
      <c r="B25" s="712" t="s">
        <v>10</v>
      </c>
      <c r="C25" s="713">
        <f>SUM(C9:C23)</f>
        <v>0.2881944444444445</v>
      </c>
    </row>
    <row r="27" spans="4:5" ht="15">
      <c r="D27" s="673">
        <f>'Icy Satellites'!J34+'Icy Satellites'!J35+'Icy Satellites'!J36+'Icy Satellites'!J37+'Icy Satellites'!J38+'Icy Satellites'!J39+'Icy Satellites'!J40+'Icy Satellites'!J41</f>
        <v>0.2888888888888889</v>
      </c>
      <c r="E27" s="672" t="s">
        <v>538</v>
      </c>
    </row>
    <row r="28" spans="4:5" ht="15">
      <c r="D28" s="673">
        <v>0.0006944444444444445</v>
      </c>
      <c r="E28" s="672" t="s">
        <v>539</v>
      </c>
    </row>
    <row r="29" spans="4:5" ht="15">
      <c r="D29" s="673">
        <f>D27-D28</f>
        <v>0.2881944444444445</v>
      </c>
      <c r="E29" s="672" t="s">
        <v>540</v>
      </c>
    </row>
    <row r="31" spans="3:14" ht="15">
      <c r="C31" s="735">
        <f>B9</f>
        <v>0</v>
      </c>
      <c r="D31" s="672" t="s">
        <v>528</v>
      </c>
      <c r="E31" s="672" t="s">
        <v>529</v>
      </c>
      <c r="F31" s="672" t="s">
        <v>549</v>
      </c>
      <c r="G31" s="672" t="s">
        <v>533</v>
      </c>
      <c r="J31" s="672" t="b">
        <f>C31=D9</f>
        <v>1</v>
      </c>
      <c r="K31" s="672" t="b">
        <f>D31=K9</f>
        <v>1</v>
      </c>
      <c r="L31" s="672" t="b">
        <f aca="true" t="shared" si="1" ref="L31:M44">E31=L9</f>
        <v>1</v>
      </c>
      <c r="M31" s="672" t="b">
        <f t="shared" si="1"/>
        <v>1</v>
      </c>
      <c r="N31" s="672" t="b">
        <f>G31=P9</f>
        <v>1</v>
      </c>
    </row>
    <row r="32" spans="3:14" ht="15">
      <c r="C32" s="673">
        <f>K50</f>
        <v>0.005555555555555556</v>
      </c>
      <c r="D32" s="672" t="s">
        <v>528</v>
      </c>
      <c r="E32" s="672" t="s">
        <v>529</v>
      </c>
      <c r="F32" s="672" t="s">
        <v>549</v>
      </c>
      <c r="G32" s="672" t="s">
        <v>535</v>
      </c>
      <c r="J32" s="672" t="b">
        <f aca="true" t="shared" si="2" ref="J32:J44">C32=D10</f>
        <v>1</v>
      </c>
      <c r="K32" s="672" t="b">
        <f aca="true" t="shared" si="3" ref="K32:K44">D32=K10</f>
        <v>1</v>
      </c>
      <c r="L32" s="672" t="b">
        <f t="shared" si="1"/>
        <v>1</v>
      </c>
      <c r="M32" s="672" t="b">
        <f t="shared" si="1"/>
        <v>1</v>
      </c>
      <c r="N32" s="672" t="b">
        <f aca="true" t="shared" si="4" ref="N32:N44">G32=P10</f>
        <v>1</v>
      </c>
    </row>
    <row r="33" spans="3:14" ht="15">
      <c r="C33" s="735">
        <f>C50-K50+C51+C32</f>
        <v>0.04583333333333333</v>
      </c>
      <c r="D33" s="672" t="s">
        <v>528</v>
      </c>
      <c r="E33" s="672" t="s">
        <v>529</v>
      </c>
      <c r="F33" s="672" t="s">
        <v>549</v>
      </c>
      <c r="G33" s="672" t="s">
        <v>533</v>
      </c>
      <c r="J33" s="672" t="b">
        <f t="shared" si="2"/>
        <v>1</v>
      </c>
      <c r="K33" s="672" t="b">
        <f t="shared" si="3"/>
        <v>1</v>
      </c>
      <c r="L33" s="672" t="b">
        <f t="shared" si="1"/>
        <v>1</v>
      </c>
      <c r="M33" s="672" t="b">
        <f t="shared" si="1"/>
        <v>1</v>
      </c>
      <c r="N33" s="672" t="b">
        <f t="shared" si="4"/>
        <v>1</v>
      </c>
    </row>
    <row r="34" spans="3:14" ht="15">
      <c r="C34" s="735">
        <f>C33+K52</f>
        <v>0.04722222222222222</v>
      </c>
      <c r="D34" s="672" t="s">
        <v>528</v>
      </c>
      <c r="E34" s="672" t="s">
        <v>529</v>
      </c>
      <c r="F34" s="672" t="s">
        <v>549</v>
      </c>
      <c r="G34" s="672" t="s">
        <v>535</v>
      </c>
      <c r="J34" s="672" t="b">
        <f t="shared" si="2"/>
        <v>1</v>
      </c>
      <c r="K34" s="672" t="b">
        <f t="shared" si="3"/>
        <v>1</v>
      </c>
      <c r="L34" s="672" t="b">
        <f t="shared" si="1"/>
        <v>1</v>
      </c>
      <c r="M34" s="672" t="b">
        <f t="shared" si="1"/>
        <v>1</v>
      </c>
      <c r="N34" s="672" t="b">
        <f t="shared" si="4"/>
        <v>1</v>
      </c>
    </row>
    <row r="35" spans="3:14" ht="15">
      <c r="C35" s="735">
        <f>C52-2*K52+C34</f>
        <v>0.08611111111111111</v>
      </c>
      <c r="D35" s="672" t="s">
        <v>528</v>
      </c>
      <c r="E35" s="672" t="s">
        <v>529</v>
      </c>
      <c r="F35" s="672" t="s">
        <v>549</v>
      </c>
      <c r="G35" s="672" t="s">
        <v>533</v>
      </c>
      <c r="J35" s="672" t="b">
        <f t="shared" si="2"/>
        <v>1</v>
      </c>
      <c r="K35" s="672" t="b">
        <f t="shared" si="3"/>
        <v>1</v>
      </c>
      <c r="L35" s="672" t="b">
        <f t="shared" si="1"/>
        <v>1</v>
      </c>
      <c r="M35" s="672" t="b">
        <f t="shared" si="1"/>
        <v>1</v>
      </c>
      <c r="N35" s="672" t="b">
        <f t="shared" si="4"/>
        <v>1</v>
      </c>
    </row>
    <row r="36" spans="3:14" ht="15">
      <c r="C36" s="735">
        <f>C35+K52</f>
        <v>0.0875</v>
      </c>
      <c r="D36" s="672" t="s">
        <v>528</v>
      </c>
      <c r="E36" s="672" t="s">
        <v>529</v>
      </c>
      <c r="F36" s="672" t="s">
        <v>549</v>
      </c>
      <c r="G36" s="672" t="s">
        <v>535</v>
      </c>
      <c r="J36" s="672" t="b">
        <f t="shared" si="2"/>
        <v>1</v>
      </c>
      <c r="K36" s="672" t="b">
        <f t="shared" si="3"/>
        <v>1</v>
      </c>
      <c r="L36" s="672" t="b">
        <f t="shared" si="1"/>
        <v>1</v>
      </c>
      <c r="M36" s="672" t="b">
        <f t="shared" si="1"/>
        <v>1</v>
      </c>
      <c r="N36" s="672" t="b">
        <f t="shared" si="4"/>
        <v>1</v>
      </c>
    </row>
    <row r="37" spans="3:14" ht="15">
      <c r="C37" s="735">
        <f>C53+C36</f>
        <v>0.19166666666666665</v>
      </c>
      <c r="D37" s="672" t="s">
        <v>528</v>
      </c>
      <c r="E37" s="672" t="s">
        <v>550</v>
      </c>
      <c r="F37" s="672" t="s">
        <v>549</v>
      </c>
      <c r="G37" s="672" t="s">
        <v>535</v>
      </c>
      <c r="J37" s="672" t="b">
        <f t="shared" si="2"/>
        <v>1</v>
      </c>
      <c r="K37" s="672" t="b">
        <f t="shared" si="3"/>
        <v>1</v>
      </c>
      <c r="L37" s="672" t="b">
        <f t="shared" si="1"/>
        <v>1</v>
      </c>
      <c r="M37" s="672" t="b">
        <f t="shared" si="1"/>
        <v>1</v>
      </c>
      <c r="N37" s="672" t="b">
        <f t="shared" si="4"/>
        <v>1</v>
      </c>
    </row>
    <row r="38" spans="3:14" ht="15">
      <c r="C38" s="735">
        <f>C37+C54</f>
        <v>0.20555555555555555</v>
      </c>
      <c r="D38" s="672" t="s">
        <v>528</v>
      </c>
      <c r="E38" s="672" t="s">
        <v>529</v>
      </c>
      <c r="F38" s="672" t="s">
        <v>549</v>
      </c>
      <c r="G38" s="672" t="s">
        <v>533</v>
      </c>
      <c r="J38" s="672" t="b">
        <f t="shared" si="2"/>
        <v>1</v>
      </c>
      <c r="K38" s="672" t="b">
        <f t="shared" si="3"/>
        <v>1</v>
      </c>
      <c r="L38" s="672" t="b">
        <f t="shared" si="1"/>
        <v>1</v>
      </c>
      <c r="M38" s="672" t="b">
        <f t="shared" si="1"/>
        <v>1</v>
      </c>
      <c r="N38" s="672" t="b">
        <f t="shared" si="4"/>
        <v>1</v>
      </c>
    </row>
    <row r="39" spans="3:14" ht="15">
      <c r="C39" s="735">
        <f>C38+K55</f>
        <v>0.20763888888888887</v>
      </c>
      <c r="D39" s="672" t="s">
        <v>528</v>
      </c>
      <c r="E39" s="672" t="s">
        <v>529</v>
      </c>
      <c r="F39" s="672" t="s">
        <v>549</v>
      </c>
      <c r="G39" s="672" t="s">
        <v>535</v>
      </c>
      <c r="J39" s="672" t="b">
        <f t="shared" si="2"/>
        <v>1</v>
      </c>
      <c r="K39" s="672" t="b">
        <f t="shared" si="3"/>
        <v>1</v>
      </c>
      <c r="L39" s="672" t="b">
        <f t="shared" si="1"/>
        <v>1</v>
      </c>
      <c r="M39" s="672" t="b">
        <f t="shared" si="1"/>
        <v>1</v>
      </c>
      <c r="N39" s="672" t="b">
        <f t="shared" si="4"/>
        <v>1</v>
      </c>
    </row>
    <row r="40" spans="3:14" ht="15">
      <c r="C40" s="735">
        <f>C55-2*K55+C39</f>
        <v>0.22430555555555554</v>
      </c>
      <c r="D40" s="672" t="s">
        <v>528</v>
      </c>
      <c r="E40" s="672" t="s">
        <v>529</v>
      </c>
      <c r="F40" s="672" t="s">
        <v>549</v>
      </c>
      <c r="G40" s="672" t="s">
        <v>533</v>
      </c>
      <c r="J40" s="672" t="b">
        <f t="shared" si="2"/>
        <v>1</v>
      </c>
      <c r="K40" s="672" t="b">
        <f t="shared" si="3"/>
        <v>1</v>
      </c>
      <c r="L40" s="672" t="b">
        <f t="shared" si="1"/>
        <v>1</v>
      </c>
      <c r="M40" s="672" t="b">
        <f t="shared" si="1"/>
        <v>1</v>
      </c>
      <c r="N40" s="672" t="b">
        <f t="shared" si="4"/>
        <v>1</v>
      </c>
    </row>
    <row r="41" spans="3:14" ht="15">
      <c r="C41" s="735">
        <f>C40+2*K56</f>
        <v>0.22847222222222222</v>
      </c>
      <c r="D41" s="672" t="s">
        <v>528</v>
      </c>
      <c r="E41" s="672" t="s">
        <v>529</v>
      </c>
      <c r="F41" s="672" t="s">
        <v>549</v>
      </c>
      <c r="G41" s="672" t="s">
        <v>535</v>
      </c>
      <c r="J41" s="672" t="b">
        <f t="shared" si="2"/>
        <v>1</v>
      </c>
      <c r="K41" s="672" t="b">
        <f t="shared" si="3"/>
        <v>1</v>
      </c>
      <c r="L41" s="672" t="b">
        <f t="shared" si="1"/>
        <v>1</v>
      </c>
      <c r="M41" s="672" t="b">
        <f t="shared" si="1"/>
        <v>1</v>
      </c>
      <c r="N41" s="672" t="b">
        <f t="shared" si="4"/>
        <v>1</v>
      </c>
    </row>
    <row r="42" spans="3:14" ht="15">
      <c r="C42" s="735">
        <f>C56-2*K56+C41</f>
        <v>0.27291666666666664</v>
      </c>
      <c r="D42" s="672" t="s">
        <v>528</v>
      </c>
      <c r="E42" s="672" t="s">
        <v>529</v>
      </c>
      <c r="F42" s="672" t="s">
        <v>549</v>
      </c>
      <c r="G42" s="672" t="s">
        <v>533</v>
      </c>
      <c r="J42" s="672" t="b">
        <f t="shared" si="2"/>
        <v>1</v>
      </c>
      <c r="K42" s="672" t="b">
        <f t="shared" si="3"/>
        <v>1</v>
      </c>
      <c r="L42" s="672" t="b">
        <f t="shared" si="1"/>
        <v>1</v>
      </c>
      <c r="M42" s="672" t="b">
        <f t="shared" si="1"/>
        <v>1</v>
      </c>
      <c r="N42" s="672" t="b">
        <f t="shared" si="4"/>
        <v>1</v>
      </c>
    </row>
    <row r="43" spans="3:14" ht="15">
      <c r="C43" s="735">
        <f>C42+2*K56</f>
        <v>0.2770833333333333</v>
      </c>
      <c r="D43" s="672" t="s">
        <v>528</v>
      </c>
      <c r="E43" s="672" t="s">
        <v>529</v>
      </c>
      <c r="F43" s="672" t="s">
        <v>549</v>
      </c>
      <c r="G43" s="672" t="s">
        <v>535</v>
      </c>
      <c r="J43" s="672" t="b">
        <f t="shared" si="2"/>
        <v>1</v>
      </c>
      <c r="K43" s="672" t="b">
        <f t="shared" si="3"/>
        <v>1</v>
      </c>
      <c r="L43" s="672" t="b">
        <f t="shared" si="1"/>
        <v>1</v>
      </c>
      <c r="M43" s="672" t="b">
        <f t="shared" si="1"/>
        <v>1</v>
      </c>
      <c r="N43" s="672" t="b">
        <f t="shared" si="4"/>
        <v>1</v>
      </c>
    </row>
    <row r="44" spans="3:14" ht="15">
      <c r="C44" s="735">
        <f>C57-2*K57+C43-D28</f>
        <v>0.2861111111111111</v>
      </c>
      <c r="D44" s="672" t="s">
        <v>528</v>
      </c>
      <c r="E44" s="672" t="s">
        <v>529</v>
      </c>
      <c r="F44" s="672" t="s">
        <v>549</v>
      </c>
      <c r="G44" s="672" t="s">
        <v>533</v>
      </c>
      <c r="J44" s="672" t="b">
        <f t="shared" si="2"/>
        <v>1</v>
      </c>
      <c r="K44" s="672" t="b">
        <f t="shared" si="3"/>
        <v>1</v>
      </c>
      <c r="L44" s="672" t="b">
        <f t="shared" si="1"/>
        <v>1</v>
      </c>
      <c r="M44" s="672" t="b">
        <f t="shared" si="1"/>
        <v>1</v>
      </c>
      <c r="N44" s="672" t="b">
        <f t="shared" si="4"/>
        <v>1</v>
      </c>
    </row>
    <row r="50" spans="1:13" ht="18">
      <c r="A50" s="736"/>
      <c r="B50" s="736" t="s">
        <v>541</v>
      </c>
      <c r="C50" s="737">
        <v>0.020833333333333332</v>
      </c>
      <c r="D50" s="738" t="s">
        <v>234</v>
      </c>
      <c r="E50" s="738" t="s">
        <v>234</v>
      </c>
      <c r="F50" s="738" t="s">
        <v>571</v>
      </c>
      <c r="G50" s="739" t="s">
        <v>587</v>
      </c>
      <c r="H50" s="743"/>
      <c r="I50" s="743"/>
      <c r="J50" s="743"/>
      <c r="K50" s="744">
        <v>0.005555555555555556</v>
      </c>
      <c r="L50" s="745"/>
      <c r="M50" s="745"/>
    </row>
    <row r="51" spans="1:11" ht="18">
      <c r="A51" s="711"/>
      <c r="B51" s="736" t="s">
        <v>541</v>
      </c>
      <c r="C51" s="421">
        <v>0.024999999999999998</v>
      </c>
      <c r="D51" s="415" t="s">
        <v>234</v>
      </c>
      <c r="E51" s="415" t="s">
        <v>234</v>
      </c>
      <c r="F51" s="415" t="s">
        <v>571</v>
      </c>
      <c r="G51" s="740" t="s">
        <v>588</v>
      </c>
      <c r="H51" s="741"/>
      <c r="I51" s="741"/>
      <c r="J51" s="741"/>
      <c r="K51" s="742">
        <v>0</v>
      </c>
    </row>
    <row r="52" spans="1:13" ht="18">
      <c r="A52" s="711"/>
      <c r="B52" s="736" t="s">
        <v>541</v>
      </c>
      <c r="C52" s="737">
        <v>0.041666666666666664</v>
      </c>
      <c r="D52" s="738" t="s">
        <v>234</v>
      </c>
      <c r="E52" s="738" t="s">
        <v>234</v>
      </c>
      <c r="F52" s="738" t="s">
        <v>571</v>
      </c>
      <c r="G52" s="739" t="s">
        <v>589</v>
      </c>
      <c r="H52" s="743"/>
      <c r="I52" s="743"/>
      <c r="J52" s="743"/>
      <c r="K52" s="744">
        <v>0.001388888888888889</v>
      </c>
      <c r="L52" s="745"/>
      <c r="M52" s="745"/>
    </row>
    <row r="53" spans="1:11" ht="18">
      <c r="A53" s="711"/>
      <c r="B53" s="736" t="s">
        <v>541</v>
      </c>
      <c r="C53" s="421">
        <v>0.10416666666666667</v>
      </c>
      <c r="D53" s="415" t="s">
        <v>234</v>
      </c>
      <c r="E53" s="415" t="s">
        <v>234</v>
      </c>
      <c r="F53" s="415" t="s">
        <v>571</v>
      </c>
      <c r="G53" s="740" t="s">
        <v>588</v>
      </c>
      <c r="H53" s="741"/>
      <c r="I53" s="741"/>
      <c r="J53" s="741"/>
      <c r="K53" s="742">
        <v>0</v>
      </c>
    </row>
    <row r="54" spans="1:13" ht="18">
      <c r="A54" s="711"/>
      <c r="B54" s="736" t="s">
        <v>541</v>
      </c>
      <c r="C54" s="737">
        <v>0.013888888888888888</v>
      </c>
      <c r="D54" s="738" t="s">
        <v>234</v>
      </c>
      <c r="E54" s="738" t="s">
        <v>571</v>
      </c>
      <c r="F54" s="738" t="s">
        <v>571</v>
      </c>
      <c r="G54" s="739" t="s">
        <v>588</v>
      </c>
      <c r="H54" s="743"/>
      <c r="I54" s="743"/>
      <c r="J54" s="743"/>
      <c r="K54" s="744">
        <v>0</v>
      </c>
      <c r="L54" s="745"/>
      <c r="M54" s="746">
        <f>C50+C51+C52+C53+C54</f>
        <v>0.20555555555555555</v>
      </c>
    </row>
    <row r="55" spans="1:11" ht="18">
      <c r="A55" s="711"/>
      <c r="B55" s="736" t="s">
        <v>541</v>
      </c>
      <c r="C55" s="421">
        <v>0.020833333333333332</v>
      </c>
      <c r="D55" s="415" t="s">
        <v>234</v>
      </c>
      <c r="E55" s="415" t="s">
        <v>234</v>
      </c>
      <c r="F55" s="415" t="s">
        <v>571</v>
      </c>
      <c r="G55" s="740" t="s">
        <v>590</v>
      </c>
      <c r="H55" s="741"/>
      <c r="I55" s="741"/>
      <c r="J55" s="741"/>
      <c r="K55" s="742">
        <v>0.0020833333333333333</v>
      </c>
    </row>
    <row r="56" spans="1:13" ht="18">
      <c r="A56" s="711"/>
      <c r="B56" s="736" t="s">
        <v>541</v>
      </c>
      <c r="C56" s="737">
        <v>0.04861111111111111</v>
      </c>
      <c r="D56" s="738" t="s">
        <v>234</v>
      </c>
      <c r="E56" s="738" t="s">
        <v>234</v>
      </c>
      <c r="F56" s="738" t="s">
        <v>571</v>
      </c>
      <c r="G56" s="739" t="s">
        <v>590</v>
      </c>
      <c r="H56" s="743"/>
      <c r="I56" s="743"/>
      <c r="J56" s="743"/>
      <c r="K56" s="744">
        <v>0.0020833333333333333</v>
      </c>
      <c r="L56" s="745"/>
      <c r="M56" s="745"/>
    </row>
    <row r="57" spans="1:13" ht="18">
      <c r="A57" s="711"/>
      <c r="B57" s="736" t="s">
        <v>541</v>
      </c>
      <c r="C57" s="421">
        <v>0.013888888888888888</v>
      </c>
      <c r="D57" s="415" t="s">
        <v>234</v>
      </c>
      <c r="E57" s="415" t="s">
        <v>234</v>
      </c>
      <c r="F57" s="415" t="s">
        <v>571</v>
      </c>
      <c r="G57" s="740" t="s">
        <v>590</v>
      </c>
      <c r="H57" s="741"/>
      <c r="I57" s="741"/>
      <c r="J57" s="741"/>
      <c r="K57" s="742">
        <v>0.0020833333333333333</v>
      </c>
      <c r="M57" s="735">
        <f>C50+C51+C52+C53+C54+C55+C56+C57</f>
        <v>0.2888888888888889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6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8515625" style="25" customWidth="1"/>
    <col min="2" max="2" width="6.28125" style="25" bestFit="1" customWidth="1"/>
    <col min="3" max="3" width="42.8515625" style="25" customWidth="1"/>
    <col min="4" max="4" width="14.7109375" style="25" bestFit="1" customWidth="1"/>
    <col min="5" max="5" width="7.57421875" style="25" bestFit="1" customWidth="1"/>
    <col min="6" max="6" width="6.28125" style="25" bestFit="1" customWidth="1"/>
    <col min="7" max="7" width="11.421875" style="25" customWidth="1"/>
    <col min="8" max="8" width="12.7109375" style="25" bestFit="1" customWidth="1"/>
    <col min="9" max="9" width="11.00390625" style="25" bestFit="1" customWidth="1"/>
    <col min="10" max="10" width="14.7109375" style="25" bestFit="1" customWidth="1"/>
    <col min="11" max="11" width="7.57421875" style="25" bestFit="1" customWidth="1"/>
    <col min="12" max="12" width="6.28125" style="25" bestFit="1" customWidth="1"/>
    <col min="13" max="13" width="11.421875" style="25" bestFit="1" customWidth="1"/>
    <col min="14" max="14" width="13.28125" style="25" bestFit="1" customWidth="1"/>
    <col min="15" max="15" width="13.00390625" style="25" customWidth="1"/>
    <col min="16" max="16" width="13.7109375" style="25" customWidth="1"/>
    <col min="17" max="17" width="14.00390625" style="25" customWidth="1"/>
    <col min="18" max="18" width="9.140625" style="25" customWidth="1"/>
    <col min="19" max="19" width="12.7109375" style="25" customWidth="1"/>
    <col min="20" max="20" width="13.140625" style="25" customWidth="1"/>
    <col min="21" max="21" width="7.140625" style="25" customWidth="1"/>
    <col min="22" max="16384" width="11.421875" style="25" customWidth="1"/>
  </cols>
  <sheetData>
    <row r="1" spans="2:20" ht="15">
      <c r="B1" s="70"/>
      <c r="C1" s="70"/>
      <c r="D1" s="70"/>
      <c r="E1" s="70"/>
      <c r="F1" s="70"/>
      <c r="G1" s="70"/>
      <c r="H1" s="70"/>
      <c r="I1" s="70"/>
      <c r="J1" s="255"/>
      <c r="K1" s="255"/>
      <c r="L1" s="70"/>
      <c r="M1" s="70"/>
      <c r="N1" s="70"/>
      <c r="O1" s="70"/>
      <c r="P1" s="79"/>
      <c r="Q1" s="70"/>
      <c r="R1" s="70"/>
      <c r="S1" s="70"/>
      <c r="T1" s="70"/>
    </row>
    <row r="2" spans="2:20" ht="15">
      <c r="B2" s="70"/>
      <c r="C2" s="70"/>
      <c r="D2" s="214"/>
      <c r="E2" s="70"/>
      <c r="F2" s="70"/>
      <c r="G2" s="78"/>
      <c r="H2" s="78"/>
      <c r="I2" s="78"/>
      <c r="J2" s="54"/>
      <c r="K2" s="281"/>
      <c r="L2" s="214"/>
      <c r="M2" s="77"/>
      <c r="N2" s="77"/>
      <c r="O2" s="70"/>
      <c r="P2" s="79"/>
      <c r="Q2" s="72" t="s">
        <v>84</v>
      </c>
      <c r="R2" s="70">
        <v>750</v>
      </c>
      <c r="S2" s="70"/>
      <c r="T2" s="70"/>
    </row>
    <row r="3" spans="2:20" ht="15">
      <c r="B3" s="70"/>
      <c r="C3" s="70"/>
      <c r="D3" s="70"/>
      <c r="E3" s="70"/>
      <c r="F3" s="70"/>
      <c r="G3" s="70"/>
      <c r="H3" s="70"/>
      <c r="I3" s="70"/>
      <c r="J3" s="255"/>
      <c r="K3" s="255"/>
      <c r="L3" s="70"/>
      <c r="M3" s="70"/>
      <c r="N3" s="70"/>
      <c r="O3" s="70"/>
      <c r="P3" s="79"/>
      <c r="Q3" s="70"/>
      <c r="R3" s="70"/>
      <c r="S3" s="70"/>
      <c r="T3" s="70"/>
    </row>
    <row r="4" spans="2:20" ht="15.75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9"/>
      <c r="Q4" s="70"/>
      <c r="R4" s="70"/>
      <c r="S4" s="70"/>
      <c r="T4" s="70"/>
    </row>
    <row r="5" spans="2:20" ht="35.25" customHeight="1">
      <c r="B5" s="70"/>
      <c r="C5" s="861" t="s">
        <v>81</v>
      </c>
      <c r="D5" s="883" t="s">
        <v>85</v>
      </c>
      <c r="E5" s="880"/>
      <c r="F5" s="880"/>
      <c r="G5" s="875"/>
      <c r="H5" s="874" t="s">
        <v>86</v>
      </c>
      <c r="I5" s="882"/>
      <c r="J5" s="883" t="s">
        <v>87</v>
      </c>
      <c r="K5" s="880"/>
      <c r="L5" s="880"/>
      <c r="M5" s="875"/>
      <c r="N5" s="861" t="s">
        <v>127</v>
      </c>
      <c r="O5" s="863" t="s">
        <v>129</v>
      </c>
      <c r="P5" s="861" t="s">
        <v>107</v>
      </c>
      <c r="Q5" s="863" t="s">
        <v>108</v>
      </c>
      <c r="R5" s="863" t="s">
        <v>90</v>
      </c>
      <c r="S5" s="863" t="s">
        <v>829</v>
      </c>
      <c r="T5" s="863" t="s">
        <v>830</v>
      </c>
    </row>
    <row r="6" spans="2:20" ht="44.25" customHeight="1" thickBot="1">
      <c r="B6" s="70"/>
      <c r="C6" s="881"/>
      <c r="D6" s="173" t="s">
        <v>91</v>
      </c>
      <c r="E6" s="170" t="s">
        <v>92</v>
      </c>
      <c r="F6" s="171" t="s">
        <v>93</v>
      </c>
      <c r="G6" s="172" t="s">
        <v>94</v>
      </c>
      <c r="H6" s="174" t="s">
        <v>109</v>
      </c>
      <c r="I6" s="175" t="s">
        <v>80</v>
      </c>
      <c r="J6" s="173" t="s">
        <v>91</v>
      </c>
      <c r="K6" s="170" t="s">
        <v>92</v>
      </c>
      <c r="L6" s="171" t="s">
        <v>93</v>
      </c>
      <c r="M6" s="172" t="s">
        <v>94</v>
      </c>
      <c r="N6" s="862"/>
      <c r="O6" s="864"/>
      <c r="P6" s="862"/>
      <c r="Q6" s="864"/>
      <c r="R6" s="864"/>
      <c r="S6" s="864"/>
      <c r="T6" s="864"/>
    </row>
    <row r="7" spans="2:20" ht="15">
      <c r="B7" s="70"/>
      <c r="C7" s="246"/>
      <c r="D7" s="222"/>
      <c r="E7" s="223"/>
      <c r="F7" s="223"/>
      <c r="G7" s="227"/>
      <c r="H7" s="373"/>
      <c r="I7" s="374"/>
      <c r="J7" s="495"/>
      <c r="K7" s="223"/>
      <c r="L7" s="223"/>
      <c r="M7" s="221"/>
      <c r="N7" s="246"/>
      <c r="O7" s="294"/>
      <c r="P7" s="246"/>
      <c r="Q7" s="245"/>
      <c r="R7" s="245"/>
      <c r="S7" s="766"/>
      <c r="T7" s="245"/>
    </row>
    <row r="8" spans="2:20" ht="15">
      <c r="B8" s="325"/>
      <c r="C8" s="506" t="s">
        <v>495</v>
      </c>
      <c r="D8" s="492">
        <v>39822</v>
      </c>
      <c r="E8" s="352">
        <v>2009</v>
      </c>
      <c r="F8" s="352">
        <v>9</v>
      </c>
      <c r="G8" s="372">
        <v>0.6361111111111112</v>
      </c>
      <c r="H8" s="570"/>
      <c r="I8" s="571"/>
      <c r="J8" s="567"/>
      <c r="K8" s="47"/>
      <c r="L8" s="47"/>
      <c r="M8" s="48"/>
      <c r="N8" s="49"/>
      <c r="O8" s="50"/>
      <c r="P8" s="267"/>
      <c r="Q8" s="268"/>
      <c r="R8" s="268"/>
      <c r="S8" s="767"/>
      <c r="T8" s="268"/>
    </row>
    <row r="9" spans="1:24" ht="15">
      <c r="A9" s="325"/>
      <c r="B9" s="325"/>
      <c r="C9" s="506" t="s">
        <v>329</v>
      </c>
      <c r="D9" s="361">
        <v>39822</v>
      </c>
      <c r="E9" s="352">
        <v>2009</v>
      </c>
      <c r="F9" s="352">
        <v>9</v>
      </c>
      <c r="G9" s="372">
        <v>0.6395833333333333</v>
      </c>
      <c r="H9" s="572">
        <v>0.001388888888888889</v>
      </c>
      <c r="I9" s="573"/>
      <c r="J9" s="567">
        <v>39822</v>
      </c>
      <c r="K9" s="352">
        <v>2009</v>
      </c>
      <c r="L9" s="352">
        <v>9</v>
      </c>
      <c r="M9" s="332">
        <v>0.6409722222222222</v>
      </c>
      <c r="N9" s="193"/>
      <c r="O9" s="479"/>
      <c r="P9" s="480"/>
      <c r="Q9" s="826" t="s">
        <v>831</v>
      </c>
      <c r="R9" s="402" t="str">
        <f aca="true" t="shared" si="0" ref="R9:R32">IF(MID(C9,6,7)="NO_DATA",50,IF(B9=""," ",$R$2+B9-1))</f>
        <v> </v>
      </c>
      <c r="S9" s="768">
        <v>1298.035034</v>
      </c>
      <c r="T9" s="471">
        <v>76.190478</v>
      </c>
      <c r="W9" s="26"/>
      <c r="X9" s="26"/>
    </row>
    <row r="10" spans="1:24" ht="15.75">
      <c r="A10" s="773"/>
      <c r="B10" s="773">
        <v>1</v>
      </c>
      <c r="C10" s="774" t="s">
        <v>331</v>
      </c>
      <c r="D10" s="775">
        <v>39822</v>
      </c>
      <c r="E10" s="776">
        <v>2009</v>
      </c>
      <c r="F10" s="776">
        <v>9</v>
      </c>
      <c r="G10" s="777">
        <v>0.6631944444444444</v>
      </c>
      <c r="H10" s="778">
        <v>0.052083333333333336</v>
      </c>
      <c r="I10" s="779"/>
      <c r="J10" s="780">
        <v>39822</v>
      </c>
      <c r="K10" s="776">
        <v>2009</v>
      </c>
      <c r="L10" s="776">
        <v>9</v>
      </c>
      <c r="M10" s="781">
        <v>0.7152777777777778</v>
      </c>
      <c r="N10" s="782" t="s">
        <v>497</v>
      </c>
      <c r="O10" s="783">
        <v>0.5</v>
      </c>
      <c r="P10" s="784" t="s">
        <v>233</v>
      </c>
      <c r="Q10" s="830" t="s">
        <v>831</v>
      </c>
      <c r="R10" s="785">
        <f t="shared" si="0"/>
        <v>750</v>
      </c>
      <c r="S10" s="786">
        <v>1850.161621</v>
      </c>
      <c r="T10" s="787">
        <v>42.087767</v>
      </c>
      <c r="W10" s="26"/>
      <c r="X10" s="26"/>
    </row>
    <row r="11" spans="1:20" ht="15.75">
      <c r="A11" s="773"/>
      <c r="B11" s="773">
        <v>2</v>
      </c>
      <c r="C11" s="774" t="s">
        <v>333</v>
      </c>
      <c r="D11" s="775">
        <v>39822</v>
      </c>
      <c r="E11" s="776">
        <v>2009</v>
      </c>
      <c r="F11" s="776">
        <v>9</v>
      </c>
      <c r="G11" s="777">
        <v>0.7152777777777778</v>
      </c>
      <c r="H11" s="778">
        <v>0.39999999999999997</v>
      </c>
      <c r="I11" s="779"/>
      <c r="J11" s="780">
        <v>39823</v>
      </c>
      <c r="K11" s="776">
        <v>2009</v>
      </c>
      <c r="L11" s="776">
        <v>10</v>
      </c>
      <c r="M11" s="781">
        <v>0.11527777777777777</v>
      </c>
      <c r="N11" s="782" t="s">
        <v>497</v>
      </c>
      <c r="O11" s="788">
        <v>15.5</v>
      </c>
      <c r="P11" s="789" t="s">
        <v>544</v>
      </c>
      <c r="Q11" s="830" t="s">
        <v>831</v>
      </c>
      <c r="R11" s="785">
        <f t="shared" si="0"/>
        <v>751</v>
      </c>
      <c r="S11" s="786">
        <v>1824.110474</v>
      </c>
      <c r="T11" s="787">
        <v>33.104825</v>
      </c>
    </row>
    <row r="12" spans="1:24" ht="15">
      <c r="A12" s="545">
        <v>1</v>
      </c>
      <c r="B12" s="546">
        <v>3</v>
      </c>
      <c r="C12" s="547" t="s">
        <v>334</v>
      </c>
      <c r="D12" s="548">
        <v>39823</v>
      </c>
      <c r="E12" s="549">
        <v>2009</v>
      </c>
      <c r="F12" s="549">
        <v>10</v>
      </c>
      <c r="G12" s="566">
        <v>0.30277777777777776</v>
      </c>
      <c r="H12" s="574">
        <v>0.25</v>
      </c>
      <c r="I12" s="575">
        <v>0.08333333333333331</v>
      </c>
      <c r="J12" s="568">
        <v>39823</v>
      </c>
      <c r="K12" s="549">
        <v>2009</v>
      </c>
      <c r="L12" s="549">
        <v>10</v>
      </c>
      <c r="M12" s="550">
        <v>0.6361111111111112</v>
      </c>
      <c r="N12" s="551">
        <v>3000</v>
      </c>
      <c r="O12" s="552"/>
      <c r="P12" s="553"/>
      <c r="Q12" s="551" t="s">
        <v>832</v>
      </c>
      <c r="R12" s="554">
        <f t="shared" si="0"/>
        <v>752</v>
      </c>
      <c r="S12" s="771">
        <v>1306.632935</v>
      </c>
      <c r="T12" s="772">
        <v>96.589965</v>
      </c>
      <c r="V12" s="26"/>
      <c r="W12" s="26"/>
      <c r="X12" s="26"/>
    </row>
    <row r="13" spans="1:20" ht="15">
      <c r="A13" s="325"/>
      <c r="B13" s="532">
        <v>4</v>
      </c>
      <c r="C13" s="305" t="s">
        <v>335</v>
      </c>
      <c r="D13" s="361">
        <v>39823</v>
      </c>
      <c r="E13" s="352">
        <v>2009</v>
      </c>
      <c r="F13" s="352">
        <v>10</v>
      </c>
      <c r="G13" s="372">
        <v>0.6597222222222222</v>
      </c>
      <c r="H13" s="572">
        <v>0.23611111111111113</v>
      </c>
      <c r="I13" s="573"/>
      <c r="J13" s="567">
        <v>39823</v>
      </c>
      <c r="K13" s="352">
        <v>2009</v>
      </c>
      <c r="L13" s="352">
        <v>10</v>
      </c>
      <c r="M13" s="332">
        <v>0.8958333333333334</v>
      </c>
      <c r="N13" s="595" t="s">
        <v>497</v>
      </c>
      <c r="O13" s="394">
        <v>15.5</v>
      </c>
      <c r="P13" s="482" t="s">
        <v>544</v>
      </c>
      <c r="Q13" s="193" t="s">
        <v>832</v>
      </c>
      <c r="R13" s="402">
        <f t="shared" si="0"/>
        <v>753</v>
      </c>
      <c r="S13" s="768">
        <v>1830.559326</v>
      </c>
      <c r="T13" s="471">
        <v>52.321482</v>
      </c>
    </row>
    <row r="14" spans="1:24" ht="15">
      <c r="A14" s="325"/>
      <c r="B14" s="532">
        <v>5</v>
      </c>
      <c r="C14" s="305" t="s">
        <v>336</v>
      </c>
      <c r="D14" s="361">
        <v>39823</v>
      </c>
      <c r="E14" s="352">
        <v>2009</v>
      </c>
      <c r="F14" s="352">
        <v>10</v>
      </c>
      <c r="G14" s="372">
        <v>0.8958333333333334</v>
      </c>
      <c r="H14" s="572">
        <v>0.020833333333333332</v>
      </c>
      <c r="I14" s="573"/>
      <c r="J14" s="567">
        <v>39823</v>
      </c>
      <c r="K14" s="352">
        <v>2009</v>
      </c>
      <c r="L14" s="352">
        <v>10</v>
      </c>
      <c r="M14" s="332">
        <v>0.9166666666666666</v>
      </c>
      <c r="N14" s="595" t="s">
        <v>497</v>
      </c>
      <c r="O14" s="394">
        <v>15.5</v>
      </c>
      <c r="P14" s="482" t="s">
        <v>544</v>
      </c>
      <c r="Q14" s="193" t="s">
        <v>832</v>
      </c>
      <c r="R14" s="402">
        <f t="shared" si="0"/>
        <v>754</v>
      </c>
      <c r="S14" s="768">
        <v>1672.459717</v>
      </c>
      <c r="T14" s="471">
        <v>66.584152</v>
      </c>
      <c r="W14" s="26"/>
      <c r="X14" s="26"/>
    </row>
    <row r="15" spans="1:23" ht="15">
      <c r="A15" s="545">
        <v>2</v>
      </c>
      <c r="B15" s="546">
        <v>6</v>
      </c>
      <c r="C15" s="547" t="s">
        <v>337</v>
      </c>
      <c r="D15" s="548">
        <v>39823</v>
      </c>
      <c r="E15" s="549">
        <v>2009</v>
      </c>
      <c r="F15" s="549">
        <v>10</v>
      </c>
      <c r="G15" s="566">
        <v>0.9798611111111111</v>
      </c>
      <c r="H15" s="574">
        <v>0.25</v>
      </c>
      <c r="I15" s="575">
        <v>0.08333333333333331</v>
      </c>
      <c r="J15" s="568">
        <v>39824</v>
      </c>
      <c r="K15" s="549">
        <v>2009</v>
      </c>
      <c r="L15" s="549">
        <v>11</v>
      </c>
      <c r="M15" s="550">
        <v>0.31319444444444444</v>
      </c>
      <c r="N15" s="551">
        <v>3000</v>
      </c>
      <c r="O15" s="556"/>
      <c r="P15" s="557"/>
      <c r="Q15" s="551" t="s">
        <v>832</v>
      </c>
      <c r="R15" s="554">
        <f t="shared" si="0"/>
        <v>755</v>
      </c>
      <c r="S15" s="771">
        <v>1637.30542</v>
      </c>
      <c r="T15" s="772">
        <v>82.856107</v>
      </c>
      <c r="V15" s="26"/>
      <c r="W15" s="26"/>
    </row>
    <row r="16" spans="1:24" ht="15">
      <c r="A16" s="325"/>
      <c r="B16" s="532">
        <v>7</v>
      </c>
      <c r="C16" s="305" t="s">
        <v>338</v>
      </c>
      <c r="D16" s="361">
        <v>39824</v>
      </c>
      <c r="E16" s="352">
        <v>2009</v>
      </c>
      <c r="F16" s="352">
        <v>11</v>
      </c>
      <c r="G16" s="372">
        <v>0.44097222222222227</v>
      </c>
      <c r="H16" s="572">
        <v>0.4756944444444444</v>
      </c>
      <c r="I16" s="573"/>
      <c r="J16" s="567">
        <v>39824</v>
      </c>
      <c r="K16" s="352">
        <v>2009</v>
      </c>
      <c r="L16" s="352">
        <v>11</v>
      </c>
      <c r="M16" s="332">
        <v>0.9166666666666666</v>
      </c>
      <c r="N16" s="595" t="s">
        <v>497</v>
      </c>
      <c r="O16" s="394">
        <v>15.5</v>
      </c>
      <c r="P16" s="482" t="s">
        <v>544</v>
      </c>
      <c r="Q16" s="193" t="s">
        <v>833</v>
      </c>
      <c r="R16" s="402">
        <f t="shared" si="0"/>
        <v>756</v>
      </c>
      <c r="S16" s="768">
        <v>1500.896729</v>
      </c>
      <c r="T16" s="471">
        <v>99.755514</v>
      </c>
      <c r="W16" s="26"/>
      <c r="X16" s="26"/>
    </row>
    <row r="17" spans="1:23" ht="15.75">
      <c r="A17" s="793">
        <v>3</v>
      </c>
      <c r="B17" s="793">
        <v>8</v>
      </c>
      <c r="C17" s="794" t="s">
        <v>339</v>
      </c>
      <c r="D17" s="795">
        <v>39824</v>
      </c>
      <c r="E17" s="796">
        <v>2009</v>
      </c>
      <c r="F17" s="796">
        <v>11</v>
      </c>
      <c r="G17" s="797">
        <v>0.9798611111111111</v>
      </c>
      <c r="H17" s="798">
        <v>0.25</v>
      </c>
      <c r="I17" s="799">
        <v>0.08333333333333331</v>
      </c>
      <c r="J17" s="800">
        <v>39825</v>
      </c>
      <c r="K17" s="796">
        <v>2009</v>
      </c>
      <c r="L17" s="796">
        <v>12</v>
      </c>
      <c r="M17" s="801">
        <v>0.31319444444444444</v>
      </c>
      <c r="N17" s="802">
        <v>3000</v>
      </c>
      <c r="O17" s="803"/>
      <c r="P17" s="804"/>
      <c r="Q17" s="831" t="s">
        <v>833</v>
      </c>
      <c r="R17" s="805">
        <f t="shared" si="0"/>
        <v>757</v>
      </c>
      <c r="S17" s="806">
        <v>1640.544922</v>
      </c>
      <c r="T17" s="807">
        <v>49.812537</v>
      </c>
      <c r="V17" s="26"/>
      <c r="W17" s="26"/>
    </row>
    <row r="18" spans="1:20" ht="15">
      <c r="A18" s="325"/>
      <c r="B18" s="532">
        <v>9</v>
      </c>
      <c r="C18" s="305" t="s">
        <v>340</v>
      </c>
      <c r="D18" s="361">
        <v>39825</v>
      </c>
      <c r="E18" s="352">
        <v>2009</v>
      </c>
      <c r="F18" s="352">
        <v>12</v>
      </c>
      <c r="G18" s="372">
        <v>0.3576388888888889</v>
      </c>
      <c r="H18" s="572">
        <v>0.20138888888888887</v>
      </c>
      <c r="I18" s="573"/>
      <c r="J18" s="567">
        <v>39825</v>
      </c>
      <c r="K18" s="352">
        <v>2009</v>
      </c>
      <c r="L18" s="352">
        <v>12</v>
      </c>
      <c r="M18" s="332">
        <v>0.5590277777777778</v>
      </c>
      <c r="N18" s="595" t="s">
        <v>546</v>
      </c>
      <c r="O18" s="479">
        <v>15.5</v>
      </c>
      <c r="P18" s="480" t="s">
        <v>565</v>
      </c>
      <c r="Q18" s="193" t="s">
        <v>833</v>
      </c>
      <c r="R18" s="402">
        <f t="shared" si="0"/>
        <v>758</v>
      </c>
      <c r="S18" s="768">
        <v>1225.075073</v>
      </c>
      <c r="T18" s="471">
        <v>100</v>
      </c>
    </row>
    <row r="19" spans="1:20" ht="15">
      <c r="A19" s="325"/>
      <c r="B19" s="532">
        <v>10</v>
      </c>
      <c r="C19" s="305" t="s">
        <v>341</v>
      </c>
      <c r="D19" s="361">
        <v>39825</v>
      </c>
      <c r="E19" s="352">
        <v>2009</v>
      </c>
      <c r="F19" s="352">
        <v>12</v>
      </c>
      <c r="G19" s="372">
        <v>0.5590277777777778</v>
      </c>
      <c r="H19" s="572">
        <v>0.34375</v>
      </c>
      <c r="I19" s="573"/>
      <c r="J19" s="567">
        <v>39825</v>
      </c>
      <c r="K19" s="352">
        <v>2009</v>
      </c>
      <c r="L19" s="352">
        <v>12</v>
      </c>
      <c r="M19" s="332">
        <v>0.9027777777777778</v>
      </c>
      <c r="N19" s="595" t="s">
        <v>546</v>
      </c>
      <c r="O19" s="311">
        <v>15.5</v>
      </c>
      <c r="P19" s="480" t="s">
        <v>565</v>
      </c>
      <c r="Q19" s="193" t="s">
        <v>833</v>
      </c>
      <c r="R19" s="402">
        <f t="shared" si="0"/>
        <v>759</v>
      </c>
      <c r="S19" s="768">
        <v>1461.851929</v>
      </c>
      <c r="T19" s="471">
        <v>99.787879</v>
      </c>
    </row>
    <row r="20" spans="1:23" ht="15">
      <c r="A20" s="325"/>
      <c r="B20" s="532">
        <v>11</v>
      </c>
      <c r="C20" s="305" t="s">
        <v>342</v>
      </c>
      <c r="D20" s="361">
        <v>39825</v>
      </c>
      <c r="E20" s="352">
        <v>2009</v>
      </c>
      <c r="F20" s="352">
        <v>12</v>
      </c>
      <c r="G20" s="372">
        <v>0.9027777777777778</v>
      </c>
      <c r="H20" s="572">
        <v>0.1875</v>
      </c>
      <c r="I20" s="573"/>
      <c r="J20" s="567">
        <v>39826</v>
      </c>
      <c r="K20" s="352">
        <v>2009</v>
      </c>
      <c r="L20" s="352">
        <v>13</v>
      </c>
      <c r="M20" s="332">
        <v>0.09027777777777778</v>
      </c>
      <c r="N20" s="595" t="s">
        <v>546</v>
      </c>
      <c r="O20" s="311">
        <v>15.5</v>
      </c>
      <c r="P20" s="480" t="s">
        <v>565</v>
      </c>
      <c r="Q20" s="193" t="s">
        <v>833</v>
      </c>
      <c r="R20" s="402">
        <f t="shared" si="0"/>
        <v>760</v>
      </c>
      <c r="S20" s="768">
        <v>1307.306152</v>
      </c>
      <c r="T20" s="471">
        <v>99.557686</v>
      </c>
      <c r="V20" s="26"/>
      <c r="W20" s="26"/>
    </row>
    <row r="21" spans="1:20" ht="15">
      <c r="A21" s="325"/>
      <c r="B21" s="532">
        <v>12</v>
      </c>
      <c r="C21" s="305" t="s">
        <v>343</v>
      </c>
      <c r="D21" s="361">
        <v>39826</v>
      </c>
      <c r="E21" s="352">
        <v>2009</v>
      </c>
      <c r="F21" s="352">
        <v>13</v>
      </c>
      <c r="G21" s="372">
        <v>0.09027777777777778</v>
      </c>
      <c r="H21" s="572">
        <v>0.3958333333333333</v>
      </c>
      <c r="I21" s="573"/>
      <c r="J21" s="567">
        <v>39826</v>
      </c>
      <c r="K21" s="352">
        <v>2009</v>
      </c>
      <c r="L21" s="352">
        <v>13</v>
      </c>
      <c r="M21" s="332">
        <v>0.4861111111111111</v>
      </c>
      <c r="N21" s="595" t="s">
        <v>546</v>
      </c>
      <c r="O21" s="311">
        <v>15.5</v>
      </c>
      <c r="P21" s="480" t="s">
        <v>565</v>
      </c>
      <c r="Q21" s="193" t="s">
        <v>833</v>
      </c>
      <c r="R21" s="402">
        <f t="shared" si="0"/>
        <v>761</v>
      </c>
      <c r="S21" s="768">
        <v>1844.439697</v>
      </c>
      <c r="T21" s="471">
        <v>74.552631</v>
      </c>
    </row>
    <row r="22" spans="1:23" ht="15">
      <c r="A22" s="545">
        <v>4</v>
      </c>
      <c r="B22" s="546">
        <v>13</v>
      </c>
      <c r="C22" s="547" t="s">
        <v>344</v>
      </c>
      <c r="D22" s="548">
        <v>39826</v>
      </c>
      <c r="E22" s="549">
        <v>2009</v>
      </c>
      <c r="F22" s="549">
        <v>13</v>
      </c>
      <c r="G22" s="566">
        <v>0.5534722222222223</v>
      </c>
      <c r="H22" s="574">
        <v>0.25</v>
      </c>
      <c r="I22" s="575">
        <v>0.08333333333333331</v>
      </c>
      <c r="J22" s="568">
        <v>39826</v>
      </c>
      <c r="K22" s="549">
        <v>2009</v>
      </c>
      <c r="L22" s="549">
        <v>13</v>
      </c>
      <c r="M22" s="550">
        <v>0.8868055555555556</v>
      </c>
      <c r="N22" s="551">
        <v>3000</v>
      </c>
      <c r="O22" s="552"/>
      <c r="P22" s="553"/>
      <c r="Q22" s="551" t="s">
        <v>833</v>
      </c>
      <c r="R22" s="554">
        <f t="shared" si="0"/>
        <v>762</v>
      </c>
      <c r="S22" s="771">
        <v>1649.723633</v>
      </c>
      <c r="T22" s="772">
        <v>52.342772</v>
      </c>
      <c r="V22" s="26"/>
      <c r="W22" s="26"/>
    </row>
    <row r="23" spans="1:23" ht="15">
      <c r="A23" s="325"/>
      <c r="B23" s="532">
        <v>14</v>
      </c>
      <c r="C23" s="305" t="s">
        <v>345</v>
      </c>
      <c r="D23" s="361">
        <v>39826</v>
      </c>
      <c r="E23" s="352">
        <v>2009</v>
      </c>
      <c r="F23" s="352">
        <v>13</v>
      </c>
      <c r="G23" s="372">
        <v>0.9097222222222222</v>
      </c>
      <c r="H23" s="572">
        <v>0.3020833333333333</v>
      </c>
      <c r="I23" s="573"/>
      <c r="J23" s="567">
        <v>39827</v>
      </c>
      <c r="K23" s="352">
        <v>2009</v>
      </c>
      <c r="L23" s="352">
        <v>14</v>
      </c>
      <c r="M23" s="332">
        <v>0.21180555555555555</v>
      </c>
      <c r="N23" s="595" t="s">
        <v>497</v>
      </c>
      <c r="O23" s="311">
        <v>15.5</v>
      </c>
      <c r="P23" s="481" t="s">
        <v>544</v>
      </c>
      <c r="Q23" s="193" t="s">
        <v>833</v>
      </c>
      <c r="R23" s="402">
        <f t="shared" si="0"/>
        <v>763</v>
      </c>
      <c r="S23" s="768">
        <v>1682.894531</v>
      </c>
      <c r="T23" s="471">
        <v>99.264371</v>
      </c>
      <c r="V23" s="26"/>
      <c r="W23" s="26"/>
    </row>
    <row r="24" spans="1:23" ht="15">
      <c r="A24" s="325"/>
      <c r="B24" s="532">
        <v>15</v>
      </c>
      <c r="C24" s="305" t="s">
        <v>346</v>
      </c>
      <c r="D24" s="361">
        <v>39827</v>
      </c>
      <c r="E24" s="352">
        <v>2009</v>
      </c>
      <c r="F24" s="352">
        <v>14</v>
      </c>
      <c r="G24" s="372">
        <v>0.3541666666666667</v>
      </c>
      <c r="H24" s="572">
        <v>0.08333333333333333</v>
      </c>
      <c r="I24" s="573"/>
      <c r="J24" s="567">
        <v>39827</v>
      </c>
      <c r="K24" s="352">
        <v>2009</v>
      </c>
      <c r="L24" s="352">
        <v>14</v>
      </c>
      <c r="M24" s="332">
        <v>0.4375</v>
      </c>
      <c r="N24" s="595" t="s">
        <v>497</v>
      </c>
      <c r="O24" s="311">
        <v>15.5</v>
      </c>
      <c r="P24" s="481" t="s">
        <v>513</v>
      </c>
      <c r="Q24" s="826" t="s">
        <v>831</v>
      </c>
      <c r="R24" s="402">
        <f t="shared" si="0"/>
        <v>764</v>
      </c>
      <c r="S24" s="768">
        <v>1450.26355</v>
      </c>
      <c r="T24" s="471">
        <v>86.844295</v>
      </c>
      <c r="V24" s="26"/>
      <c r="W24" s="26"/>
    </row>
    <row r="25" spans="1:20" ht="15">
      <c r="A25" s="325"/>
      <c r="B25" s="532">
        <v>16</v>
      </c>
      <c r="C25" s="305" t="s">
        <v>347</v>
      </c>
      <c r="D25" s="361">
        <v>39827</v>
      </c>
      <c r="E25" s="352">
        <v>2009</v>
      </c>
      <c r="F25" s="352">
        <v>14</v>
      </c>
      <c r="G25" s="372">
        <v>0.4375</v>
      </c>
      <c r="H25" s="572">
        <v>0.0625</v>
      </c>
      <c r="I25" s="573"/>
      <c r="J25" s="567">
        <v>39827</v>
      </c>
      <c r="K25" s="352">
        <v>2009</v>
      </c>
      <c r="L25" s="352">
        <v>14</v>
      </c>
      <c r="M25" s="332">
        <v>0.5</v>
      </c>
      <c r="N25" s="595" t="s">
        <v>497</v>
      </c>
      <c r="O25" s="311">
        <v>15.5</v>
      </c>
      <c r="P25" s="481" t="s">
        <v>544</v>
      </c>
      <c r="Q25" s="826" t="s">
        <v>831</v>
      </c>
      <c r="R25" s="402">
        <f t="shared" si="0"/>
        <v>765</v>
      </c>
      <c r="S25" s="768">
        <v>1418.660034</v>
      </c>
      <c r="T25" s="471">
        <v>98.140955</v>
      </c>
    </row>
    <row r="26" spans="1:24" ht="15">
      <c r="A26" s="325"/>
      <c r="B26" s="532">
        <v>17</v>
      </c>
      <c r="C26" s="305" t="s">
        <v>348</v>
      </c>
      <c r="D26" s="361">
        <v>39827</v>
      </c>
      <c r="E26" s="352">
        <v>2009</v>
      </c>
      <c r="F26" s="352">
        <v>14</v>
      </c>
      <c r="G26" s="372">
        <v>0.5</v>
      </c>
      <c r="H26" s="572">
        <v>0.22916666666666666</v>
      </c>
      <c r="I26" s="573"/>
      <c r="J26" s="567">
        <v>39827</v>
      </c>
      <c r="K26" s="352">
        <v>2009</v>
      </c>
      <c r="L26" s="352">
        <v>14</v>
      </c>
      <c r="M26" s="332">
        <v>0.7291666666666666</v>
      </c>
      <c r="N26" s="595" t="s">
        <v>497</v>
      </c>
      <c r="O26" s="311">
        <v>15.5</v>
      </c>
      <c r="P26" s="481" t="s">
        <v>544</v>
      </c>
      <c r="Q26" s="826" t="s">
        <v>831</v>
      </c>
      <c r="R26" s="402">
        <f t="shared" si="0"/>
        <v>766</v>
      </c>
      <c r="S26" s="768">
        <v>1852.329956</v>
      </c>
      <c r="T26" s="471">
        <v>97.225583</v>
      </c>
      <c r="W26" s="26"/>
      <c r="X26" s="26"/>
    </row>
    <row r="27" spans="1:20" ht="15">
      <c r="A27" s="325"/>
      <c r="B27" s="532">
        <v>18</v>
      </c>
      <c r="C27" s="305" t="s">
        <v>353</v>
      </c>
      <c r="D27" s="361">
        <v>39827</v>
      </c>
      <c r="E27" s="352">
        <v>2009</v>
      </c>
      <c r="F27" s="352">
        <v>14</v>
      </c>
      <c r="G27" s="372">
        <v>0.7291666666666666</v>
      </c>
      <c r="H27" s="572">
        <v>0.14722222222222223</v>
      </c>
      <c r="I27" s="573"/>
      <c r="J27" s="567">
        <v>39827</v>
      </c>
      <c r="K27" s="352">
        <v>2009</v>
      </c>
      <c r="L27" s="352">
        <v>14</v>
      </c>
      <c r="M27" s="332">
        <v>0.876388888888889</v>
      </c>
      <c r="N27" s="595" t="s">
        <v>497</v>
      </c>
      <c r="O27" s="311">
        <v>15.5</v>
      </c>
      <c r="P27" s="481" t="s">
        <v>544</v>
      </c>
      <c r="Q27" s="826" t="s">
        <v>831</v>
      </c>
      <c r="R27" s="402">
        <f t="shared" si="0"/>
        <v>767</v>
      </c>
      <c r="S27" s="768">
        <v>1413.312988</v>
      </c>
      <c r="T27" s="471">
        <v>98.751765</v>
      </c>
    </row>
    <row r="28" spans="1:23" ht="15">
      <c r="A28" s="545">
        <v>5</v>
      </c>
      <c r="B28" s="546">
        <v>19</v>
      </c>
      <c r="C28" s="547" t="s">
        <v>354</v>
      </c>
      <c r="D28" s="548">
        <v>39827</v>
      </c>
      <c r="E28" s="549">
        <v>2009</v>
      </c>
      <c r="F28" s="549">
        <v>14</v>
      </c>
      <c r="G28" s="566">
        <v>0.970138888888889</v>
      </c>
      <c r="H28" s="574">
        <v>0.25</v>
      </c>
      <c r="I28" s="575">
        <v>0.08333333333333331</v>
      </c>
      <c r="J28" s="568">
        <v>39828</v>
      </c>
      <c r="K28" s="549">
        <v>2009</v>
      </c>
      <c r="L28" s="549">
        <v>15</v>
      </c>
      <c r="M28" s="550">
        <v>0.3034722222222222</v>
      </c>
      <c r="N28" s="551">
        <v>3000</v>
      </c>
      <c r="O28" s="556"/>
      <c r="P28" s="557"/>
      <c r="Q28" s="551" t="s">
        <v>833</v>
      </c>
      <c r="R28" s="554">
        <f t="shared" si="0"/>
        <v>768</v>
      </c>
      <c r="S28" s="771">
        <v>1543.636963</v>
      </c>
      <c r="T28" s="772">
        <v>81.175798</v>
      </c>
      <c r="V28" s="26"/>
      <c r="W28" s="26"/>
    </row>
    <row r="29" spans="1:24" ht="15">
      <c r="A29" s="325"/>
      <c r="B29" s="532">
        <v>20</v>
      </c>
      <c r="C29" s="305" t="s">
        <v>355</v>
      </c>
      <c r="D29" s="361">
        <v>39828</v>
      </c>
      <c r="E29" s="352">
        <v>2009</v>
      </c>
      <c r="F29" s="352">
        <v>15</v>
      </c>
      <c r="G29" s="372">
        <v>0.3263888888888889</v>
      </c>
      <c r="H29" s="572">
        <v>0.08333333333333333</v>
      </c>
      <c r="I29" s="573"/>
      <c r="J29" s="567">
        <v>39828</v>
      </c>
      <c r="K29" s="352">
        <v>2009</v>
      </c>
      <c r="L29" s="352">
        <v>15</v>
      </c>
      <c r="M29" s="332">
        <v>0.40972222222222227</v>
      </c>
      <c r="N29" s="595" t="s">
        <v>497</v>
      </c>
      <c r="O29" s="297">
        <v>15.5</v>
      </c>
      <c r="P29" s="481" t="s">
        <v>544</v>
      </c>
      <c r="Q29" s="193" t="s">
        <v>833</v>
      </c>
      <c r="R29" s="402">
        <f t="shared" si="0"/>
        <v>769</v>
      </c>
      <c r="S29" s="768">
        <v>1236.85083</v>
      </c>
      <c r="T29" s="471">
        <v>100</v>
      </c>
      <c r="W29" s="26"/>
      <c r="X29" s="26"/>
    </row>
    <row r="30" spans="1:20" ht="15">
      <c r="A30" s="325"/>
      <c r="B30" s="532">
        <v>21</v>
      </c>
      <c r="C30" s="305" t="s">
        <v>356</v>
      </c>
      <c r="D30" s="361">
        <v>39828</v>
      </c>
      <c r="E30" s="352">
        <v>2009</v>
      </c>
      <c r="F30" s="352">
        <v>15</v>
      </c>
      <c r="G30" s="372">
        <v>0.40972222222222227</v>
      </c>
      <c r="H30" s="572">
        <v>0.20486111111111113</v>
      </c>
      <c r="I30" s="573"/>
      <c r="J30" s="567">
        <v>39828</v>
      </c>
      <c r="K30" s="352">
        <v>2009</v>
      </c>
      <c r="L30" s="352">
        <v>15</v>
      </c>
      <c r="M30" s="332">
        <v>0.6145833333333334</v>
      </c>
      <c r="N30" s="595" t="s">
        <v>497</v>
      </c>
      <c r="O30" s="394">
        <v>15.5</v>
      </c>
      <c r="P30" s="482" t="s">
        <v>544</v>
      </c>
      <c r="Q30" s="193" t="s">
        <v>833</v>
      </c>
      <c r="R30" s="402">
        <f t="shared" si="0"/>
        <v>770</v>
      </c>
      <c r="S30" s="768">
        <v>1174.527222</v>
      </c>
      <c r="T30" s="471">
        <v>100</v>
      </c>
    </row>
    <row r="31" spans="1:24" ht="15">
      <c r="A31" s="545">
        <v>6</v>
      </c>
      <c r="B31" s="546">
        <v>22</v>
      </c>
      <c r="C31" s="547" t="s">
        <v>357</v>
      </c>
      <c r="D31" s="548">
        <v>39828</v>
      </c>
      <c r="E31" s="549">
        <v>2009</v>
      </c>
      <c r="F31" s="549">
        <v>15</v>
      </c>
      <c r="G31" s="566">
        <v>0.970138888888889</v>
      </c>
      <c r="H31" s="574">
        <v>0.25</v>
      </c>
      <c r="I31" s="575">
        <v>0.08333333333333331</v>
      </c>
      <c r="J31" s="568">
        <v>39829</v>
      </c>
      <c r="K31" s="549">
        <v>2009</v>
      </c>
      <c r="L31" s="549">
        <v>16</v>
      </c>
      <c r="M31" s="550">
        <v>0.3034722222222222</v>
      </c>
      <c r="N31" s="551">
        <v>3000</v>
      </c>
      <c r="O31" s="558"/>
      <c r="P31" s="557"/>
      <c r="Q31" s="551" t="s">
        <v>833</v>
      </c>
      <c r="R31" s="554">
        <f t="shared" si="0"/>
        <v>771</v>
      </c>
      <c r="S31" s="771">
        <v>1626.189209</v>
      </c>
      <c r="T31" s="772">
        <v>61.844021</v>
      </c>
      <c r="V31" s="26"/>
      <c r="W31" s="26"/>
      <c r="X31" s="26"/>
    </row>
    <row r="32" spans="1:20" ht="15">
      <c r="A32" s="325"/>
      <c r="B32" s="532">
        <v>23</v>
      </c>
      <c r="C32" s="305" t="s">
        <v>358</v>
      </c>
      <c r="D32" s="361">
        <v>39829</v>
      </c>
      <c r="E32" s="352">
        <v>2009</v>
      </c>
      <c r="F32" s="352">
        <v>16</v>
      </c>
      <c r="G32" s="372">
        <v>0.3263888888888889</v>
      </c>
      <c r="H32" s="572">
        <v>0.052083333333333336</v>
      </c>
      <c r="I32" s="573"/>
      <c r="J32" s="567">
        <v>39829</v>
      </c>
      <c r="K32" s="352">
        <v>2009</v>
      </c>
      <c r="L32" s="352">
        <v>16</v>
      </c>
      <c r="M32" s="332">
        <v>0.37847222222222227</v>
      </c>
      <c r="N32" s="595" t="s">
        <v>497</v>
      </c>
      <c r="O32" s="297">
        <v>0.5</v>
      </c>
      <c r="P32" s="481" t="s">
        <v>233</v>
      </c>
      <c r="Q32" s="193" t="s">
        <v>833</v>
      </c>
      <c r="R32" s="402">
        <f t="shared" si="0"/>
        <v>772</v>
      </c>
      <c r="S32" s="768">
        <v>1770.719727</v>
      </c>
      <c r="T32" s="471">
        <v>71.504664</v>
      </c>
    </row>
    <row r="33" spans="1:20" ht="15">
      <c r="A33" s="325"/>
      <c r="B33" s="532">
        <v>24</v>
      </c>
      <c r="C33" s="305" t="s">
        <v>359</v>
      </c>
      <c r="D33" s="361">
        <v>39829</v>
      </c>
      <c r="E33" s="352">
        <v>2009</v>
      </c>
      <c r="F33" s="352">
        <v>16</v>
      </c>
      <c r="G33" s="372">
        <v>0.37847222222222227</v>
      </c>
      <c r="H33" s="572">
        <v>0.07291666666666667</v>
      </c>
      <c r="I33" s="573"/>
      <c r="J33" s="567">
        <v>39829</v>
      </c>
      <c r="K33" s="352">
        <v>2009</v>
      </c>
      <c r="L33" s="352">
        <v>16</v>
      </c>
      <c r="M33" s="332">
        <v>0.4513888888888889</v>
      </c>
      <c r="N33" s="595" t="s">
        <v>497</v>
      </c>
      <c r="O33" s="297">
        <v>15.5</v>
      </c>
      <c r="P33" s="481" t="s">
        <v>544</v>
      </c>
      <c r="Q33" s="193" t="s">
        <v>833</v>
      </c>
      <c r="R33" s="402">
        <f>IF(MID(C33,6,7)="NO_DATA",50,IF(B33=""," ",$R$2+B33-1))</f>
        <v>773</v>
      </c>
      <c r="S33" s="768">
        <v>1216.62915</v>
      </c>
      <c r="T33" s="471">
        <v>100</v>
      </c>
    </row>
    <row r="34" spans="1:20" ht="15">
      <c r="A34" s="325"/>
      <c r="B34" s="532">
        <v>25</v>
      </c>
      <c r="C34" s="305" t="s">
        <v>360</v>
      </c>
      <c r="D34" s="361">
        <v>39829</v>
      </c>
      <c r="E34" s="352">
        <v>2009</v>
      </c>
      <c r="F34" s="352">
        <v>16</v>
      </c>
      <c r="G34" s="372">
        <v>0.5347222222222222</v>
      </c>
      <c r="H34" s="572">
        <v>0.07291666666666667</v>
      </c>
      <c r="I34" s="573"/>
      <c r="J34" s="567">
        <v>39829</v>
      </c>
      <c r="K34" s="352">
        <v>2009</v>
      </c>
      <c r="L34" s="352">
        <v>16</v>
      </c>
      <c r="M34" s="332">
        <v>0.607638888888889</v>
      </c>
      <c r="N34" s="595" t="s">
        <v>497</v>
      </c>
      <c r="O34" s="297">
        <v>15.5</v>
      </c>
      <c r="P34" s="481" t="s">
        <v>544</v>
      </c>
      <c r="Q34" s="826" t="s">
        <v>831</v>
      </c>
      <c r="R34" s="402">
        <f>IF(MID(C34,6,7)="NO_DATA",50,IF(B34=""," ",$R$2+B34-1))</f>
        <v>774</v>
      </c>
      <c r="S34" s="768">
        <v>1217.200439</v>
      </c>
      <c r="T34" s="471">
        <v>100</v>
      </c>
    </row>
    <row r="35" spans="1:24" ht="15">
      <c r="A35" s="325"/>
      <c r="B35" s="532">
        <v>26</v>
      </c>
      <c r="C35" s="305" t="s">
        <v>361</v>
      </c>
      <c r="D35" s="361">
        <v>39829</v>
      </c>
      <c r="E35" s="352">
        <v>2009</v>
      </c>
      <c r="F35" s="352">
        <v>16</v>
      </c>
      <c r="G35" s="372">
        <v>0.607638888888889</v>
      </c>
      <c r="H35" s="572">
        <v>0.3333333333333333</v>
      </c>
      <c r="I35" s="573"/>
      <c r="J35" s="567">
        <v>39829</v>
      </c>
      <c r="K35" s="352">
        <v>2009</v>
      </c>
      <c r="L35" s="352">
        <v>16</v>
      </c>
      <c r="M35" s="332">
        <v>0.9409722222222222</v>
      </c>
      <c r="N35" s="595" t="s">
        <v>497</v>
      </c>
      <c r="O35" s="297">
        <v>15.5</v>
      </c>
      <c r="P35" s="481" t="s">
        <v>544</v>
      </c>
      <c r="Q35" s="826" t="s">
        <v>831</v>
      </c>
      <c r="R35" s="402">
        <f>IF(MID(C35,6,7)="NO_DATA",50,IF(B35=""," ",$R$2+B35-1))</f>
        <v>775</v>
      </c>
      <c r="S35" s="768">
        <v>1701.185547</v>
      </c>
      <c r="T35" s="471">
        <v>80.034363</v>
      </c>
      <c r="W35" s="26"/>
      <c r="X35" s="26"/>
    </row>
    <row r="36" spans="1:20" ht="15" customHeight="1">
      <c r="A36" s="325"/>
      <c r="B36" s="532">
        <v>27</v>
      </c>
      <c r="C36" s="305" t="s">
        <v>363</v>
      </c>
      <c r="D36" s="361">
        <v>39829</v>
      </c>
      <c r="E36" s="352">
        <v>2009</v>
      </c>
      <c r="F36" s="352">
        <v>16</v>
      </c>
      <c r="G36" s="372">
        <v>0.9409722222222222</v>
      </c>
      <c r="H36" s="572">
        <v>0.1840277777777778</v>
      </c>
      <c r="I36" s="573"/>
      <c r="J36" s="567">
        <v>39830</v>
      </c>
      <c r="K36" s="352">
        <v>2009</v>
      </c>
      <c r="L36" s="352">
        <v>17</v>
      </c>
      <c r="M36" s="332">
        <v>0.125</v>
      </c>
      <c r="N36" s="595" t="s">
        <v>497</v>
      </c>
      <c r="O36" s="311">
        <v>15.5</v>
      </c>
      <c r="P36" s="481" t="s">
        <v>544</v>
      </c>
      <c r="Q36" s="826" t="s">
        <v>831</v>
      </c>
      <c r="R36" s="402">
        <f>IF(MID(C36,6,7)="NO_DATA",50,IF(B36=""," ",$R$2+B36-1))</f>
        <v>776</v>
      </c>
      <c r="S36" s="768">
        <v>1761.929199</v>
      </c>
      <c r="T36" s="471">
        <v>52.665788</v>
      </c>
    </row>
    <row r="37" spans="1:20" ht="15.75">
      <c r="A37" s="773"/>
      <c r="B37" s="773">
        <v>28</v>
      </c>
      <c r="C37" s="774" t="s">
        <v>364</v>
      </c>
      <c r="D37" s="775">
        <v>39830</v>
      </c>
      <c r="E37" s="776">
        <v>2009</v>
      </c>
      <c r="F37" s="776">
        <v>17</v>
      </c>
      <c r="G37" s="777">
        <v>0.125</v>
      </c>
      <c r="H37" s="778">
        <v>0.09375</v>
      </c>
      <c r="I37" s="779"/>
      <c r="J37" s="780">
        <v>39830</v>
      </c>
      <c r="K37" s="776">
        <v>2009</v>
      </c>
      <c r="L37" s="776">
        <v>17</v>
      </c>
      <c r="M37" s="781">
        <v>0.21875</v>
      </c>
      <c r="N37" s="782" t="s">
        <v>497</v>
      </c>
      <c r="O37" s="790">
        <v>15.5</v>
      </c>
      <c r="P37" s="784" t="s">
        <v>544</v>
      </c>
      <c r="Q37" s="830" t="s">
        <v>831</v>
      </c>
      <c r="R37" s="785">
        <f aca="true" t="shared" si="1" ref="R37:R126">IF(MID(C37,6,7)="NO_DATA",50,IF(B37=""," ",$R$2+B37-1))</f>
        <v>777</v>
      </c>
      <c r="S37" s="786">
        <v>1673.796265</v>
      </c>
      <c r="T37" s="787">
        <v>49.278316</v>
      </c>
    </row>
    <row r="38" spans="1:23" ht="15">
      <c r="A38" s="545">
        <v>7</v>
      </c>
      <c r="B38" s="546">
        <v>29</v>
      </c>
      <c r="C38" s="547" t="s">
        <v>365</v>
      </c>
      <c r="D38" s="548">
        <v>39830</v>
      </c>
      <c r="E38" s="549">
        <v>2009</v>
      </c>
      <c r="F38" s="549">
        <v>17</v>
      </c>
      <c r="G38" s="566">
        <v>0.2826388888888889</v>
      </c>
      <c r="H38" s="574">
        <v>0.25</v>
      </c>
      <c r="I38" s="575">
        <v>0.08333333333333331</v>
      </c>
      <c r="J38" s="568">
        <v>39830</v>
      </c>
      <c r="K38" s="549">
        <v>2009</v>
      </c>
      <c r="L38" s="549">
        <v>17</v>
      </c>
      <c r="M38" s="550">
        <v>0.6159722222222223</v>
      </c>
      <c r="N38" s="551">
        <v>3000</v>
      </c>
      <c r="O38" s="559"/>
      <c r="P38" s="560"/>
      <c r="Q38" s="829" t="s">
        <v>831</v>
      </c>
      <c r="R38" s="554">
        <f t="shared" si="1"/>
        <v>778</v>
      </c>
      <c r="S38" s="771">
        <v>1634.486572</v>
      </c>
      <c r="T38" s="772">
        <v>85.627991</v>
      </c>
      <c r="V38" s="26"/>
      <c r="W38" s="26"/>
    </row>
    <row r="39" spans="1:20" ht="15">
      <c r="A39" s="325"/>
      <c r="B39" s="532">
        <v>30</v>
      </c>
      <c r="C39" s="305" t="s">
        <v>366</v>
      </c>
      <c r="D39" s="361">
        <v>39830</v>
      </c>
      <c r="E39" s="352">
        <v>2009</v>
      </c>
      <c r="F39" s="352">
        <v>17</v>
      </c>
      <c r="G39" s="372">
        <v>0.6666666666666666</v>
      </c>
      <c r="H39" s="572">
        <v>0.5013888888888889</v>
      </c>
      <c r="I39" s="573"/>
      <c r="J39" s="567">
        <v>39831</v>
      </c>
      <c r="K39" s="352">
        <v>2009</v>
      </c>
      <c r="L39" s="352">
        <v>18</v>
      </c>
      <c r="M39" s="332">
        <v>0.16805555555555554</v>
      </c>
      <c r="N39" s="595" t="s">
        <v>497</v>
      </c>
      <c r="O39" s="297">
        <v>3</v>
      </c>
      <c r="P39" s="481" t="s">
        <v>544</v>
      </c>
      <c r="Q39" s="826" t="s">
        <v>831</v>
      </c>
      <c r="R39" s="402">
        <f t="shared" si="1"/>
        <v>779</v>
      </c>
      <c r="S39" s="768">
        <v>1504.666504</v>
      </c>
      <c r="T39" s="471">
        <v>99.653929</v>
      </c>
    </row>
    <row r="40" spans="1:24" ht="15">
      <c r="A40" s="545">
        <v>8</v>
      </c>
      <c r="B40" s="546">
        <v>31</v>
      </c>
      <c r="C40" s="547" t="s">
        <v>368</v>
      </c>
      <c r="D40" s="548">
        <v>39831</v>
      </c>
      <c r="E40" s="549">
        <v>2009</v>
      </c>
      <c r="F40" s="549">
        <v>18</v>
      </c>
      <c r="G40" s="566">
        <v>0.2722222222222222</v>
      </c>
      <c r="H40" s="574">
        <v>0.25</v>
      </c>
      <c r="I40" s="575">
        <v>0.08333333333333331</v>
      </c>
      <c r="J40" s="568">
        <v>39831</v>
      </c>
      <c r="K40" s="549">
        <v>2009</v>
      </c>
      <c r="L40" s="549">
        <v>18</v>
      </c>
      <c r="M40" s="550">
        <v>0.6055555555555555</v>
      </c>
      <c r="N40" s="551">
        <v>3000</v>
      </c>
      <c r="O40" s="556"/>
      <c r="P40" s="557"/>
      <c r="Q40" s="829" t="s">
        <v>831</v>
      </c>
      <c r="R40" s="554">
        <f t="shared" si="1"/>
        <v>780</v>
      </c>
      <c r="S40" s="771">
        <v>1766.32605</v>
      </c>
      <c r="T40" s="772">
        <v>80.133277</v>
      </c>
      <c r="V40" s="26"/>
      <c r="W40" s="26"/>
      <c r="X40" s="26"/>
    </row>
    <row r="41" spans="1:20" ht="15">
      <c r="A41" s="325"/>
      <c r="B41" s="532">
        <v>32</v>
      </c>
      <c r="C41" s="305" t="s">
        <v>369</v>
      </c>
      <c r="D41" s="361">
        <v>39831</v>
      </c>
      <c r="E41" s="352">
        <v>2009</v>
      </c>
      <c r="F41" s="352">
        <v>18</v>
      </c>
      <c r="G41" s="372">
        <v>0.6333333333333333</v>
      </c>
      <c r="H41" s="572">
        <v>0.052083333333333336</v>
      </c>
      <c r="I41" s="573"/>
      <c r="J41" s="567">
        <v>39831</v>
      </c>
      <c r="K41" s="352">
        <v>2009</v>
      </c>
      <c r="L41" s="352">
        <v>18</v>
      </c>
      <c r="M41" s="332">
        <v>0.6854166666666667</v>
      </c>
      <c r="N41" s="595" t="s">
        <v>497</v>
      </c>
      <c r="O41" s="394">
        <v>0.5</v>
      </c>
      <c r="P41" s="482" t="s">
        <v>233</v>
      </c>
      <c r="Q41" s="826" t="s">
        <v>831</v>
      </c>
      <c r="R41" s="402">
        <f t="shared" si="1"/>
        <v>781</v>
      </c>
      <c r="S41" s="768">
        <v>1663.010132</v>
      </c>
      <c r="T41" s="471">
        <v>46.508217</v>
      </c>
    </row>
    <row r="42" spans="1:23" ht="15">
      <c r="A42" s="545">
        <v>9</v>
      </c>
      <c r="B42" s="546">
        <v>33</v>
      </c>
      <c r="C42" s="547" t="s">
        <v>370</v>
      </c>
      <c r="D42" s="548">
        <v>39831</v>
      </c>
      <c r="E42" s="549">
        <v>2009</v>
      </c>
      <c r="F42" s="549">
        <v>18</v>
      </c>
      <c r="G42" s="566">
        <v>0.6854166666666667</v>
      </c>
      <c r="H42" s="574">
        <v>0.2916666666666667</v>
      </c>
      <c r="I42" s="575">
        <v>0</v>
      </c>
      <c r="J42" s="568">
        <v>39831</v>
      </c>
      <c r="K42" s="549">
        <v>2009</v>
      </c>
      <c r="L42" s="549">
        <v>18</v>
      </c>
      <c r="M42" s="550">
        <v>0.9770833333333333</v>
      </c>
      <c r="N42" s="551">
        <v>4000</v>
      </c>
      <c r="O42" s="559"/>
      <c r="P42" s="560"/>
      <c r="Q42" s="829" t="s">
        <v>831</v>
      </c>
      <c r="R42" s="554">
        <f t="shared" si="1"/>
        <v>782</v>
      </c>
      <c r="S42" s="771">
        <v>1831.554321</v>
      </c>
      <c r="T42" s="772">
        <v>71.686476</v>
      </c>
      <c r="V42" s="26"/>
      <c r="W42" s="26"/>
    </row>
    <row r="43" spans="1:23" ht="15">
      <c r="A43" s="325"/>
      <c r="B43" s="532">
        <v>34</v>
      </c>
      <c r="C43" s="305" t="s">
        <v>371</v>
      </c>
      <c r="D43" s="361">
        <v>39832</v>
      </c>
      <c r="E43" s="352">
        <v>2009</v>
      </c>
      <c r="F43" s="352">
        <v>19</v>
      </c>
      <c r="G43" s="372">
        <v>0.11944444444444445</v>
      </c>
      <c r="H43" s="572">
        <v>0.08333333333333333</v>
      </c>
      <c r="I43" s="573"/>
      <c r="J43" s="567">
        <v>39832</v>
      </c>
      <c r="K43" s="352">
        <v>2009</v>
      </c>
      <c r="L43" s="352">
        <v>19</v>
      </c>
      <c r="M43" s="332">
        <v>0.2027777777777778</v>
      </c>
      <c r="N43" s="595" t="s">
        <v>497</v>
      </c>
      <c r="O43" s="311">
        <v>15.5</v>
      </c>
      <c r="P43" s="481" t="s">
        <v>544</v>
      </c>
      <c r="Q43" s="826" t="s">
        <v>831</v>
      </c>
      <c r="R43" s="402">
        <f t="shared" si="1"/>
        <v>783</v>
      </c>
      <c r="S43" s="768">
        <v>1432.839844</v>
      </c>
      <c r="T43" s="471">
        <v>56.759566</v>
      </c>
      <c r="V43" s="26"/>
      <c r="W43" s="26"/>
    </row>
    <row r="44" spans="1:24" ht="15">
      <c r="A44" s="545">
        <v>10</v>
      </c>
      <c r="B44" s="546">
        <v>35</v>
      </c>
      <c r="C44" s="547" t="s">
        <v>372</v>
      </c>
      <c r="D44" s="548">
        <v>39832</v>
      </c>
      <c r="E44" s="549">
        <v>2009</v>
      </c>
      <c r="F44" s="549">
        <v>19</v>
      </c>
      <c r="G44" s="566">
        <v>0.2722222222222222</v>
      </c>
      <c r="H44" s="574">
        <v>0.25</v>
      </c>
      <c r="I44" s="575">
        <v>0.08333333333333331</v>
      </c>
      <c r="J44" s="568">
        <v>39832</v>
      </c>
      <c r="K44" s="549">
        <v>2009</v>
      </c>
      <c r="L44" s="549">
        <v>19</v>
      </c>
      <c r="M44" s="550">
        <v>0.6055555555555555</v>
      </c>
      <c r="N44" s="551">
        <v>3000</v>
      </c>
      <c r="O44" s="556"/>
      <c r="P44" s="557"/>
      <c r="Q44" s="829" t="s">
        <v>831</v>
      </c>
      <c r="R44" s="554">
        <f t="shared" si="1"/>
        <v>784</v>
      </c>
      <c r="S44" s="771">
        <v>1109.970703</v>
      </c>
      <c r="T44" s="772">
        <v>100</v>
      </c>
      <c r="V44" s="26"/>
      <c r="W44" s="26"/>
      <c r="X44" s="26"/>
    </row>
    <row r="45" spans="1:23" ht="15">
      <c r="A45" s="545">
        <v>11</v>
      </c>
      <c r="B45" s="546">
        <v>36</v>
      </c>
      <c r="C45" s="547" t="s">
        <v>373</v>
      </c>
      <c r="D45" s="548">
        <v>39833</v>
      </c>
      <c r="E45" s="549">
        <v>2009</v>
      </c>
      <c r="F45" s="549">
        <v>20</v>
      </c>
      <c r="G45" s="566">
        <v>0.27291666666666664</v>
      </c>
      <c r="H45" s="574">
        <v>0.25</v>
      </c>
      <c r="I45" s="575">
        <v>0.08333333333333331</v>
      </c>
      <c r="J45" s="568">
        <v>39833</v>
      </c>
      <c r="K45" s="549">
        <v>2009</v>
      </c>
      <c r="L45" s="549">
        <v>20</v>
      </c>
      <c r="M45" s="550">
        <v>0.6062500000000001</v>
      </c>
      <c r="N45" s="551">
        <v>3000</v>
      </c>
      <c r="O45" s="556"/>
      <c r="P45" s="557"/>
      <c r="Q45" s="829" t="s">
        <v>831</v>
      </c>
      <c r="R45" s="554">
        <f t="shared" si="1"/>
        <v>785</v>
      </c>
      <c r="S45" s="771">
        <v>1448.817871</v>
      </c>
      <c r="T45" s="772">
        <v>50.760418</v>
      </c>
      <c r="V45" s="26"/>
      <c r="W45" s="26"/>
    </row>
    <row r="46" spans="1:20" ht="15">
      <c r="A46" s="325"/>
      <c r="B46" s="532">
        <v>37</v>
      </c>
      <c r="C46" s="305" t="s">
        <v>374</v>
      </c>
      <c r="D46" s="361">
        <v>39833</v>
      </c>
      <c r="E46" s="352">
        <v>2009</v>
      </c>
      <c r="F46" s="352">
        <v>20</v>
      </c>
      <c r="G46" s="372">
        <v>0.6340277777777777</v>
      </c>
      <c r="H46" s="572">
        <v>0.5694444444444444</v>
      </c>
      <c r="I46" s="573"/>
      <c r="J46" s="567">
        <v>39834</v>
      </c>
      <c r="K46" s="352">
        <v>2009</v>
      </c>
      <c r="L46" s="352">
        <v>21</v>
      </c>
      <c r="M46" s="332">
        <v>0.2034722222222222</v>
      </c>
      <c r="N46" s="595" t="s">
        <v>497</v>
      </c>
      <c r="O46" s="493">
        <v>15.5</v>
      </c>
      <c r="P46" s="481" t="s">
        <v>513</v>
      </c>
      <c r="Q46" s="826" t="s">
        <v>831</v>
      </c>
      <c r="R46" s="402">
        <f t="shared" si="1"/>
        <v>786</v>
      </c>
      <c r="S46" s="768">
        <v>1523.332397</v>
      </c>
      <c r="T46" s="471">
        <v>55.010325</v>
      </c>
    </row>
    <row r="47" spans="1:23" ht="15">
      <c r="A47" s="545">
        <v>12</v>
      </c>
      <c r="B47" s="546">
        <v>38</v>
      </c>
      <c r="C47" s="547" t="s">
        <v>377</v>
      </c>
      <c r="D47" s="548">
        <v>39834</v>
      </c>
      <c r="E47" s="549">
        <v>2009</v>
      </c>
      <c r="F47" s="549">
        <v>21</v>
      </c>
      <c r="G47" s="566">
        <v>0.27291666666666664</v>
      </c>
      <c r="H47" s="574">
        <v>0.25</v>
      </c>
      <c r="I47" s="575">
        <v>0.08333333333333331</v>
      </c>
      <c r="J47" s="568">
        <v>39834</v>
      </c>
      <c r="K47" s="549">
        <v>2009</v>
      </c>
      <c r="L47" s="549">
        <v>21</v>
      </c>
      <c r="M47" s="550">
        <v>0.6062500000000001</v>
      </c>
      <c r="N47" s="551">
        <v>3000</v>
      </c>
      <c r="O47" s="552"/>
      <c r="P47" s="553"/>
      <c r="Q47" s="829" t="s">
        <v>831</v>
      </c>
      <c r="R47" s="554">
        <f t="shared" si="1"/>
        <v>787</v>
      </c>
      <c r="S47" s="771">
        <v>1569.849854</v>
      </c>
      <c r="T47" s="772">
        <v>59.506452</v>
      </c>
      <c r="V47" s="26"/>
      <c r="W47" s="26"/>
    </row>
    <row r="48" spans="1:20" ht="15">
      <c r="A48" s="325"/>
      <c r="B48" s="532">
        <v>39</v>
      </c>
      <c r="C48" s="305" t="s">
        <v>378</v>
      </c>
      <c r="D48" s="361">
        <v>39834</v>
      </c>
      <c r="E48" s="352">
        <v>2009</v>
      </c>
      <c r="F48" s="352">
        <v>21</v>
      </c>
      <c r="G48" s="372">
        <v>0.6340277777777777</v>
      </c>
      <c r="H48" s="572">
        <v>0.3</v>
      </c>
      <c r="I48" s="573"/>
      <c r="J48" s="567">
        <v>39834</v>
      </c>
      <c r="K48" s="352">
        <v>2009</v>
      </c>
      <c r="L48" s="352">
        <v>21</v>
      </c>
      <c r="M48" s="332">
        <v>0.9340277777777778</v>
      </c>
      <c r="N48" s="595" t="s">
        <v>497</v>
      </c>
      <c r="O48" s="308">
        <v>3</v>
      </c>
      <c r="P48" s="483" t="s">
        <v>513</v>
      </c>
      <c r="Q48" s="826" t="s">
        <v>831</v>
      </c>
      <c r="R48" s="402">
        <f t="shared" si="1"/>
        <v>788</v>
      </c>
      <c r="S48" s="768">
        <v>1511.457031</v>
      </c>
      <c r="T48" s="471">
        <v>56.183726</v>
      </c>
    </row>
    <row r="49" spans="1:24" ht="15">
      <c r="A49" s="325"/>
      <c r="B49" s="532">
        <v>40</v>
      </c>
      <c r="C49" s="305" t="s">
        <v>379</v>
      </c>
      <c r="D49" s="361">
        <v>39834</v>
      </c>
      <c r="E49" s="352">
        <v>2009</v>
      </c>
      <c r="F49" s="352">
        <v>21</v>
      </c>
      <c r="G49" s="372">
        <v>0.9340277777777778</v>
      </c>
      <c r="H49" s="572">
        <v>0.20138888888888887</v>
      </c>
      <c r="I49" s="573"/>
      <c r="J49" s="567">
        <v>39835</v>
      </c>
      <c r="K49" s="352">
        <v>2009</v>
      </c>
      <c r="L49" s="352">
        <v>22</v>
      </c>
      <c r="M49" s="332">
        <v>0.13541666666666666</v>
      </c>
      <c r="N49" s="595" t="s">
        <v>497</v>
      </c>
      <c r="O49" s="297">
        <v>15.5</v>
      </c>
      <c r="P49" s="481" t="s">
        <v>544</v>
      </c>
      <c r="Q49" s="826" t="s">
        <v>831</v>
      </c>
      <c r="R49" s="402">
        <f t="shared" si="1"/>
        <v>789</v>
      </c>
      <c r="S49" s="768">
        <v>1402.90979</v>
      </c>
      <c r="T49" s="471">
        <v>75.405031</v>
      </c>
      <c r="V49" s="26"/>
      <c r="W49" s="26"/>
      <c r="X49" s="26"/>
    </row>
    <row r="50" spans="1:24" ht="15">
      <c r="A50" s="325"/>
      <c r="B50" s="532">
        <v>41</v>
      </c>
      <c r="C50" s="305" t="s">
        <v>380</v>
      </c>
      <c r="D50" s="361">
        <v>39835</v>
      </c>
      <c r="E50" s="352">
        <v>2009</v>
      </c>
      <c r="F50" s="352">
        <v>22</v>
      </c>
      <c r="G50" s="372">
        <v>0.16458333333333333</v>
      </c>
      <c r="H50" s="572">
        <v>0.05694444444444444</v>
      </c>
      <c r="I50" s="573"/>
      <c r="J50" s="567">
        <v>39835</v>
      </c>
      <c r="K50" s="352">
        <v>2009</v>
      </c>
      <c r="L50" s="352">
        <v>22</v>
      </c>
      <c r="M50" s="332">
        <v>0.22152777777777777</v>
      </c>
      <c r="N50" s="595" t="s">
        <v>497</v>
      </c>
      <c r="O50" s="297">
        <v>15.5</v>
      </c>
      <c r="P50" s="481" t="s">
        <v>544</v>
      </c>
      <c r="Q50" s="826" t="s">
        <v>831</v>
      </c>
      <c r="R50" s="402">
        <f t="shared" si="1"/>
        <v>790</v>
      </c>
      <c r="S50" s="768">
        <v>1501.865234</v>
      </c>
      <c r="T50" s="471">
        <v>98.812425</v>
      </c>
      <c r="W50" s="26"/>
      <c r="X50" s="26"/>
    </row>
    <row r="51" spans="1:23" ht="15">
      <c r="A51" s="325"/>
      <c r="B51" s="532">
        <v>42</v>
      </c>
      <c r="C51" s="305" t="s">
        <v>381</v>
      </c>
      <c r="D51" s="361">
        <v>39835</v>
      </c>
      <c r="E51" s="352">
        <v>2009</v>
      </c>
      <c r="F51" s="352">
        <v>22</v>
      </c>
      <c r="G51" s="372">
        <v>0.29375</v>
      </c>
      <c r="H51" s="572">
        <v>0.0625</v>
      </c>
      <c r="I51" s="573"/>
      <c r="J51" s="567">
        <v>39835</v>
      </c>
      <c r="K51" s="352">
        <v>2009</v>
      </c>
      <c r="L51" s="352">
        <v>22</v>
      </c>
      <c r="M51" s="332">
        <v>0.35625</v>
      </c>
      <c r="N51" s="595" t="s">
        <v>497</v>
      </c>
      <c r="O51" s="394">
        <v>15.5</v>
      </c>
      <c r="P51" s="482" t="s">
        <v>544</v>
      </c>
      <c r="Q51" s="826" t="s">
        <v>831</v>
      </c>
      <c r="R51" s="402">
        <f t="shared" si="1"/>
        <v>791</v>
      </c>
      <c r="S51" s="768">
        <v>1420.231689</v>
      </c>
      <c r="T51" s="471">
        <v>99.084347</v>
      </c>
      <c r="V51" s="26"/>
      <c r="W51" s="26"/>
    </row>
    <row r="52" spans="1:20" ht="15">
      <c r="A52" s="545">
        <v>13</v>
      </c>
      <c r="B52" s="546">
        <v>43</v>
      </c>
      <c r="C52" s="547" t="s">
        <v>382</v>
      </c>
      <c r="D52" s="548">
        <v>39835</v>
      </c>
      <c r="E52" s="549">
        <v>2009</v>
      </c>
      <c r="F52" s="549">
        <v>22</v>
      </c>
      <c r="G52" s="566">
        <v>0.8562500000000001</v>
      </c>
      <c r="H52" s="574">
        <v>0.051388888888888894</v>
      </c>
      <c r="I52" s="575">
        <v>0</v>
      </c>
      <c r="J52" s="568">
        <v>39835</v>
      </c>
      <c r="K52" s="549">
        <v>2009</v>
      </c>
      <c r="L52" s="549">
        <v>22</v>
      </c>
      <c r="M52" s="550">
        <v>0.907638888888889</v>
      </c>
      <c r="N52" s="651" t="s">
        <v>497</v>
      </c>
      <c r="O52" s="558"/>
      <c r="P52" s="557"/>
      <c r="Q52" s="829" t="s">
        <v>831</v>
      </c>
      <c r="R52" s="554">
        <f t="shared" si="1"/>
        <v>792</v>
      </c>
      <c r="S52" s="771">
        <v>1428.270508</v>
      </c>
      <c r="T52" s="772">
        <v>94.365722</v>
      </c>
    </row>
    <row r="53" spans="1:23" ht="15.75">
      <c r="A53" s="793">
        <v>14</v>
      </c>
      <c r="B53" s="793">
        <v>44</v>
      </c>
      <c r="C53" s="794" t="s">
        <v>383</v>
      </c>
      <c r="D53" s="795">
        <v>39835</v>
      </c>
      <c r="E53" s="796">
        <v>2009</v>
      </c>
      <c r="F53" s="796">
        <v>22</v>
      </c>
      <c r="G53" s="797">
        <v>0.9500000000000001</v>
      </c>
      <c r="H53" s="798">
        <v>0.25</v>
      </c>
      <c r="I53" s="799">
        <v>0.08333333333333331</v>
      </c>
      <c r="J53" s="800">
        <v>39836</v>
      </c>
      <c r="K53" s="796">
        <v>2009</v>
      </c>
      <c r="L53" s="796">
        <v>23</v>
      </c>
      <c r="M53" s="801">
        <v>0.2833333333333333</v>
      </c>
      <c r="N53" s="802">
        <v>3000</v>
      </c>
      <c r="O53" s="807"/>
      <c r="P53" s="804"/>
      <c r="Q53" s="831" t="s">
        <v>831</v>
      </c>
      <c r="R53" s="805">
        <f t="shared" si="1"/>
        <v>793</v>
      </c>
      <c r="S53" s="806">
        <v>1462</v>
      </c>
      <c r="T53" s="807">
        <v>42.494792</v>
      </c>
      <c r="V53" s="26"/>
      <c r="W53" s="26"/>
    </row>
    <row r="54" spans="1:20" ht="15">
      <c r="A54" s="325"/>
      <c r="B54" s="532">
        <v>45</v>
      </c>
      <c r="C54" s="305" t="s">
        <v>384</v>
      </c>
      <c r="D54" s="361">
        <v>39836</v>
      </c>
      <c r="E54" s="352">
        <v>2009</v>
      </c>
      <c r="F54" s="352">
        <v>23</v>
      </c>
      <c r="G54" s="372">
        <v>0.3111111111111111</v>
      </c>
      <c r="H54" s="572">
        <v>0.2826388888888889</v>
      </c>
      <c r="I54" s="573"/>
      <c r="J54" s="567">
        <v>39836</v>
      </c>
      <c r="K54" s="352">
        <v>2009</v>
      </c>
      <c r="L54" s="352">
        <v>23</v>
      </c>
      <c r="M54" s="332">
        <v>0.59375</v>
      </c>
      <c r="N54" s="595" t="s">
        <v>497</v>
      </c>
      <c r="O54" s="479">
        <v>3</v>
      </c>
      <c r="P54" s="480" t="s">
        <v>513</v>
      </c>
      <c r="Q54" s="826" t="s">
        <v>831</v>
      </c>
      <c r="R54" s="402">
        <f t="shared" si="1"/>
        <v>794</v>
      </c>
      <c r="S54" s="768">
        <v>1683.303711</v>
      </c>
      <c r="T54" s="471">
        <v>86.769027</v>
      </c>
    </row>
    <row r="55" spans="1:20" ht="15">
      <c r="A55" s="325"/>
      <c r="B55" s="532">
        <v>46</v>
      </c>
      <c r="C55" s="305" t="s">
        <v>385</v>
      </c>
      <c r="D55" s="361">
        <v>39836</v>
      </c>
      <c r="E55" s="352">
        <v>2009</v>
      </c>
      <c r="F55" s="352">
        <v>23</v>
      </c>
      <c r="G55" s="372">
        <v>0.59375</v>
      </c>
      <c r="H55" s="572">
        <v>0.17013888888888887</v>
      </c>
      <c r="I55" s="573"/>
      <c r="J55" s="567">
        <v>39836</v>
      </c>
      <c r="K55" s="352">
        <v>2009</v>
      </c>
      <c r="L55" s="352">
        <v>23</v>
      </c>
      <c r="M55" s="332">
        <v>0.7638888888888888</v>
      </c>
      <c r="N55" s="595" t="s">
        <v>497</v>
      </c>
      <c r="O55" s="394">
        <v>15.5</v>
      </c>
      <c r="P55" s="482" t="s">
        <v>544</v>
      </c>
      <c r="Q55" s="826" t="s">
        <v>831</v>
      </c>
      <c r="R55" s="402">
        <f t="shared" si="1"/>
        <v>795</v>
      </c>
      <c r="S55" s="768">
        <v>1664.522949</v>
      </c>
      <c r="T55" s="471">
        <v>78.119904</v>
      </c>
    </row>
    <row r="56" spans="1:24" ht="15">
      <c r="A56" s="545">
        <v>15</v>
      </c>
      <c r="B56" s="546">
        <v>47</v>
      </c>
      <c r="C56" s="547" t="s">
        <v>386</v>
      </c>
      <c r="D56" s="548">
        <v>39836</v>
      </c>
      <c r="E56" s="549">
        <v>2009</v>
      </c>
      <c r="F56" s="549">
        <v>23</v>
      </c>
      <c r="G56" s="566">
        <v>0.9500000000000001</v>
      </c>
      <c r="H56" s="574">
        <v>0.25</v>
      </c>
      <c r="I56" s="575">
        <v>0.08333333333333331</v>
      </c>
      <c r="J56" s="568">
        <v>39837</v>
      </c>
      <c r="K56" s="549">
        <v>2009</v>
      </c>
      <c r="L56" s="549">
        <v>24</v>
      </c>
      <c r="M56" s="550">
        <v>0.2833333333333333</v>
      </c>
      <c r="N56" s="551">
        <v>3000</v>
      </c>
      <c r="O56" s="558"/>
      <c r="P56" s="557"/>
      <c r="Q56" s="829" t="s">
        <v>831</v>
      </c>
      <c r="R56" s="554">
        <f t="shared" si="1"/>
        <v>796</v>
      </c>
      <c r="S56" s="771">
        <v>1372.193481</v>
      </c>
      <c r="T56" s="772">
        <v>72.244793</v>
      </c>
      <c r="V56" s="26"/>
      <c r="W56" s="26"/>
      <c r="X56" s="26"/>
    </row>
    <row r="57" spans="1:24" ht="15">
      <c r="A57" s="545">
        <v>16</v>
      </c>
      <c r="B57" s="546">
        <v>48</v>
      </c>
      <c r="C57" s="547" t="s">
        <v>387</v>
      </c>
      <c r="D57" s="548">
        <v>39837</v>
      </c>
      <c r="E57" s="549">
        <v>2009</v>
      </c>
      <c r="F57" s="549">
        <v>24</v>
      </c>
      <c r="G57" s="566">
        <v>0.9500000000000001</v>
      </c>
      <c r="H57" s="574">
        <v>0.25</v>
      </c>
      <c r="I57" s="575">
        <v>0.08333333333333331</v>
      </c>
      <c r="J57" s="568">
        <v>39838</v>
      </c>
      <c r="K57" s="549">
        <v>2009</v>
      </c>
      <c r="L57" s="549">
        <v>25</v>
      </c>
      <c r="M57" s="550">
        <v>0.2833333333333333</v>
      </c>
      <c r="N57" s="551">
        <v>3000</v>
      </c>
      <c r="O57" s="558"/>
      <c r="P57" s="557"/>
      <c r="Q57" s="829" t="s">
        <v>831</v>
      </c>
      <c r="R57" s="554">
        <f t="shared" si="1"/>
        <v>797</v>
      </c>
      <c r="S57" s="771">
        <v>1245.639282</v>
      </c>
      <c r="T57" s="772">
        <v>100</v>
      </c>
      <c r="V57" s="26"/>
      <c r="W57" s="26"/>
      <c r="X57" s="26"/>
    </row>
    <row r="58" spans="1:20" ht="15.75">
      <c r="A58" s="773"/>
      <c r="B58" s="773">
        <v>49</v>
      </c>
      <c r="C58" s="774" t="s">
        <v>388</v>
      </c>
      <c r="D58" s="775">
        <v>39838</v>
      </c>
      <c r="E58" s="776">
        <v>2009</v>
      </c>
      <c r="F58" s="776">
        <v>25</v>
      </c>
      <c r="G58" s="777">
        <v>0.3111111111111111</v>
      </c>
      <c r="H58" s="778">
        <v>0.052083333333333336</v>
      </c>
      <c r="I58" s="779"/>
      <c r="J58" s="780">
        <v>39838</v>
      </c>
      <c r="K58" s="776">
        <v>2009</v>
      </c>
      <c r="L58" s="776">
        <v>25</v>
      </c>
      <c r="M58" s="781">
        <v>0.36319444444444443</v>
      </c>
      <c r="N58" s="782" t="s">
        <v>497</v>
      </c>
      <c r="O58" s="788">
        <v>0.5</v>
      </c>
      <c r="P58" s="789" t="s">
        <v>233</v>
      </c>
      <c r="Q58" s="830" t="s">
        <v>831</v>
      </c>
      <c r="R58" s="785">
        <f t="shared" si="1"/>
        <v>798</v>
      </c>
      <c r="S58" s="786">
        <v>1713.047607</v>
      </c>
      <c r="T58" s="787">
        <v>11.251664</v>
      </c>
    </row>
    <row r="59" spans="1:23" ht="15">
      <c r="A59" s="545">
        <v>17</v>
      </c>
      <c r="B59" s="546">
        <v>50</v>
      </c>
      <c r="C59" s="547" t="s">
        <v>389</v>
      </c>
      <c r="D59" s="548">
        <v>39838</v>
      </c>
      <c r="E59" s="549">
        <v>2009</v>
      </c>
      <c r="F59" s="549">
        <v>25</v>
      </c>
      <c r="G59" s="566">
        <v>0.9395833333333333</v>
      </c>
      <c r="H59" s="574">
        <v>0.25</v>
      </c>
      <c r="I59" s="575">
        <v>0.08333333333333331</v>
      </c>
      <c r="J59" s="568">
        <v>39839</v>
      </c>
      <c r="K59" s="549">
        <v>2009</v>
      </c>
      <c r="L59" s="549">
        <v>26</v>
      </c>
      <c r="M59" s="550">
        <v>0.27291666666666664</v>
      </c>
      <c r="N59" s="551">
        <v>3000</v>
      </c>
      <c r="O59" s="561"/>
      <c r="P59" s="562"/>
      <c r="Q59" s="829" t="s">
        <v>831</v>
      </c>
      <c r="R59" s="554">
        <f t="shared" si="1"/>
        <v>799</v>
      </c>
      <c r="S59" s="771">
        <v>1591</v>
      </c>
      <c r="T59" s="772">
        <v>74.104166</v>
      </c>
      <c r="V59" s="26"/>
      <c r="W59" s="26"/>
    </row>
    <row r="60" spans="1:23" ht="15">
      <c r="A60" s="325"/>
      <c r="B60" s="532">
        <v>51</v>
      </c>
      <c r="C60" s="305" t="s">
        <v>390</v>
      </c>
      <c r="D60" s="361">
        <v>39839</v>
      </c>
      <c r="E60" s="352">
        <v>2009</v>
      </c>
      <c r="F60" s="352">
        <v>26</v>
      </c>
      <c r="G60" s="372">
        <v>0.30416666666666664</v>
      </c>
      <c r="H60" s="572">
        <v>0.4583333333333333</v>
      </c>
      <c r="I60" s="573"/>
      <c r="J60" s="567">
        <v>39839</v>
      </c>
      <c r="K60" s="352">
        <v>2009</v>
      </c>
      <c r="L60" s="352">
        <v>26</v>
      </c>
      <c r="M60" s="332">
        <v>0.7625000000000001</v>
      </c>
      <c r="N60" s="595" t="s">
        <v>497</v>
      </c>
      <c r="O60" s="308">
        <v>15.5</v>
      </c>
      <c r="P60" s="483" t="s">
        <v>513</v>
      </c>
      <c r="Q60" s="826" t="s">
        <v>831</v>
      </c>
      <c r="R60" s="402">
        <f t="shared" si="1"/>
        <v>800</v>
      </c>
      <c r="S60" s="768">
        <v>1459.890381</v>
      </c>
      <c r="T60" s="471">
        <v>74.501961</v>
      </c>
      <c r="V60" s="26"/>
      <c r="W60" s="26"/>
    </row>
    <row r="61" spans="1:23" ht="15">
      <c r="A61" s="545">
        <v>18</v>
      </c>
      <c r="B61" s="546">
        <v>52</v>
      </c>
      <c r="C61" s="547" t="s">
        <v>392</v>
      </c>
      <c r="D61" s="548">
        <v>39840</v>
      </c>
      <c r="E61" s="549">
        <v>2009</v>
      </c>
      <c r="F61" s="549">
        <v>27</v>
      </c>
      <c r="G61" s="566">
        <v>0.2520833333333333</v>
      </c>
      <c r="H61" s="574">
        <v>0.25</v>
      </c>
      <c r="I61" s="575">
        <v>0.08333333333333331</v>
      </c>
      <c r="J61" s="568">
        <v>39840</v>
      </c>
      <c r="K61" s="549">
        <v>2009</v>
      </c>
      <c r="L61" s="549">
        <v>27</v>
      </c>
      <c r="M61" s="550">
        <v>0.5854166666666667</v>
      </c>
      <c r="N61" s="551">
        <v>3000</v>
      </c>
      <c r="O61" s="552"/>
      <c r="P61" s="553"/>
      <c r="Q61" s="829" t="s">
        <v>831</v>
      </c>
      <c r="R61" s="554">
        <f t="shared" si="1"/>
        <v>801</v>
      </c>
      <c r="S61" s="771">
        <v>1450.701416</v>
      </c>
      <c r="T61" s="772">
        <v>45.713544</v>
      </c>
      <c r="V61" s="26"/>
      <c r="W61" s="26"/>
    </row>
    <row r="62" spans="1:20" ht="15">
      <c r="A62" s="325"/>
      <c r="B62" s="532">
        <v>53</v>
      </c>
      <c r="C62" s="305" t="s">
        <v>393</v>
      </c>
      <c r="D62" s="361">
        <v>39840</v>
      </c>
      <c r="E62" s="352">
        <v>2009</v>
      </c>
      <c r="F62" s="352">
        <v>27</v>
      </c>
      <c r="G62" s="372">
        <v>0.6131944444444445</v>
      </c>
      <c r="H62" s="572">
        <v>0.548611111111111</v>
      </c>
      <c r="I62" s="573"/>
      <c r="J62" s="567">
        <v>39841</v>
      </c>
      <c r="K62" s="352">
        <v>2009</v>
      </c>
      <c r="L62" s="352">
        <v>28</v>
      </c>
      <c r="M62" s="332">
        <v>0.16180555555555556</v>
      </c>
      <c r="N62" s="595" t="s">
        <v>497</v>
      </c>
      <c r="O62" s="297">
        <v>3</v>
      </c>
      <c r="P62" s="481" t="s">
        <v>513</v>
      </c>
      <c r="Q62" s="826" t="s">
        <v>831</v>
      </c>
      <c r="R62" s="402">
        <f t="shared" si="1"/>
        <v>802</v>
      </c>
      <c r="S62" s="768">
        <v>1528.293457</v>
      </c>
      <c r="T62" s="471">
        <v>71.163535</v>
      </c>
    </row>
    <row r="63" spans="1:24" ht="15.75">
      <c r="A63" s="793">
        <v>19</v>
      </c>
      <c r="B63" s="793">
        <v>54</v>
      </c>
      <c r="C63" s="794" t="s">
        <v>394</v>
      </c>
      <c r="D63" s="795">
        <v>39841</v>
      </c>
      <c r="E63" s="796">
        <v>2009</v>
      </c>
      <c r="F63" s="796">
        <v>28</v>
      </c>
      <c r="G63" s="797">
        <v>0.2520833333333333</v>
      </c>
      <c r="H63" s="798">
        <v>0.25</v>
      </c>
      <c r="I63" s="799">
        <v>0.08333333333333331</v>
      </c>
      <c r="J63" s="800">
        <v>39841</v>
      </c>
      <c r="K63" s="796">
        <v>2009</v>
      </c>
      <c r="L63" s="796">
        <v>28</v>
      </c>
      <c r="M63" s="801">
        <v>0.5854166666666667</v>
      </c>
      <c r="N63" s="802">
        <v>3000</v>
      </c>
      <c r="O63" s="808"/>
      <c r="P63" s="809"/>
      <c r="Q63" s="831" t="s">
        <v>831</v>
      </c>
      <c r="R63" s="805">
        <f t="shared" si="1"/>
        <v>803</v>
      </c>
      <c r="S63" s="806">
        <v>1610.112305</v>
      </c>
      <c r="T63" s="807">
        <v>27.541667</v>
      </c>
      <c r="V63" s="26"/>
      <c r="W63" s="26"/>
      <c r="X63" s="26"/>
    </row>
    <row r="64" spans="1:23" ht="15">
      <c r="A64" s="325"/>
      <c r="B64" s="532">
        <v>55</v>
      </c>
      <c r="C64" s="305" t="s">
        <v>395</v>
      </c>
      <c r="D64" s="361">
        <v>39841</v>
      </c>
      <c r="E64" s="352">
        <v>2009</v>
      </c>
      <c r="F64" s="352">
        <v>28</v>
      </c>
      <c r="G64" s="372">
        <v>0.7083333333333334</v>
      </c>
      <c r="H64" s="572">
        <v>0.052083333333333336</v>
      </c>
      <c r="I64" s="573"/>
      <c r="J64" s="567">
        <v>39841</v>
      </c>
      <c r="K64" s="352">
        <v>2009</v>
      </c>
      <c r="L64" s="352">
        <v>28</v>
      </c>
      <c r="M64" s="332">
        <v>0.7604166666666666</v>
      </c>
      <c r="N64" s="595" t="s">
        <v>497</v>
      </c>
      <c r="O64" s="297">
        <v>0.5</v>
      </c>
      <c r="P64" s="481" t="s">
        <v>233</v>
      </c>
      <c r="Q64" s="826" t="s">
        <v>831</v>
      </c>
      <c r="R64" s="402">
        <f t="shared" si="1"/>
        <v>804</v>
      </c>
      <c r="S64" s="768">
        <v>1553.672607</v>
      </c>
      <c r="T64" s="471">
        <v>96.442819</v>
      </c>
      <c r="V64" s="26"/>
      <c r="W64" s="26"/>
    </row>
    <row r="65" spans="1:20" ht="15">
      <c r="A65" s="325"/>
      <c r="B65" s="532">
        <v>56</v>
      </c>
      <c r="C65" s="305" t="s">
        <v>396</v>
      </c>
      <c r="D65" s="361">
        <v>39841</v>
      </c>
      <c r="E65" s="352">
        <v>2009</v>
      </c>
      <c r="F65" s="352">
        <v>28</v>
      </c>
      <c r="G65" s="372">
        <v>0.9854166666666666</v>
      </c>
      <c r="H65" s="572">
        <v>0.18680555555555556</v>
      </c>
      <c r="I65" s="573"/>
      <c r="J65" s="567">
        <v>39842</v>
      </c>
      <c r="K65" s="352">
        <v>2009</v>
      </c>
      <c r="L65" s="352">
        <v>29</v>
      </c>
      <c r="M65" s="332">
        <v>0.17222222222222225</v>
      </c>
      <c r="N65" s="595" t="s">
        <v>497</v>
      </c>
      <c r="O65" s="479">
        <v>1</v>
      </c>
      <c r="P65" s="480" t="s">
        <v>544</v>
      </c>
      <c r="Q65" s="826" t="s">
        <v>831</v>
      </c>
      <c r="R65" s="402">
        <f t="shared" si="1"/>
        <v>805</v>
      </c>
      <c r="S65" s="768">
        <v>1480.842285</v>
      </c>
      <c r="T65" s="471">
        <v>99.247772</v>
      </c>
    </row>
    <row r="66" spans="1:23" ht="15.75">
      <c r="A66" s="793">
        <v>20</v>
      </c>
      <c r="B66" s="793">
        <v>57</v>
      </c>
      <c r="C66" s="794" t="s">
        <v>398</v>
      </c>
      <c r="D66" s="795">
        <v>39842</v>
      </c>
      <c r="E66" s="796">
        <v>2009</v>
      </c>
      <c r="F66" s="796">
        <v>29</v>
      </c>
      <c r="G66" s="797">
        <v>0.24166666666666667</v>
      </c>
      <c r="H66" s="798">
        <v>0.25</v>
      </c>
      <c r="I66" s="799">
        <v>0.08333333333333331</v>
      </c>
      <c r="J66" s="800">
        <v>39842</v>
      </c>
      <c r="K66" s="796">
        <v>2009</v>
      </c>
      <c r="L66" s="796">
        <v>29</v>
      </c>
      <c r="M66" s="801">
        <v>0.5750000000000001</v>
      </c>
      <c r="N66" s="802">
        <v>3000</v>
      </c>
      <c r="O66" s="807"/>
      <c r="P66" s="804"/>
      <c r="Q66" s="831" t="s">
        <v>831</v>
      </c>
      <c r="R66" s="805">
        <f t="shared" si="1"/>
        <v>806</v>
      </c>
      <c r="S66" s="806">
        <v>1712.860107</v>
      </c>
      <c r="T66" s="807">
        <v>43.801954</v>
      </c>
      <c r="V66" s="26"/>
      <c r="W66" s="26"/>
    </row>
    <row r="67" spans="1:24" ht="15">
      <c r="A67" s="325"/>
      <c r="B67" s="532">
        <v>58</v>
      </c>
      <c r="C67" s="305" t="s">
        <v>399</v>
      </c>
      <c r="D67" s="361">
        <v>39842</v>
      </c>
      <c r="E67" s="352">
        <v>2009</v>
      </c>
      <c r="F67" s="352">
        <v>29</v>
      </c>
      <c r="G67" s="372">
        <v>0.6027777777777777</v>
      </c>
      <c r="H67" s="572">
        <v>0.2569444444444445</v>
      </c>
      <c r="I67" s="573"/>
      <c r="J67" s="567">
        <v>39842</v>
      </c>
      <c r="K67" s="352">
        <v>2009</v>
      </c>
      <c r="L67" s="352">
        <v>29</v>
      </c>
      <c r="M67" s="332">
        <v>0.8597222222222222</v>
      </c>
      <c r="N67" s="595" t="s">
        <v>497</v>
      </c>
      <c r="O67" s="479">
        <v>0.5</v>
      </c>
      <c r="P67" s="480" t="s">
        <v>513</v>
      </c>
      <c r="Q67" s="826" t="s">
        <v>831</v>
      </c>
      <c r="R67" s="402">
        <f t="shared" si="1"/>
        <v>807</v>
      </c>
      <c r="S67" s="768">
        <v>1192.290039</v>
      </c>
      <c r="T67" s="471">
        <v>100</v>
      </c>
      <c r="W67" s="26"/>
      <c r="X67" s="26"/>
    </row>
    <row r="68" spans="1:24" ht="15.75">
      <c r="A68" s="793">
        <v>21</v>
      </c>
      <c r="B68" s="793">
        <v>59</v>
      </c>
      <c r="C68" s="794" t="s">
        <v>401</v>
      </c>
      <c r="D68" s="795">
        <v>39842</v>
      </c>
      <c r="E68" s="796">
        <v>2009</v>
      </c>
      <c r="F68" s="796">
        <v>29</v>
      </c>
      <c r="G68" s="797">
        <v>0.9291666666666667</v>
      </c>
      <c r="H68" s="798">
        <v>0.25</v>
      </c>
      <c r="I68" s="799">
        <v>0.08333333333333331</v>
      </c>
      <c r="J68" s="800">
        <v>39843</v>
      </c>
      <c r="K68" s="796">
        <v>2009</v>
      </c>
      <c r="L68" s="796">
        <v>30</v>
      </c>
      <c r="M68" s="801">
        <v>0.2625</v>
      </c>
      <c r="N68" s="802">
        <v>3000</v>
      </c>
      <c r="O68" s="808"/>
      <c r="P68" s="809"/>
      <c r="Q68" s="831" t="s">
        <v>831</v>
      </c>
      <c r="R68" s="805">
        <f t="shared" si="1"/>
        <v>808</v>
      </c>
      <c r="S68" s="806">
        <v>1709.982056</v>
      </c>
      <c r="T68" s="807">
        <v>38.129947</v>
      </c>
      <c r="V68" s="26"/>
      <c r="W68" s="26"/>
      <c r="X68" s="26"/>
    </row>
    <row r="69" spans="1:20" ht="15">
      <c r="A69" s="592"/>
      <c r="B69" s="578">
        <v>60</v>
      </c>
      <c r="C69" s="580" t="s">
        <v>402</v>
      </c>
      <c r="D69" s="581">
        <v>39843</v>
      </c>
      <c r="E69" s="582">
        <v>2009</v>
      </c>
      <c r="F69" s="582">
        <v>30</v>
      </c>
      <c r="G69" s="583">
        <v>0.2625</v>
      </c>
      <c r="H69" s="584">
        <v>0.027777777777777776</v>
      </c>
      <c r="I69" s="585"/>
      <c r="J69" s="586">
        <v>39843</v>
      </c>
      <c r="K69" s="582">
        <v>2009</v>
      </c>
      <c r="L69" s="582">
        <v>30</v>
      </c>
      <c r="M69" s="587">
        <v>0.2902777777777778</v>
      </c>
      <c r="N69" s="652" t="s">
        <v>497</v>
      </c>
      <c r="O69" s="593"/>
      <c r="P69" s="594"/>
      <c r="Q69" s="827" t="s">
        <v>831</v>
      </c>
      <c r="R69" s="591">
        <f t="shared" si="1"/>
        <v>809</v>
      </c>
      <c r="S69" s="636">
        <v>1028.65918</v>
      </c>
      <c r="T69" s="649">
        <v>100</v>
      </c>
    </row>
    <row r="70" spans="1:20" ht="15">
      <c r="A70" s="325"/>
      <c r="B70" s="532">
        <v>61</v>
      </c>
      <c r="C70" s="305" t="s">
        <v>403</v>
      </c>
      <c r="D70" s="361">
        <v>39843</v>
      </c>
      <c r="E70" s="352">
        <v>2009</v>
      </c>
      <c r="F70" s="352">
        <v>30</v>
      </c>
      <c r="G70" s="372">
        <v>0.2902777777777778</v>
      </c>
      <c r="H70" s="572">
        <v>0.052083333333333336</v>
      </c>
      <c r="I70" s="573"/>
      <c r="J70" s="567">
        <v>39843</v>
      </c>
      <c r="K70" s="352">
        <v>2009</v>
      </c>
      <c r="L70" s="352">
        <v>30</v>
      </c>
      <c r="M70" s="332">
        <v>0.3423611111111111</v>
      </c>
      <c r="N70" s="595" t="s">
        <v>497</v>
      </c>
      <c r="O70" s="479">
        <v>0.5</v>
      </c>
      <c r="P70" s="480" t="s">
        <v>233</v>
      </c>
      <c r="Q70" s="826" t="s">
        <v>831</v>
      </c>
      <c r="R70" s="402">
        <f t="shared" si="1"/>
        <v>810</v>
      </c>
      <c r="S70" s="768">
        <v>1346.476562</v>
      </c>
      <c r="T70" s="471">
        <v>98.933333</v>
      </c>
    </row>
    <row r="71" spans="1:20" ht="15">
      <c r="A71" s="325"/>
      <c r="B71" s="532">
        <v>62</v>
      </c>
      <c r="C71" s="305" t="s">
        <v>404</v>
      </c>
      <c r="D71" s="361">
        <v>39843</v>
      </c>
      <c r="E71" s="352">
        <v>2009</v>
      </c>
      <c r="F71" s="352">
        <v>30</v>
      </c>
      <c r="G71" s="372">
        <v>0.3423611111111111</v>
      </c>
      <c r="H71" s="572">
        <v>0.47222222222222227</v>
      </c>
      <c r="I71" s="573"/>
      <c r="J71" s="567">
        <v>39843</v>
      </c>
      <c r="K71" s="352">
        <v>2009</v>
      </c>
      <c r="L71" s="352">
        <v>30</v>
      </c>
      <c r="M71" s="332">
        <v>0.8145833333333333</v>
      </c>
      <c r="N71" s="595" t="s">
        <v>497</v>
      </c>
      <c r="O71" s="479">
        <v>15.5</v>
      </c>
      <c r="P71" s="480" t="s">
        <v>544</v>
      </c>
      <c r="Q71" s="826" t="s">
        <v>831</v>
      </c>
      <c r="R71" s="402">
        <f t="shared" si="1"/>
        <v>811</v>
      </c>
      <c r="S71" s="768">
        <v>1169.246826</v>
      </c>
      <c r="T71" s="471">
        <v>100</v>
      </c>
    </row>
    <row r="72" spans="1:24" ht="15">
      <c r="A72" s="325"/>
      <c r="B72" s="532">
        <v>63</v>
      </c>
      <c r="C72" s="305" t="s">
        <v>405</v>
      </c>
      <c r="D72" s="361">
        <v>39843</v>
      </c>
      <c r="E72" s="352">
        <v>2009</v>
      </c>
      <c r="F72" s="352">
        <v>30</v>
      </c>
      <c r="G72" s="372">
        <v>0.8145833333333333</v>
      </c>
      <c r="H72" s="572">
        <v>0.020833333333333332</v>
      </c>
      <c r="I72" s="573"/>
      <c r="J72" s="567">
        <v>39843</v>
      </c>
      <c r="K72" s="352">
        <v>2009</v>
      </c>
      <c r="L72" s="352">
        <v>30</v>
      </c>
      <c r="M72" s="332">
        <v>0.8354166666666667</v>
      </c>
      <c r="N72" s="595" t="s">
        <v>497</v>
      </c>
      <c r="O72" s="311">
        <v>15.5</v>
      </c>
      <c r="P72" s="481" t="s">
        <v>544</v>
      </c>
      <c r="Q72" s="826" t="s">
        <v>831</v>
      </c>
      <c r="R72" s="402">
        <f t="shared" si="1"/>
        <v>812</v>
      </c>
      <c r="S72" s="768">
        <v>1194.503052</v>
      </c>
      <c r="T72" s="471">
        <v>100</v>
      </c>
      <c r="W72" s="26"/>
      <c r="X72" s="26"/>
    </row>
    <row r="73" spans="1:23" ht="15">
      <c r="A73" s="545">
        <v>22</v>
      </c>
      <c r="B73" s="546">
        <v>64</v>
      </c>
      <c r="C73" s="547" t="s">
        <v>406</v>
      </c>
      <c r="D73" s="548">
        <v>39843</v>
      </c>
      <c r="E73" s="549">
        <v>2009</v>
      </c>
      <c r="F73" s="549">
        <v>30</v>
      </c>
      <c r="G73" s="566">
        <v>0.9291666666666667</v>
      </c>
      <c r="H73" s="574">
        <v>0.25</v>
      </c>
      <c r="I73" s="575">
        <v>0.08333333333333331</v>
      </c>
      <c r="J73" s="568">
        <v>39844</v>
      </c>
      <c r="K73" s="549">
        <v>2009</v>
      </c>
      <c r="L73" s="549">
        <v>31</v>
      </c>
      <c r="M73" s="550">
        <v>0.2625</v>
      </c>
      <c r="N73" s="551">
        <v>3000</v>
      </c>
      <c r="O73" s="556"/>
      <c r="P73" s="557"/>
      <c r="Q73" s="829" t="s">
        <v>831</v>
      </c>
      <c r="R73" s="554">
        <f t="shared" si="1"/>
        <v>813</v>
      </c>
      <c r="S73" s="771">
        <v>1267.891479</v>
      </c>
      <c r="T73" s="772">
        <v>90.994793</v>
      </c>
      <c r="V73" s="26"/>
      <c r="W73" s="26"/>
    </row>
    <row r="74" spans="1:24" ht="15.75">
      <c r="A74" s="793">
        <v>23</v>
      </c>
      <c r="B74" s="793">
        <v>65</v>
      </c>
      <c r="C74" s="794" t="s">
        <v>407</v>
      </c>
      <c r="D74" s="795">
        <v>39844</v>
      </c>
      <c r="E74" s="796">
        <v>2009</v>
      </c>
      <c r="F74" s="796">
        <v>31</v>
      </c>
      <c r="G74" s="797">
        <v>0.2902777777777778</v>
      </c>
      <c r="H74" s="798">
        <v>0.11458333333333333</v>
      </c>
      <c r="I74" s="799">
        <v>0</v>
      </c>
      <c r="J74" s="800">
        <v>39844</v>
      </c>
      <c r="K74" s="796">
        <v>2009</v>
      </c>
      <c r="L74" s="796">
        <v>31</v>
      </c>
      <c r="M74" s="801">
        <v>0.4048611111111111</v>
      </c>
      <c r="N74" s="810" t="s">
        <v>497</v>
      </c>
      <c r="O74" s="803"/>
      <c r="P74" s="804"/>
      <c r="Q74" s="831" t="s">
        <v>831</v>
      </c>
      <c r="R74" s="805">
        <f t="shared" si="1"/>
        <v>814</v>
      </c>
      <c r="S74" s="806">
        <v>1578.07605</v>
      </c>
      <c r="T74" s="807">
        <v>41.590911</v>
      </c>
      <c r="W74" s="26"/>
      <c r="X74" s="26"/>
    </row>
    <row r="75" spans="1:24" ht="15">
      <c r="A75" s="325"/>
      <c r="B75" s="532">
        <v>66</v>
      </c>
      <c r="C75" s="305" t="s">
        <v>408</v>
      </c>
      <c r="D75" s="361">
        <v>39844</v>
      </c>
      <c r="E75" s="352">
        <v>2009</v>
      </c>
      <c r="F75" s="352">
        <v>31</v>
      </c>
      <c r="G75" s="372">
        <v>0.4048611111111111</v>
      </c>
      <c r="H75" s="572">
        <v>0.027777777777777776</v>
      </c>
      <c r="I75" s="573"/>
      <c r="J75" s="567">
        <v>39844</v>
      </c>
      <c r="K75" s="352">
        <v>2009</v>
      </c>
      <c r="L75" s="352">
        <v>31</v>
      </c>
      <c r="M75" s="332">
        <v>0.43263888888888885</v>
      </c>
      <c r="N75" s="595" t="s">
        <v>497</v>
      </c>
      <c r="O75" s="479">
        <v>15.5</v>
      </c>
      <c r="P75" s="480" t="s">
        <v>544</v>
      </c>
      <c r="Q75" s="826" t="s">
        <v>831</v>
      </c>
      <c r="R75" s="402">
        <f t="shared" si="1"/>
        <v>815</v>
      </c>
      <c r="S75" s="768">
        <v>1493.679443</v>
      </c>
      <c r="T75" s="471">
        <v>84.22693</v>
      </c>
      <c r="W75" s="26"/>
      <c r="X75" s="26"/>
    </row>
    <row r="76" spans="1:20" ht="15">
      <c r="A76" s="325"/>
      <c r="B76" s="532">
        <v>67</v>
      </c>
      <c r="C76" s="305" t="s">
        <v>409</v>
      </c>
      <c r="D76" s="361">
        <v>39844</v>
      </c>
      <c r="E76" s="352">
        <v>2009</v>
      </c>
      <c r="F76" s="352">
        <v>31</v>
      </c>
      <c r="G76" s="372">
        <v>0.43263888888888885</v>
      </c>
      <c r="H76" s="572">
        <v>0.052083333333333336</v>
      </c>
      <c r="I76" s="573"/>
      <c r="J76" s="567">
        <v>39844</v>
      </c>
      <c r="K76" s="352">
        <v>2009</v>
      </c>
      <c r="L76" s="352">
        <v>31</v>
      </c>
      <c r="M76" s="332">
        <v>0.4847222222222222</v>
      </c>
      <c r="N76" s="595" t="s">
        <v>497</v>
      </c>
      <c r="O76" s="479">
        <v>0.5</v>
      </c>
      <c r="P76" s="480" t="s">
        <v>233</v>
      </c>
      <c r="Q76" s="826" t="s">
        <v>831</v>
      </c>
      <c r="R76" s="402">
        <f t="shared" si="1"/>
        <v>816</v>
      </c>
      <c r="S76" s="768">
        <v>1637.997925</v>
      </c>
      <c r="T76" s="471">
        <v>79.920214</v>
      </c>
    </row>
    <row r="77" spans="1:20" ht="15">
      <c r="A77" s="325"/>
      <c r="B77" s="532">
        <v>68</v>
      </c>
      <c r="C77" s="305" t="s">
        <v>410</v>
      </c>
      <c r="D77" s="361">
        <v>39844</v>
      </c>
      <c r="E77" s="352">
        <v>2009</v>
      </c>
      <c r="F77" s="352">
        <v>31</v>
      </c>
      <c r="G77" s="372">
        <v>0.4847222222222222</v>
      </c>
      <c r="H77" s="572">
        <v>0.20138888888888887</v>
      </c>
      <c r="I77" s="573"/>
      <c r="J77" s="567">
        <v>39844</v>
      </c>
      <c r="K77" s="352">
        <v>2009</v>
      </c>
      <c r="L77" s="352">
        <v>31</v>
      </c>
      <c r="M77" s="332">
        <v>0.686111111111111</v>
      </c>
      <c r="N77" s="595" t="s">
        <v>497</v>
      </c>
      <c r="O77" s="394">
        <v>15.5</v>
      </c>
      <c r="P77" s="482" t="s">
        <v>544</v>
      </c>
      <c r="Q77" s="826" t="s">
        <v>831</v>
      </c>
      <c r="R77" s="402">
        <f t="shared" si="1"/>
        <v>817</v>
      </c>
      <c r="S77" s="768">
        <v>1169.05896</v>
      </c>
      <c r="T77" s="471">
        <v>100</v>
      </c>
    </row>
    <row r="78" spans="1:20" ht="15">
      <c r="A78" s="325"/>
      <c r="B78" s="532">
        <v>69</v>
      </c>
      <c r="C78" s="305" t="s">
        <v>411</v>
      </c>
      <c r="D78" s="361">
        <v>39844</v>
      </c>
      <c r="E78" s="352">
        <v>2009</v>
      </c>
      <c r="F78" s="352">
        <v>31</v>
      </c>
      <c r="G78" s="372">
        <v>0.686111111111111</v>
      </c>
      <c r="H78" s="572">
        <v>0.08472222222222221</v>
      </c>
      <c r="I78" s="573"/>
      <c r="J78" s="567">
        <v>39844</v>
      </c>
      <c r="K78" s="352">
        <v>2009</v>
      </c>
      <c r="L78" s="352">
        <v>31</v>
      </c>
      <c r="M78" s="332">
        <v>0.7708333333333334</v>
      </c>
      <c r="N78" s="595" t="s">
        <v>497</v>
      </c>
      <c r="O78" s="311">
        <v>15.5</v>
      </c>
      <c r="P78" s="481" t="s">
        <v>544</v>
      </c>
      <c r="Q78" s="826" t="s">
        <v>831</v>
      </c>
      <c r="R78" s="402">
        <f t="shared" si="1"/>
        <v>818</v>
      </c>
      <c r="S78" s="768">
        <v>1405.476074</v>
      </c>
      <c r="T78" s="471">
        <v>99.118859</v>
      </c>
    </row>
    <row r="79" spans="1:24" ht="15">
      <c r="A79" s="325"/>
      <c r="B79" s="532">
        <v>70</v>
      </c>
      <c r="C79" s="305" t="s">
        <v>412</v>
      </c>
      <c r="D79" s="361">
        <v>39844</v>
      </c>
      <c r="E79" s="352">
        <v>2009</v>
      </c>
      <c r="F79" s="352">
        <v>31</v>
      </c>
      <c r="G79" s="372">
        <v>0.7708333333333334</v>
      </c>
      <c r="H79" s="572">
        <v>0.1875</v>
      </c>
      <c r="I79" s="573"/>
      <c r="J79" s="567">
        <v>39844</v>
      </c>
      <c r="K79" s="352">
        <v>2009</v>
      </c>
      <c r="L79" s="352">
        <v>31</v>
      </c>
      <c r="M79" s="332">
        <v>0.9583333333333334</v>
      </c>
      <c r="N79" s="595" t="s">
        <v>497</v>
      </c>
      <c r="O79" s="311">
        <v>15.5</v>
      </c>
      <c r="P79" s="481" t="s">
        <v>544</v>
      </c>
      <c r="Q79" s="826" t="s">
        <v>831</v>
      </c>
      <c r="R79" s="402">
        <f t="shared" si="1"/>
        <v>819</v>
      </c>
      <c r="S79" s="768">
        <v>1180.719971</v>
      </c>
      <c r="T79" s="471">
        <v>100</v>
      </c>
      <c r="V79" s="26"/>
      <c r="W79" s="26"/>
      <c r="X79" s="26"/>
    </row>
    <row r="80" spans="1:24" ht="15">
      <c r="A80" s="325"/>
      <c r="B80" s="532">
        <v>71</v>
      </c>
      <c r="C80" s="305" t="s">
        <v>413</v>
      </c>
      <c r="D80" s="361">
        <v>39844</v>
      </c>
      <c r="E80" s="352">
        <v>2009</v>
      </c>
      <c r="F80" s="352">
        <v>31</v>
      </c>
      <c r="G80" s="372">
        <v>0.9583333333333334</v>
      </c>
      <c r="H80" s="572">
        <v>0.2548611111111111</v>
      </c>
      <c r="I80" s="573"/>
      <c r="J80" s="567">
        <v>39845</v>
      </c>
      <c r="K80" s="352">
        <v>2009</v>
      </c>
      <c r="L80" s="352">
        <v>32</v>
      </c>
      <c r="M80" s="332">
        <v>0.21319444444444444</v>
      </c>
      <c r="N80" s="595" t="s">
        <v>497</v>
      </c>
      <c r="O80" s="311">
        <v>15.5</v>
      </c>
      <c r="P80" s="481" t="s">
        <v>544</v>
      </c>
      <c r="Q80" s="826" t="s">
        <v>831</v>
      </c>
      <c r="R80" s="402">
        <f t="shared" si="1"/>
        <v>820</v>
      </c>
      <c r="S80" s="768">
        <v>1383.321899</v>
      </c>
      <c r="T80" s="471">
        <v>99.891365</v>
      </c>
      <c r="W80" s="26"/>
      <c r="X80" s="26"/>
    </row>
    <row r="81" spans="1:24" ht="15">
      <c r="A81" s="325"/>
      <c r="B81" s="532">
        <v>72</v>
      </c>
      <c r="C81" s="305" t="s">
        <v>414</v>
      </c>
      <c r="D81" s="361">
        <v>39845</v>
      </c>
      <c r="E81" s="352">
        <v>2009</v>
      </c>
      <c r="F81" s="352">
        <v>32</v>
      </c>
      <c r="G81" s="372">
        <v>0.21319444444444444</v>
      </c>
      <c r="H81" s="572">
        <v>0.3854166666666667</v>
      </c>
      <c r="I81" s="573"/>
      <c r="J81" s="567">
        <v>39845</v>
      </c>
      <c r="K81" s="352">
        <v>2009</v>
      </c>
      <c r="L81" s="352">
        <v>32</v>
      </c>
      <c r="M81" s="332">
        <v>0.5986111111111111</v>
      </c>
      <c r="N81" s="595" t="s">
        <v>497</v>
      </c>
      <c r="O81" s="479">
        <v>15.5</v>
      </c>
      <c r="P81" s="480" t="s">
        <v>544</v>
      </c>
      <c r="Q81" s="826" t="s">
        <v>831</v>
      </c>
      <c r="R81" s="402">
        <f t="shared" si="1"/>
        <v>821</v>
      </c>
      <c r="S81" s="768">
        <v>1122.656982</v>
      </c>
      <c r="T81" s="471">
        <v>100</v>
      </c>
      <c r="W81" s="26"/>
      <c r="X81" s="26"/>
    </row>
    <row r="82" spans="1:20" ht="15">
      <c r="A82" s="325"/>
      <c r="B82" s="532">
        <v>73</v>
      </c>
      <c r="C82" s="305" t="s">
        <v>415</v>
      </c>
      <c r="D82" s="361">
        <v>39845</v>
      </c>
      <c r="E82" s="352">
        <v>2009</v>
      </c>
      <c r="F82" s="352">
        <v>32</v>
      </c>
      <c r="G82" s="372">
        <v>0.5986111111111111</v>
      </c>
      <c r="H82" s="572">
        <v>0.2513888888888889</v>
      </c>
      <c r="I82" s="573"/>
      <c r="J82" s="567">
        <v>39845</v>
      </c>
      <c r="K82" s="352">
        <v>2009</v>
      </c>
      <c r="L82" s="352">
        <v>32</v>
      </c>
      <c r="M82" s="332">
        <v>0.85</v>
      </c>
      <c r="N82" s="595" t="s">
        <v>497</v>
      </c>
      <c r="O82" s="311">
        <v>15.5</v>
      </c>
      <c r="P82" s="481" t="s">
        <v>544</v>
      </c>
      <c r="Q82" s="826" t="s">
        <v>831</v>
      </c>
      <c r="R82" s="402">
        <f t="shared" si="1"/>
        <v>822</v>
      </c>
      <c r="S82" s="768">
        <v>1306.286377</v>
      </c>
      <c r="T82" s="471">
        <v>93.035614</v>
      </c>
    </row>
    <row r="83" spans="1:24" ht="15.75">
      <c r="A83" s="811"/>
      <c r="B83" s="811">
        <v>74</v>
      </c>
      <c r="C83" s="812" t="s">
        <v>417</v>
      </c>
      <c r="D83" s="813">
        <v>39845</v>
      </c>
      <c r="E83" s="814">
        <v>2009</v>
      </c>
      <c r="F83" s="814">
        <v>32</v>
      </c>
      <c r="G83" s="815">
        <v>0.85</v>
      </c>
      <c r="H83" s="816">
        <v>0.027777777777777776</v>
      </c>
      <c r="I83" s="817"/>
      <c r="J83" s="818">
        <v>39845</v>
      </c>
      <c r="K83" s="814">
        <v>2009</v>
      </c>
      <c r="L83" s="814">
        <v>32</v>
      </c>
      <c r="M83" s="819">
        <v>0.8777777777777778</v>
      </c>
      <c r="N83" s="820" t="s">
        <v>497</v>
      </c>
      <c r="O83" s="821"/>
      <c r="P83" s="822"/>
      <c r="Q83" s="827" t="s">
        <v>831</v>
      </c>
      <c r="R83" s="823">
        <f t="shared" si="1"/>
        <v>823</v>
      </c>
      <c r="S83" s="824">
        <v>1702.702148</v>
      </c>
      <c r="T83" s="825">
        <v>49.750626</v>
      </c>
      <c r="W83" s="26"/>
      <c r="X83" s="26"/>
    </row>
    <row r="84" spans="1:23" ht="15">
      <c r="A84" s="545">
        <v>24</v>
      </c>
      <c r="B84" s="546">
        <v>75</v>
      </c>
      <c r="C84" s="547" t="s">
        <v>418</v>
      </c>
      <c r="D84" s="548">
        <v>39845</v>
      </c>
      <c r="E84" s="549">
        <v>2009</v>
      </c>
      <c r="F84" s="549">
        <v>32</v>
      </c>
      <c r="G84" s="566">
        <v>0.9194444444444444</v>
      </c>
      <c r="H84" s="574">
        <v>0.25</v>
      </c>
      <c r="I84" s="575">
        <v>0.08333333333333331</v>
      </c>
      <c r="J84" s="568">
        <v>39846</v>
      </c>
      <c r="K84" s="549">
        <v>2009</v>
      </c>
      <c r="L84" s="549">
        <v>33</v>
      </c>
      <c r="M84" s="550">
        <v>0.25277777777777777</v>
      </c>
      <c r="N84" s="551">
        <v>3000</v>
      </c>
      <c r="O84" s="561"/>
      <c r="P84" s="562"/>
      <c r="Q84" s="829" t="s">
        <v>831</v>
      </c>
      <c r="R84" s="554">
        <f t="shared" si="1"/>
        <v>824</v>
      </c>
      <c r="S84" s="771">
        <v>1787.269775</v>
      </c>
      <c r="T84" s="772">
        <v>49.229327</v>
      </c>
      <c r="V84" s="26"/>
      <c r="W84" s="26"/>
    </row>
    <row r="85" spans="1:20" ht="15">
      <c r="A85" s="579"/>
      <c r="B85" s="578">
        <v>76</v>
      </c>
      <c r="C85" s="580" t="s">
        <v>419</v>
      </c>
      <c r="D85" s="581">
        <v>39846</v>
      </c>
      <c r="E85" s="582">
        <v>2009</v>
      </c>
      <c r="F85" s="582">
        <v>33</v>
      </c>
      <c r="G85" s="583">
        <v>0.25277777777777777</v>
      </c>
      <c r="H85" s="584">
        <v>0.020833333333333332</v>
      </c>
      <c r="I85" s="585"/>
      <c r="J85" s="586">
        <v>39846</v>
      </c>
      <c r="K85" s="582">
        <v>2009</v>
      </c>
      <c r="L85" s="582">
        <v>33</v>
      </c>
      <c r="M85" s="587">
        <v>0.2736111111111111</v>
      </c>
      <c r="N85" s="588">
        <v>2200</v>
      </c>
      <c r="O85" s="589"/>
      <c r="P85" s="590"/>
      <c r="Q85" s="827" t="s">
        <v>831</v>
      </c>
      <c r="R85" s="591">
        <f t="shared" si="1"/>
        <v>825</v>
      </c>
      <c r="S85" s="636">
        <v>1491.531616</v>
      </c>
      <c r="T85" s="649">
        <v>55.666667</v>
      </c>
    </row>
    <row r="86" spans="1:24" ht="15.75">
      <c r="A86" s="773"/>
      <c r="B86" s="773">
        <v>77</v>
      </c>
      <c r="C86" s="774" t="s">
        <v>420</v>
      </c>
      <c r="D86" s="775">
        <v>39846</v>
      </c>
      <c r="E86" s="776">
        <v>2009</v>
      </c>
      <c r="F86" s="776">
        <v>33</v>
      </c>
      <c r="G86" s="777">
        <v>0.2736111111111111</v>
      </c>
      <c r="H86" s="778">
        <v>0.024999999999999998</v>
      </c>
      <c r="I86" s="779"/>
      <c r="J86" s="780">
        <v>39846</v>
      </c>
      <c r="K86" s="776">
        <v>2009</v>
      </c>
      <c r="L86" s="776">
        <v>33</v>
      </c>
      <c r="M86" s="781">
        <v>0.2986111111111111</v>
      </c>
      <c r="N86" s="782" t="s">
        <v>497</v>
      </c>
      <c r="O86" s="783">
        <v>15.5</v>
      </c>
      <c r="P86" s="784" t="s">
        <v>513</v>
      </c>
      <c r="Q86" s="830" t="s">
        <v>831</v>
      </c>
      <c r="R86" s="785">
        <f t="shared" si="1"/>
        <v>826</v>
      </c>
      <c r="S86" s="786">
        <v>1516.15686</v>
      </c>
      <c r="T86" s="787">
        <v>25.138122</v>
      </c>
      <c r="W86" s="26"/>
      <c r="X86" s="26"/>
    </row>
    <row r="87" spans="1:20" ht="15.75">
      <c r="A87" s="773"/>
      <c r="B87" s="773">
        <v>78</v>
      </c>
      <c r="C87" s="774" t="s">
        <v>421</v>
      </c>
      <c r="D87" s="775">
        <v>39846</v>
      </c>
      <c r="E87" s="776">
        <v>2009</v>
      </c>
      <c r="F87" s="776">
        <v>33</v>
      </c>
      <c r="G87" s="777">
        <v>0.2986111111111111</v>
      </c>
      <c r="H87" s="778">
        <v>0.041666666666666664</v>
      </c>
      <c r="I87" s="779"/>
      <c r="J87" s="780">
        <v>39846</v>
      </c>
      <c r="K87" s="776">
        <v>2009</v>
      </c>
      <c r="L87" s="776">
        <v>33</v>
      </c>
      <c r="M87" s="781">
        <v>0.34027777777777773</v>
      </c>
      <c r="N87" s="782" t="s">
        <v>497</v>
      </c>
      <c r="O87" s="788">
        <v>15.5</v>
      </c>
      <c r="P87" s="789" t="s">
        <v>513</v>
      </c>
      <c r="Q87" s="830" t="s">
        <v>831</v>
      </c>
      <c r="R87" s="785">
        <f t="shared" si="1"/>
        <v>827</v>
      </c>
      <c r="S87" s="786">
        <v>1456.182739</v>
      </c>
      <c r="T87" s="787">
        <v>49.209648</v>
      </c>
    </row>
    <row r="88" spans="1:20" ht="15">
      <c r="A88" s="325"/>
      <c r="B88" s="532">
        <v>79</v>
      </c>
      <c r="C88" s="305" t="s">
        <v>422</v>
      </c>
      <c r="D88" s="361">
        <v>39846</v>
      </c>
      <c r="E88" s="352">
        <v>2009</v>
      </c>
      <c r="F88" s="352">
        <v>33</v>
      </c>
      <c r="G88" s="372">
        <v>0.34027777777777773</v>
      </c>
      <c r="H88" s="572">
        <v>0.10416666666666667</v>
      </c>
      <c r="I88" s="573"/>
      <c r="J88" s="567">
        <v>39846</v>
      </c>
      <c r="K88" s="352">
        <v>2009</v>
      </c>
      <c r="L88" s="352">
        <v>33</v>
      </c>
      <c r="M88" s="332">
        <v>0.4444444444444444</v>
      </c>
      <c r="N88" s="595" t="s">
        <v>497</v>
      </c>
      <c r="O88" s="311">
        <v>15.5</v>
      </c>
      <c r="P88" s="481" t="s">
        <v>513</v>
      </c>
      <c r="Q88" s="826" t="s">
        <v>831</v>
      </c>
      <c r="R88" s="402">
        <f t="shared" si="1"/>
        <v>828</v>
      </c>
      <c r="S88" s="768">
        <v>1421.942261</v>
      </c>
      <c r="T88" s="471">
        <v>87.152326</v>
      </c>
    </row>
    <row r="89" spans="1:20" ht="15">
      <c r="A89" s="325"/>
      <c r="B89" s="532">
        <v>80</v>
      </c>
      <c r="C89" s="305" t="s">
        <v>423</v>
      </c>
      <c r="D89" s="361">
        <v>39846</v>
      </c>
      <c r="E89" s="352">
        <v>2009</v>
      </c>
      <c r="F89" s="352">
        <v>33</v>
      </c>
      <c r="G89" s="372">
        <v>0.4444444444444444</v>
      </c>
      <c r="H89" s="572">
        <v>0.013888888888888888</v>
      </c>
      <c r="I89" s="573"/>
      <c r="J89" s="567">
        <v>39846</v>
      </c>
      <c r="K89" s="352">
        <v>2009</v>
      </c>
      <c r="L89" s="352">
        <v>33</v>
      </c>
      <c r="M89" s="332">
        <v>0.4583333333333333</v>
      </c>
      <c r="N89" s="595" t="s">
        <v>546</v>
      </c>
      <c r="O89" s="479">
        <v>15.5</v>
      </c>
      <c r="P89" s="480" t="s">
        <v>565</v>
      </c>
      <c r="Q89" s="826" t="s">
        <v>831</v>
      </c>
      <c r="R89" s="402">
        <f t="shared" si="1"/>
        <v>829</v>
      </c>
      <c r="S89" s="768">
        <v>1154.676514</v>
      </c>
      <c r="T89" s="471">
        <v>100</v>
      </c>
    </row>
    <row r="90" spans="1:24" ht="15">
      <c r="A90" s="325"/>
      <c r="B90" s="532">
        <v>81</v>
      </c>
      <c r="C90" s="305" t="s">
        <v>425</v>
      </c>
      <c r="D90" s="361">
        <v>39846</v>
      </c>
      <c r="E90" s="352">
        <v>2009</v>
      </c>
      <c r="F90" s="352">
        <v>33</v>
      </c>
      <c r="G90" s="372">
        <v>0.4583333333333333</v>
      </c>
      <c r="H90" s="572">
        <v>0.020833333333333332</v>
      </c>
      <c r="I90" s="573"/>
      <c r="J90" s="567">
        <v>39846</v>
      </c>
      <c r="K90" s="352">
        <v>2009</v>
      </c>
      <c r="L90" s="352">
        <v>33</v>
      </c>
      <c r="M90" s="332">
        <v>0.4791666666666667</v>
      </c>
      <c r="N90" s="595" t="s">
        <v>497</v>
      </c>
      <c r="O90" s="479">
        <v>15.5</v>
      </c>
      <c r="P90" s="480" t="s">
        <v>513</v>
      </c>
      <c r="Q90" s="826" t="s">
        <v>831</v>
      </c>
      <c r="R90" s="402">
        <f t="shared" si="1"/>
        <v>830</v>
      </c>
      <c r="S90" s="768">
        <v>1210.216064</v>
      </c>
      <c r="T90" s="471">
        <v>100</v>
      </c>
      <c r="W90" s="26"/>
      <c r="X90" s="26"/>
    </row>
    <row r="91" spans="1:20" ht="15">
      <c r="A91" s="325"/>
      <c r="B91" s="532">
        <v>82</v>
      </c>
      <c r="C91" s="305" t="s">
        <v>426</v>
      </c>
      <c r="D91" s="361">
        <v>39846</v>
      </c>
      <c r="E91" s="352">
        <v>2009</v>
      </c>
      <c r="F91" s="352">
        <v>33</v>
      </c>
      <c r="G91" s="372">
        <v>0.4791666666666667</v>
      </c>
      <c r="H91" s="572">
        <v>0.04861111111111111</v>
      </c>
      <c r="I91" s="573"/>
      <c r="J91" s="567">
        <v>39846</v>
      </c>
      <c r="K91" s="352">
        <v>2009</v>
      </c>
      <c r="L91" s="352">
        <v>33</v>
      </c>
      <c r="M91" s="332">
        <v>0.5277777777777778</v>
      </c>
      <c r="N91" s="595" t="s">
        <v>497</v>
      </c>
      <c r="O91" s="311">
        <v>15.5</v>
      </c>
      <c r="P91" s="481" t="s">
        <v>513</v>
      </c>
      <c r="Q91" s="826" t="s">
        <v>831</v>
      </c>
      <c r="R91" s="402">
        <f t="shared" si="1"/>
        <v>831</v>
      </c>
      <c r="S91" s="768">
        <v>1373.720215</v>
      </c>
      <c r="T91" s="471">
        <v>79.772079</v>
      </c>
    </row>
    <row r="92" spans="1:23" ht="15">
      <c r="A92" s="325"/>
      <c r="B92" s="532">
        <v>83</v>
      </c>
      <c r="C92" s="305" t="s">
        <v>427</v>
      </c>
      <c r="D92" s="361">
        <v>39846</v>
      </c>
      <c r="E92" s="352">
        <v>2009</v>
      </c>
      <c r="F92" s="352">
        <v>33</v>
      </c>
      <c r="G92" s="372">
        <v>0.5277777777777778</v>
      </c>
      <c r="H92" s="572">
        <v>0.013888888888888888</v>
      </c>
      <c r="I92" s="573"/>
      <c r="J92" s="567">
        <v>39846</v>
      </c>
      <c r="K92" s="352">
        <v>2009</v>
      </c>
      <c r="L92" s="352">
        <v>33</v>
      </c>
      <c r="M92" s="332">
        <v>0.5416666666666666</v>
      </c>
      <c r="N92" s="595" t="s">
        <v>497</v>
      </c>
      <c r="O92" s="308">
        <v>15.5</v>
      </c>
      <c r="P92" s="483" t="s">
        <v>513</v>
      </c>
      <c r="Q92" s="826" t="s">
        <v>831</v>
      </c>
      <c r="R92" s="402">
        <f t="shared" si="1"/>
        <v>832</v>
      </c>
      <c r="S92" s="768">
        <v>1438.353027</v>
      </c>
      <c r="T92" s="471">
        <v>51.724136</v>
      </c>
      <c r="V92" s="26"/>
      <c r="W92" s="26"/>
    </row>
    <row r="93" spans="1:24" ht="15">
      <c r="A93" s="325"/>
      <c r="B93" s="532">
        <v>84</v>
      </c>
      <c r="C93" s="305" t="s">
        <v>428</v>
      </c>
      <c r="D93" s="361">
        <v>39846</v>
      </c>
      <c r="E93" s="352">
        <v>2009</v>
      </c>
      <c r="F93" s="352">
        <v>33</v>
      </c>
      <c r="G93" s="372">
        <v>0.5416666666666666</v>
      </c>
      <c r="H93" s="572">
        <v>0.052083333333333336</v>
      </c>
      <c r="I93" s="573"/>
      <c r="J93" s="567">
        <v>39846</v>
      </c>
      <c r="K93" s="352">
        <v>2009</v>
      </c>
      <c r="L93" s="352">
        <v>33</v>
      </c>
      <c r="M93" s="332">
        <v>0.59375</v>
      </c>
      <c r="N93" s="595" t="s">
        <v>546</v>
      </c>
      <c r="O93" s="311">
        <v>0.5</v>
      </c>
      <c r="P93" s="481" t="s">
        <v>565</v>
      </c>
      <c r="Q93" s="826" t="s">
        <v>831</v>
      </c>
      <c r="R93" s="402">
        <f t="shared" si="1"/>
        <v>833</v>
      </c>
      <c r="S93" s="768">
        <v>1784.105347</v>
      </c>
      <c r="T93" s="471">
        <v>78.362179</v>
      </c>
      <c r="W93" s="26"/>
      <c r="X93" s="26"/>
    </row>
    <row r="94" spans="1:24" ht="15.75">
      <c r="A94" s="773"/>
      <c r="B94" s="773">
        <v>85</v>
      </c>
      <c r="C94" s="774" t="s">
        <v>429</v>
      </c>
      <c r="D94" s="775">
        <v>39846</v>
      </c>
      <c r="E94" s="776">
        <v>2009</v>
      </c>
      <c r="F94" s="776">
        <v>33</v>
      </c>
      <c r="G94" s="777">
        <v>0.59375</v>
      </c>
      <c r="H94" s="778">
        <v>0.10069444444444443</v>
      </c>
      <c r="I94" s="779"/>
      <c r="J94" s="780">
        <v>39846</v>
      </c>
      <c r="K94" s="776">
        <v>2009</v>
      </c>
      <c r="L94" s="776">
        <v>33</v>
      </c>
      <c r="M94" s="781">
        <v>0.6944444444444445</v>
      </c>
      <c r="N94" s="782" t="s">
        <v>497</v>
      </c>
      <c r="O94" s="783">
        <v>15.5</v>
      </c>
      <c r="P94" s="784" t="s">
        <v>233</v>
      </c>
      <c r="Q94" s="830" t="s">
        <v>831</v>
      </c>
      <c r="R94" s="785">
        <f t="shared" si="1"/>
        <v>834</v>
      </c>
      <c r="S94" s="786">
        <v>1561.105957</v>
      </c>
      <c r="T94" s="787">
        <v>25.683528</v>
      </c>
      <c r="W94" s="26"/>
      <c r="X94" s="26"/>
    </row>
    <row r="95" spans="1:20" ht="15">
      <c r="A95" s="592"/>
      <c r="B95" s="578">
        <v>86</v>
      </c>
      <c r="C95" s="580" t="s">
        <v>431</v>
      </c>
      <c r="D95" s="581">
        <v>39846</v>
      </c>
      <c r="E95" s="582">
        <v>2009</v>
      </c>
      <c r="F95" s="582">
        <v>33</v>
      </c>
      <c r="G95" s="583">
        <v>0.6944444444444445</v>
      </c>
      <c r="H95" s="584">
        <v>0.013888888888888888</v>
      </c>
      <c r="I95" s="585"/>
      <c r="J95" s="586">
        <v>39846</v>
      </c>
      <c r="K95" s="582">
        <v>2009</v>
      </c>
      <c r="L95" s="582">
        <v>33</v>
      </c>
      <c r="M95" s="587">
        <v>0.7083333333333334</v>
      </c>
      <c r="N95" s="588">
        <v>2200</v>
      </c>
      <c r="O95" s="593"/>
      <c r="P95" s="594"/>
      <c r="Q95" s="827" t="s">
        <v>831</v>
      </c>
      <c r="R95" s="591">
        <f t="shared" si="1"/>
        <v>835</v>
      </c>
      <c r="S95" s="636">
        <v>1515.974976</v>
      </c>
      <c r="T95" s="649">
        <v>87.313437</v>
      </c>
    </row>
    <row r="96" spans="1:20" ht="15.75">
      <c r="A96" s="773"/>
      <c r="B96" s="773">
        <v>87</v>
      </c>
      <c r="C96" s="774" t="s">
        <v>432</v>
      </c>
      <c r="D96" s="775">
        <v>39846</v>
      </c>
      <c r="E96" s="776">
        <v>2009</v>
      </c>
      <c r="F96" s="776">
        <v>33</v>
      </c>
      <c r="G96" s="777">
        <v>0.7083333333333334</v>
      </c>
      <c r="H96" s="778">
        <v>0.041666666666666664</v>
      </c>
      <c r="I96" s="779"/>
      <c r="J96" s="780">
        <v>39846</v>
      </c>
      <c r="K96" s="776">
        <v>2009</v>
      </c>
      <c r="L96" s="776">
        <v>33</v>
      </c>
      <c r="M96" s="781">
        <v>0.75</v>
      </c>
      <c r="N96" s="782" t="s">
        <v>497</v>
      </c>
      <c r="O96" s="783">
        <v>15.5</v>
      </c>
      <c r="P96" s="784" t="s">
        <v>544</v>
      </c>
      <c r="Q96" s="830" t="s">
        <v>831</v>
      </c>
      <c r="R96" s="785">
        <f t="shared" si="1"/>
        <v>836</v>
      </c>
      <c r="S96" s="786">
        <v>1851.60376</v>
      </c>
      <c r="T96" s="787">
        <v>35.666665</v>
      </c>
    </row>
    <row r="97" spans="1:23" ht="15.75">
      <c r="A97" s="773"/>
      <c r="B97" s="773">
        <v>88</v>
      </c>
      <c r="C97" s="774" t="s">
        <v>433</v>
      </c>
      <c r="D97" s="775">
        <v>39846</v>
      </c>
      <c r="E97" s="776">
        <v>2009</v>
      </c>
      <c r="F97" s="776">
        <v>33</v>
      </c>
      <c r="G97" s="777">
        <v>0.75</v>
      </c>
      <c r="H97" s="778">
        <v>0.08333333333333333</v>
      </c>
      <c r="I97" s="779"/>
      <c r="J97" s="780">
        <v>39846</v>
      </c>
      <c r="K97" s="776">
        <v>2009</v>
      </c>
      <c r="L97" s="776">
        <v>33</v>
      </c>
      <c r="M97" s="781">
        <v>0.8333333333333334</v>
      </c>
      <c r="N97" s="782" t="s">
        <v>497</v>
      </c>
      <c r="O97" s="783">
        <v>15.5</v>
      </c>
      <c r="P97" s="784" t="s">
        <v>544</v>
      </c>
      <c r="Q97" s="830" t="s">
        <v>831</v>
      </c>
      <c r="R97" s="785">
        <f t="shared" si="1"/>
        <v>837</v>
      </c>
      <c r="S97" s="786">
        <v>1820.450073</v>
      </c>
      <c r="T97" s="787">
        <v>38.352746</v>
      </c>
      <c r="V97" s="26"/>
      <c r="W97" s="26"/>
    </row>
    <row r="98" spans="1:20" ht="15">
      <c r="A98" s="325"/>
      <c r="B98" s="532">
        <v>89</v>
      </c>
      <c r="C98" s="305" t="s">
        <v>434</v>
      </c>
      <c r="D98" s="361">
        <v>39846</v>
      </c>
      <c r="E98" s="352">
        <v>2009</v>
      </c>
      <c r="F98" s="352">
        <v>33</v>
      </c>
      <c r="G98" s="372">
        <v>0.8333333333333334</v>
      </c>
      <c r="H98" s="572">
        <v>0.29444444444444445</v>
      </c>
      <c r="I98" s="573"/>
      <c r="J98" s="567">
        <v>39847</v>
      </c>
      <c r="K98" s="352">
        <v>2009</v>
      </c>
      <c r="L98" s="352">
        <v>34</v>
      </c>
      <c r="M98" s="332">
        <v>0.1277777777777778</v>
      </c>
      <c r="N98" s="595" t="s">
        <v>497</v>
      </c>
      <c r="O98" s="311">
        <v>15.5</v>
      </c>
      <c r="P98" s="481" t="s">
        <v>544</v>
      </c>
      <c r="Q98" s="826" t="s">
        <v>831</v>
      </c>
      <c r="R98" s="402">
        <f t="shared" si="1"/>
        <v>838</v>
      </c>
      <c r="S98" s="768">
        <v>1402.55603</v>
      </c>
      <c r="T98" s="471">
        <v>99.670047</v>
      </c>
    </row>
    <row r="99" spans="1:23" ht="15.75">
      <c r="A99" s="793">
        <v>25</v>
      </c>
      <c r="B99" s="793">
        <v>90</v>
      </c>
      <c r="C99" s="794" t="s">
        <v>435</v>
      </c>
      <c r="D99" s="795">
        <v>39847</v>
      </c>
      <c r="E99" s="796">
        <v>2009</v>
      </c>
      <c r="F99" s="796">
        <v>34</v>
      </c>
      <c r="G99" s="797">
        <v>0.23194444444444443</v>
      </c>
      <c r="H99" s="798">
        <v>0.25</v>
      </c>
      <c r="I99" s="799">
        <v>0.08333333333333331</v>
      </c>
      <c r="J99" s="800">
        <v>39847</v>
      </c>
      <c r="K99" s="796">
        <v>2009</v>
      </c>
      <c r="L99" s="796">
        <v>34</v>
      </c>
      <c r="M99" s="801">
        <v>0.5652777777777778</v>
      </c>
      <c r="N99" s="802">
        <v>3000</v>
      </c>
      <c r="O99" s="803"/>
      <c r="P99" s="804"/>
      <c r="Q99" s="831" t="s">
        <v>831</v>
      </c>
      <c r="R99" s="805">
        <f t="shared" si="1"/>
        <v>839</v>
      </c>
      <c r="S99" s="806">
        <v>1785.492554</v>
      </c>
      <c r="T99" s="807">
        <v>25.54144</v>
      </c>
      <c r="V99" s="26"/>
      <c r="W99" s="26"/>
    </row>
    <row r="100" spans="1:20" ht="15">
      <c r="A100" s="325"/>
      <c r="B100" s="532">
        <v>91</v>
      </c>
      <c r="C100" s="305" t="s">
        <v>436</v>
      </c>
      <c r="D100" s="361">
        <v>39847</v>
      </c>
      <c r="E100" s="352">
        <v>2009</v>
      </c>
      <c r="F100" s="352">
        <v>34</v>
      </c>
      <c r="G100" s="372">
        <v>0.5930555555555556</v>
      </c>
      <c r="H100" s="572">
        <v>0.3333333333333333</v>
      </c>
      <c r="I100" s="573"/>
      <c r="J100" s="567">
        <v>39847</v>
      </c>
      <c r="K100" s="352">
        <v>2009</v>
      </c>
      <c r="L100" s="352">
        <v>34</v>
      </c>
      <c r="M100" s="332">
        <v>0.9263888888888889</v>
      </c>
      <c r="N100" s="595" t="s">
        <v>497</v>
      </c>
      <c r="O100" s="479">
        <v>15.5</v>
      </c>
      <c r="P100" s="480" t="s">
        <v>544</v>
      </c>
      <c r="Q100" s="826" t="s">
        <v>831</v>
      </c>
      <c r="R100" s="402">
        <f t="shared" si="1"/>
        <v>840</v>
      </c>
      <c r="S100" s="768">
        <v>1645.998779</v>
      </c>
      <c r="T100" s="471">
        <v>86.253899</v>
      </c>
    </row>
    <row r="101" spans="1:20" ht="15">
      <c r="A101" s="325"/>
      <c r="B101" s="532">
        <v>92</v>
      </c>
      <c r="C101" s="305" t="s">
        <v>438</v>
      </c>
      <c r="D101" s="361">
        <v>39847</v>
      </c>
      <c r="E101" s="352">
        <v>2009</v>
      </c>
      <c r="F101" s="352">
        <v>34</v>
      </c>
      <c r="G101" s="372">
        <v>0.9263888888888889</v>
      </c>
      <c r="H101" s="572">
        <v>0.23611111111111113</v>
      </c>
      <c r="I101" s="573"/>
      <c r="J101" s="567">
        <v>39848</v>
      </c>
      <c r="K101" s="352">
        <v>2009</v>
      </c>
      <c r="L101" s="352">
        <v>35</v>
      </c>
      <c r="M101" s="332">
        <v>0.1625</v>
      </c>
      <c r="N101" s="595" t="s">
        <v>497</v>
      </c>
      <c r="O101" s="479">
        <v>15.5</v>
      </c>
      <c r="P101" s="480" t="s">
        <v>544</v>
      </c>
      <c r="Q101" s="826" t="s">
        <v>831</v>
      </c>
      <c r="R101" s="402">
        <f t="shared" si="1"/>
        <v>841</v>
      </c>
      <c r="S101" s="768">
        <v>1745.973755</v>
      </c>
      <c r="T101" s="471">
        <v>74.375182</v>
      </c>
    </row>
    <row r="102" spans="1:20" ht="15">
      <c r="A102" s="592"/>
      <c r="B102" s="578">
        <v>93</v>
      </c>
      <c r="C102" s="580" t="s">
        <v>439</v>
      </c>
      <c r="D102" s="581">
        <v>39848</v>
      </c>
      <c r="E102" s="582">
        <v>2009</v>
      </c>
      <c r="F102" s="582">
        <v>35</v>
      </c>
      <c r="G102" s="583">
        <v>0.1625</v>
      </c>
      <c r="H102" s="584">
        <v>0.027777777777777776</v>
      </c>
      <c r="I102" s="585"/>
      <c r="J102" s="586">
        <v>39848</v>
      </c>
      <c r="K102" s="582">
        <v>2009</v>
      </c>
      <c r="L102" s="582">
        <v>35</v>
      </c>
      <c r="M102" s="587">
        <v>0.19027777777777777</v>
      </c>
      <c r="N102" s="652" t="s">
        <v>497</v>
      </c>
      <c r="O102" s="593"/>
      <c r="P102" s="594"/>
      <c r="Q102" s="827" t="s">
        <v>831</v>
      </c>
      <c r="R102" s="591">
        <f t="shared" si="1"/>
        <v>842</v>
      </c>
      <c r="S102" s="636">
        <v>1365.922241</v>
      </c>
      <c r="T102" s="649">
        <v>93.204486</v>
      </c>
    </row>
    <row r="103" spans="1:23" ht="15">
      <c r="A103" s="545">
        <v>26</v>
      </c>
      <c r="B103" s="546">
        <v>94</v>
      </c>
      <c r="C103" s="547" t="s">
        <v>440</v>
      </c>
      <c r="D103" s="548">
        <v>39848</v>
      </c>
      <c r="E103" s="549">
        <v>2009</v>
      </c>
      <c r="F103" s="549">
        <v>35</v>
      </c>
      <c r="G103" s="566">
        <v>0.23194444444444443</v>
      </c>
      <c r="H103" s="574">
        <v>0.25</v>
      </c>
      <c r="I103" s="575">
        <v>0.08333333333333331</v>
      </c>
      <c r="J103" s="568">
        <v>39848</v>
      </c>
      <c r="K103" s="549">
        <v>2009</v>
      </c>
      <c r="L103" s="549">
        <v>35</v>
      </c>
      <c r="M103" s="550">
        <v>0.5652777777777778</v>
      </c>
      <c r="N103" s="551">
        <v>3000</v>
      </c>
      <c r="O103" s="556"/>
      <c r="P103" s="557"/>
      <c r="Q103" s="829" t="s">
        <v>831</v>
      </c>
      <c r="R103" s="554">
        <f t="shared" si="1"/>
        <v>843</v>
      </c>
      <c r="S103" s="771">
        <v>1328.994751</v>
      </c>
      <c r="T103" s="772">
        <v>82.493234</v>
      </c>
      <c r="V103" s="26"/>
      <c r="W103" s="26"/>
    </row>
    <row r="104" spans="1:24" ht="15">
      <c r="A104" s="325"/>
      <c r="B104" s="532">
        <v>95</v>
      </c>
      <c r="C104" s="305" t="s">
        <v>441</v>
      </c>
      <c r="D104" s="361">
        <v>39848</v>
      </c>
      <c r="E104" s="352">
        <v>2009</v>
      </c>
      <c r="F104" s="352">
        <v>35</v>
      </c>
      <c r="G104" s="372">
        <v>0.5930555555555556</v>
      </c>
      <c r="H104" s="572">
        <v>0.052083333333333336</v>
      </c>
      <c r="I104" s="573"/>
      <c r="J104" s="567">
        <v>39848</v>
      </c>
      <c r="K104" s="352">
        <v>2009</v>
      </c>
      <c r="L104" s="352">
        <v>35</v>
      </c>
      <c r="M104" s="332">
        <v>0.6451388888888888</v>
      </c>
      <c r="N104" s="595" t="s">
        <v>497</v>
      </c>
      <c r="O104" s="311">
        <v>0.5</v>
      </c>
      <c r="P104" s="481" t="s">
        <v>233</v>
      </c>
      <c r="Q104" s="826" t="s">
        <v>831</v>
      </c>
      <c r="R104" s="402">
        <f t="shared" si="1"/>
        <v>844</v>
      </c>
      <c r="S104" s="768">
        <v>1671.911865</v>
      </c>
      <c r="T104" s="471">
        <v>76.631153</v>
      </c>
      <c r="V104" s="26"/>
      <c r="W104" s="26"/>
      <c r="X104" s="26"/>
    </row>
    <row r="105" spans="1:20" ht="15">
      <c r="A105" s="325"/>
      <c r="B105" s="532">
        <v>96</v>
      </c>
      <c r="C105" s="305" t="s">
        <v>442</v>
      </c>
      <c r="D105" s="361">
        <v>39848</v>
      </c>
      <c r="E105" s="352">
        <v>2009</v>
      </c>
      <c r="F105" s="352">
        <v>35</v>
      </c>
      <c r="G105" s="372">
        <v>0.6451388888888888</v>
      </c>
      <c r="H105" s="572">
        <v>0.16666666666666666</v>
      </c>
      <c r="I105" s="573"/>
      <c r="J105" s="567">
        <v>39848</v>
      </c>
      <c r="K105" s="352">
        <v>2009</v>
      </c>
      <c r="L105" s="352">
        <v>35</v>
      </c>
      <c r="M105" s="332">
        <v>0.8118055555555556</v>
      </c>
      <c r="N105" s="595" t="s">
        <v>497</v>
      </c>
      <c r="O105" s="311">
        <v>15.5</v>
      </c>
      <c r="P105" s="481" t="s">
        <v>544</v>
      </c>
      <c r="Q105" s="826" t="s">
        <v>831</v>
      </c>
      <c r="R105" s="402">
        <f t="shared" si="1"/>
        <v>845</v>
      </c>
      <c r="S105" s="768">
        <v>1594.246826</v>
      </c>
      <c r="T105" s="471">
        <v>87.052828</v>
      </c>
    </row>
    <row r="106" spans="1:20" ht="15">
      <c r="A106" s="325"/>
      <c r="B106" s="532">
        <v>97</v>
      </c>
      <c r="C106" s="305" t="s">
        <v>444</v>
      </c>
      <c r="D106" s="361">
        <v>39848</v>
      </c>
      <c r="E106" s="352">
        <v>2009</v>
      </c>
      <c r="F106" s="352">
        <v>35</v>
      </c>
      <c r="G106" s="372">
        <v>0.8118055555555556</v>
      </c>
      <c r="H106" s="572">
        <v>0.042361111111111106</v>
      </c>
      <c r="I106" s="573"/>
      <c r="J106" s="567">
        <v>39848</v>
      </c>
      <c r="K106" s="352">
        <v>2009</v>
      </c>
      <c r="L106" s="352">
        <v>35</v>
      </c>
      <c r="M106" s="332">
        <v>0.8541666666666666</v>
      </c>
      <c r="N106" s="595" t="s">
        <v>497</v>
      </c>
      <c r="O106" s="394">
        <v>15.5</v>
      </c>
      <c r="P106" s="482" t="s">
        <v>544</v>
      </c>
      <c r="Q106" s="826" t="s">
        <v>831</v>
      </c>
      <c r="R106" s="402">
        <f t="shared" si="1"/>
        <v>846</v>
      </c>
      <c r="S106" s="768">
        <v>1622.697632</v>
      </c>
      <c r="T106" s="471">
        <v>94.796747</v>
      </c>
    </row>
    <row r="107" spans="1:20" ht="15">
      <c r="A107" s="325"/>
      <c r="B107" s="532">
        <v>98</v>
      </c>
      <c r="C107" s="305" t="s">
        <v>445</v>
      </c>
      <c r="D107" s="361">
        <v>39849</v>
      </c>
      <c r="E107" s="352">
        <v>2009</v>
      </c>
      <c r="F107" s="352">
        <v>36</v>
      </c>
      <c r="G107" s="372">
        <v>0.03819444444444444</v>
      </c>
      <c r="H107" s="572">
        <v>0.11388888888888889</v>
      </c>
      <c r="I107" s="573"/>
      <c r="J107" s="567">
        <v>39849</v>
      </c>
      <c r="K107" s="352">
        <v>2009</v>
      </c>
      <c r="L107" s="352">
        <v>36</v>
      </c>
      <c r="M107" s="332">
        <v>0.15208333333333332</v>
      </c>
      <c r="N107" s="595" t="s">
        <v>497</v>
      </c>
      <c r="O107" s="311">
        <v>15.5</v>
      </c>
      <c r="P107" s="481" t="s">
        <v>544</v>
      </c>
      <c r="Q107" s="826" t="s">
        <v>831</v>
      </c>
      <c r="R107" s="402">
        <f t="shared" si="1"/>
        <v>847</v>
      </c>
      <c r="S107" s="768">
        <v>1526.311279</v>
      </c>
      <c r="T107" s="471">
        <v>98.132533</v>
      </c>
    </row>
    <row r="108" spans="1:24" ht="15">
      <c r="A108" s="592"/>
      <c r="B108" s="578">
        <v>99</v>
      </c>
      <c r="C108" s="580" t="s">
        <v>446</v>
      </c>
      <c r="D108" s="581">
        <v>39849</v>
      </c>
      <c r="E108" s="582">
        <v>2009</v>
      </c>
      <c r="F108" s="582">
        <v>36</v>
      </c>
      <c r="G108" s="583">
        <v>0.15208333333333332</v>
      </c>
      <c r="H108" s="584">
        <v>0.027777777777777776</v>
      </c>
      <c r="I108" s="585"/>
      <c r="J108" s="586">
        <v>39849</v>
      </c>
      <c r="K108" s="582">
        <v>2009</v>
      </c>
      <c r="L108" s="582">
        <v>36</v>
      </c>
      <c r="M108" s="587">
        <v>0.1798611111111111</v>
      </c>
      <c r="N108" s="652" t="s">
        <v>497</v>
      </c>
      <c r="O108" s="589"/>
      <c r="P108" s="590"/>
      <c r="Q108" s="827" t="s">
        <v>831</v>
      </c>
      <c r="R108" s="591">
        <f t="shared" si="1"/>
        <v>848</v>
      </c>
      <c r="S108" s="636">
        <v>1393.140991</v>
      </c>
      <c r="T108" s="649">
        <v>90.982586</v>
      </c>
      <c r="W108" s="26"/>
      <c r="X108" s="26"/>
    </row>
    <row r="109" spans="1:23" ht="15">
      <c r="A109" s="545">
        <v>27</v>
      </c>
      <c r="B109" s="546">
        <v>100</v>
      </c>
      <c r="C109" s="547" t="s">
        <v>447</v>
      </c>
      <c r="D109" s="548">
        <v>39849</v>
      </c>
      <c r="E109" s="549">
        <v>2009</v>
      </c>
      <c r="F109" s="549">
        <v>36</v>
      </c>
      <c r="G109" s="566">
        <v>0.22152777777777777</v>
      </c>
      <c r="H109" s="574">
        <v>0.25</v>
      </c>
      <c r="I109" s="575">
        <v>0.08333333333333331</v>
      </c>
      <c r="J109" s="568">
        <v>39849</v>
      </c>
      <c r="K109" s="549">
        <v>2009</v>
      </c>
      <c r="L109" s="549">
        <v>36</v>
      </c>
      <c r="M109" s="550">
        <v>0.5548611111111111</v>
      </c>
      <c r="N109" s="551">
        <v>3000</v>
      </c>
      <c r="O109" s="556"/>
      <c r="P109" s="557"/>
      <c r="Q109" s="829" t="s">
        <v>831</v>
      </c>
      <c r="R109" s="554">
        <f t="shared" si="1"/>
        <v>849</v>
      </c>
      <c r="S109" s="771">
        <v>1128.668823</v>
      </c>
      <c r="T109" s="772">
        <v>100</v>
      </c>
      <c r="V109" s="26"/>
      <c r="W109" s="26"/>
    </row>
    <row r="110" spans="1:20" ht="15">
      <c r="A110" s="325"/>
      <c r="B110" s="532">
        <v>101</v>
      </c>
      <c r="C110" s="305" t="s">
        <v>448</v>
      </c>
      <c r="D110" s="361">
        <v>39849</v>
      </c>
      <c r="E110" s="352">
        <v>2009</v>
      </c>
      <c r="F110" s="352">
        <v>36</v>
      </c>
      <c r="G110" s="372">
        <v>0.5826388888888888</v>
      </c>
      <c r="H110" s="572">
        <v>0.020833333333333332</v>
      </c>
      <c r="I110" s="573"/>
      <c r="J110" s="567">
        <v>39849</v>
      </c>
      <c r="K110" s="352">
        <v>2009</v>
      </c>
      <c r="L110" s="352">
        <v>36</v>
      </c>
      <c r="M110" s="332">
        <v>0.6034722222222222</v>
      </c>
      <c r="N110" s="595" t="s">
        <v>497</v>
      </c>
      <c r="O110" s="394">
        <v>15.5</v>
      </c>
      <c r="P110" s="482" t="s">
        <v>544</v>
      </c>
      <c r="Q110" s="826" t="s">
        <v>831</v>
      </c>
      <c r="R110" s="402">
        <f t="shared" si="1"/>
        <v>850</v>
      </c>
      <c r="S110" s="768">
        <v>1485.998535</v>
      </c>
      <c r="T110" s="471">
        <v>92.326736</v>
      </c>
    </row>
    <row r="111" spans="1:20" ht="15">
      <c r="A111" s="325"/>
      <c r="B111" s="532">
        <v>102</v>
      </c>
      <c r="C111" s="305" t="s">
        <v>449</v>
      </c>
      <c r="D111" s="361">
        <v>39849</v>
      </c>
      <c r="E111" s="352">
        <v>2009</v>
      </c>
      <c r="F111" s="352">
        <v>36</v>
      </c>
      <c r="G111" s="372">
        <v>0.6868055555555556</v>
      </c>
      <c r="H111" s="572">
        <v>0.3888888888888889</v>
      </c>
      <c r="I111" s="573"/>
      <c r="J111" s="567">
        <v>39850</v>
      </c>
      <c r="K111" s="352">
        <v>2009</v>
      </c>
      <c r="L111" s="352">
        <v>37</v>
      </c>
      <c r="M111" s="332">
        <v>0.07569444444444444</v>
      </c>
      <c r="N111" s="595" t="s">
        <v>497</v>
      </c>
      <c r="O111" s="479">
        <v>15.5</v>
      </c>
      <c r="P111" s="480" t="s">
        <v>544</v>
      </c>
      <c r="Q111" s="826" t="s">
        <v>831</v>
      </c>
      <c r="R111" s="402">
        <f t="shared" si="1"/>
        <v>851</v>
      </c>
      <c r="S111" s="768">
        <v>1284.499878</v>
      </c>
      <c r="T111" s="471">
        <v>99.97769</v>
      </c>
    </row>
    <row r="112" spans="1:20" ht="15">
      <c r="A112" s="325"/>
      <c r="B112" s="532">
        <v>103</v>
      </c>
      <c r="C112" s="305" t="s">
        <v>450</v>
      </c>
      <c r="D112" s="361">
        <v>39850</v>
      </c>
      <c r="E112" s="352">
        <v>2009</v>
      </c>
      <c r="F112" s="352">
        <v>37</v>
      </c>
      <c r="G112" s="372">
        <v>0.07569444444444444</v>
      </c>
      <c r="H112" s="572">
        <v>0.052083333333333336</v>
      </c>
      <c r="I112" s="573"/>
      <c r="J112" s="567">
        <v>39850</v>
      </c>
      <c r="K112" s="352">
        <v>2009</v>
      </c>
      <c r="L112" s="352">
        <v>37</v>
      </c>
      <c r="M112" s="332">
        <v>0.1277777777777778</v>
      </c>
      <c r="N112" s="595" t="s">
        <v>497</v>
      </c>
      <c r="O112" s="479">
        <v>0.5</v>
      </c>
      <c r="P112" s="480" t="s">
        <v>233</v>
      </c>
      <c r="Q112" s="826" t="s">
        <v>831</v>
      </c>
      <c r="R112" s="402">
        <f t="shared" si="1"/>
        <v>852</v>
      </c>
      <c r="S112" s="768">
        <v>1542.303345</v>
      </c>
      <c r="T112" s="471">
        <v>80.917555</v>
      </c>
    </row>
    <row r="113" spans="1:20" ht="15">
      <c r="A113" s="545">
        <v>28</v>
      </c>
      <c r="B113" s="546">
        <v>104</v>
      </c>
      <c r="C113" s="547" t="s">
        <v>451</v>
      </c>
      <c r="D113" s="548">
        <v>39850</v>
      </c>
      <c r="E113" s="549">
        <v>2009</v>
      </c>
      <c r="F113" s="549">
        <v>37</v>
      </c>
      <c r="G113" s="566">
        <v>0.1277777777777778</v>
      </c>
      <c r="H113" s="574">
        <v>0.051388888888888894</v>
      </c>
      <c r="I113" s="575">
        <v>0</v>
      </c>
      <c r="J113" s="568">
        <v>39850</v>
      </c>
      <c r="K113" s="549">
        <v>2009</v>
      </c>
      <c r="L113" s="549">
        <v>37</v>
      </c>
      <c r="M113" s="550">
        <v>0.17916666666666667</v>
      </c>
      <c r="N113" s="651" t="s">
        <v>497</v>
      </c>
      <c r="O113" s="552"/>
      <c r="P113" s="553"/>
      <c r="Q113" s="829" t="s">
        <v>831</v>
      </c>
      <c r="R113" s="554">
        <f t="shared" si="1"/>
        <v>853</v>
      </c>
      <c r="S113" s="771">
        <v>1570.793945</v>
      </c>
      <c r="T113" s="772">
        <v>86.268556</v>
      </c>
    </row>
    <row r="114" spans="1:23" ht="15">
      <c r="A114" s="545">
        <v>29</v>
      </c>
      <c r="B114" s="546">
        <v>105</v>
      </c>
      <c r="C114" s="547" t="s">
        <v>452</v>
      </c>
      <c r="D114" s="548">
        <v>39850</v>
      </c>
      <c r="E114" s="549">
        <v>2009</v>
      </c>
      <c r="F114" s="549">
        <v>37</v>
      </c>
      <c r="G114" s="566">
        <v>0.22152777777777777</v>
      </c>
      <c r="H114" s="574">
        <v>0.25</v>
      </c>
      <c r="I114" s="575">
        <v>0.08333333333333331</v>
      </c>
      <c r="J114" s="568">
        <v>39850</v>
      </c>
      <c r="K114" s="549">
        <v>2009</v>
      </c>
      <c r="L114" s="549">
        <v>37</v>
      </c>
      <c r="M114" s="550">
        <v>0.5548611111111111</v>
      </c>
      <c r="N114" s="551">
        <v>3000</v>
      </c>
      <c r="O114" s="556"/>
      <c r="P114" s="557"/>
      <c r="Q114" s="829" t="s">
        <v>831</v>
      </c>
      <c r="R114" s="554">
        <f t="shared" si="1"/>
        <v>854</v>
      </c>
      <c r="S114" s="771">
        <v>1085.718994</v>
      </c>
      <c r="T114" s="772">
        <v>100</v>
      </c>
      <c r="V114" s="26"/>
      <c r="W114" s="26"/>
    </row>
    <row r="115" spans="1:24" ht="15">
      <c r="A115" s="325"/>
      <c r="B115" s="325">
        <v>106</v>
      </c>
      <c r="C115" s="305" t="s">
        <v>453</v>
      </c>
      <c r="D115" s="361">
        <v>39850</v>
      </c>
      <c r="E115" s="352">
        <v>2009</v>
      </c>
      <c r="F115" s="352">
        <v>37</v>
      </c>
      <c r="G115" s="332">
        <v>0.5934143518518519</v>
      </c>
      <c r="H115" s="719">
        <v>0.23356481481481484</v>
      </c>
      <c r="I115" s="716"/>
      <c r="J115" s="361">
        <v>39850</v>
      </c>
      <c r="K115" s="352">
        <v>2009</v>
      </c>
      <c r="L115" s="352">
        <v>37</v>
      </c>
      <c r="M115" s="332">
        <v>0.8269791666666667</v>
      </c>
      <c r="N115" s="595" t="s">
        <v>556</v>
      </c>
      <c r="O115" s="311">
        <v>0.5</v>
      </c>
      <c r="P115" s="481" t="s">
        <v>233</v>
      </c>
      <c r="Q115" s="826" t="s">
        <v>831</v>
      </c>
      <c r="R115" s="402">
        <f t="shared" si="1"/>
        <v>855</v>
      </c>
      <c r="S115" s="768">
        <v>1126.974731</v>
      </c>
      <c r="T115" s="471">
        <v>100</v>
      </c>
      <c r="V115" s="26"/>
      <c r="W115" s="26"/>
      <c r="X115" s="26"/>
    </row>
    <row r="116" spans="1:20" ht="15">
      <c r="A116" s="325"/>
      <c r="B116" s="325">
        <v>107</v>
      </c>
      <c r="C116" s="305" t="s">
        <v>454</v>
      </c>
      <c r="D116" s="361">
        <v>39850</v>
      </c>
      <c r="E116" s="352">
        <v>2009</v>
      </c>
      <c r="F116" s="352">
        <v>37</v>
      </c>
      <c r="G116" s="332">
        <v>0.8269791666666667</v>
      </c>
      <c r="H116" s="720">
        <v>0.14583333333333334</v>
      </c>
      <c r="I116" s="717"/>
      <c r="J116" s="361">
        <v>39850</v>
      </c>
      <c r="K116" s="352">
        <v>2009</v>
      </c>
      <c r="L116" s="352">
        <v>37</v>
      </c>
      <c r="M116" s="332">
        <v>0.9728125</v>
      </c>
      <c r="N116" s="595" t="s">
        <v>497</v>
      </c>
      <c r="O116" s="479">
        <v>0.5</v>
      </c>
      <c r="P116" s="480" t="s">
        <v>233</v>
      </c>
      <c r="Q116" s="826" t="s">
        <v>831</v>
      </c>
      <c r="R116" s="402">
        <f t="shared" si="1"/>
        <v>856</v>
      </c>
      <c r="S116" s="768">
        <v>1199.135254</v>
      </c>
      <c r="T116" s="471">
        <v>100</v>
      </c>
    </row>
    <row r="117" spans="1:20" ht="15.75">
      <c r="A117" s="773"/>
      <c r="B117" s="773">
        <v>108</v>
      </c>
      <c r="C117" s="774" t="s">
        <v>458</v>
      </c>
      <c r="D117" s="775">
        <v>39850</v>
      </c>
      <c r="E117" s="776">
        <v>2009</v>
      </c>
      <c r="F117" s="776">
        <v>37</v>
      </c>
      <c r="G117" s="781">
        <v>0.9728125</v>
      </c>
      <c r="H117" s="791">
        <v>0.16666666666666666</v>
      </c>
      <c r="I117" s="792"/>
      <c r="J117" s="775">
        <v>39851</v>
      </c>
      <c r="K117" s="776">
        <v>2009</v>
      </c>
      <c r="L117" s="776">
        <v>38</v>
      </c>
      <c r="M117" s="781">
        <v>0.13947916666666668</v>
      </c>
      <c r="N117" s="782" t="s">
        <v>497</v>
      </c>
      <c r="O117" s="783">
        <v>0.5</v>
      </c>
      <c r="P117" s="784" t="s">
        <v>233</v>
      </c>
      <c r="Q117" s="830" t="s">
        <v>831</v>
      </c>
      <c r="R117" s="785">
        <f t="shared" si="1"/>
        <v>857</v>
      </c>
      <c r="S117" s="786">
        <v>1682.290039</v>
      </c>
      <c r="T117" s="787">
        <v>29.537883</v>
      </c>
    </row>
    <row r="118" spans="1:20" ht="15">
      <c r="A118" s="325"/>
      <c r="B118" s="325">
        <v>109</v>
      </c>
      <c r="C118" s="305" t="s">
        <v>461</v>
      </c>
      <c r="D118" s="361">
        <v>39851</v>
      </c>
      <c r="E118" s="352">
        <v>2009</v>
      </c>
      <c r="F118" s="352">
        <v>38</v>
      </c>
      <c r="G118" s="332">
        <v>0.6186458333333333</v>
      </c>
      <c r="H118" s="720">
        <v>0.125</v>
      </c>
      <c r="I118" s="717"/>
      <c r="J118" s="361">
        <v>39851</v>
      </c>
      <c r="K118" s="352">
        <v>2009</v>
      </c>
      <c r="L118" s="352">
        <v>38</v>
      </c>
      <c r="M118" s="332">
        <v>0.7436458333333333</v>
      </c>
      <c r="N118" s="595" t="s">
        <v>556</v>
      </c>
      <c r="O118" s="394">
        <v>15.5</v>
      </c>
      <c r="P118" s="482" t="s">
        <v>233</v>
      </c>
      <c r="Q118" s="826" t="s">
        <v>831</v>
      </c>
      <c r="R118" s="402">
        <f t="shared" si="1"/>
        <v>858</v>
      </c>
      <c r="S118" s="768">
        <v>686.111511</v>
      </c>
      <c r="T118" s="471">
        <v>100</v>
      </c>
    </row>
    <row r="119" spans="1:20" ht="15">
      <c r="A119" s="325"/>
      <c r="B119" s="325">
        <v>110</v>
      </c>
      <c r="C119" s="305" t="s">
        <v>569</v>
      </c>
      <c r="D119" s="361">
        <v>39851</v>
      </c>
      <c r="E119" s="352">
        <v>2009</v>
      </c>
      <c r="F119" s="352">
        <v>38</v>
      </c>
      <c r="G119" s="332">
        <v>0.7436458333333333</v>
      </c>
      <c r="H119" s="720">
        <v>0.041666666666666664</v>
      </c>
      <c r="I119" s="717"/>
      <c r="J119" s="361">
        <v>39851</v>
      </c>
      <c r="K119" s="352">
        <v>2009</v>
      </c>
      <c r="L119" s="352">
        <v>38</v>
      </c>
      <c r="M119" s="332">
        <v>0.7853125</v>
      </c>
      <c r="N119" s="595" t="s">
        <v>556</v>
      </c>
      <c r="O119" s="479">
        <v>3</v>
      </c>
      <c r="P119" s="480" t="s">
        <v>233</v>
      </c>
      <c r="Q119" s="826" t="s">
        <v>831</v>
      </c>
      <c r="R119" s="402">
        <f t="shared" si="1"/>
        <v>859</v>
      </c>
      <c r="S119" s="768">
        <v>1117.218872</v>
      </c>
      <c r="T119" s="471">
        <v>100</v>
      </c>
    </row>
    <row r="120" spans="1:24" ht="15">
      <c r="A120" s="325"/>
      <c r="B120" s="325">
        <v>111</v>
      </c>
      <c r="C120" s="305" t="s">
        <v>463</v>
      </c>
      <c r="D120" s="361">
        <v>39851</v>
      </c>
      <c r="E120" s="352">
        <v>2009</v>
      </c>
      <c r="F120" s="352">
        <v>38</v>
      </c>
      <c r="G120" s="332">
        <v>0.7853125</v>
      </c>
      <c r="H120" s="720">
        <v>0.125</v>
      </c>
      <c r="I120" s="717"/>
      <c r="J120" s="361">
        <v>39851</v>
      </c>
      <c r="K120" s="352">
        <v>2009</v>
      </c>
      <c r="L120" s="352">
        <v>38</v>
      </c>
      <c r="M120" s="332">
        <v>0.9103125</v>
      </c>
      <c r="N120" s="595" t="s">
        <v>497</v>
      </c>
      <c r="O120" s="479">
        <v>3</v>
      </c>
      <c r="P120" s="480" t="s">
        <v>233</v>
      </c>
      <c r="Q120" s="826" t="s">
        <v>831</v>
      </c>
      <c r="R120" s="402">
        <f t="shared" si="1"/>
        <v>860</v>
      </c>
      <c r="S120" s="768">
        <v>969.686462</v>
      </c>
      <c r="T120" s="471">
        <v>100</v>
      </c>
      <c r="W120" s="26"/>
      <c r="X120" s="26"/>
    </row>
    <row r="121" spans="1:24" ht="15">
      <c r="A121" s="325"/>
      <c r="B121" s="325">
        <v>112</v>
      </c>
      <c r="C121" s="305" t="s">
        <v>570</v>
      </c>
      <c r="D121" s="361">
        <v>39851</v>
      </c>
      <c r="E121" s="352">
        <v>2009</v>
      </c>
      <c r="F121" s="352">
        <v>38</v>
      </c>
      <c r="G121" s="332">
        <v>0.9103125</v>
      </c>
      <c r="H121" s="720">
        <v>0.009027777777777779</v>
      </c>
      <c r="I121" s="717"/>
      <c r="J121" s="361">
        <v>39851</v>
      </c>
      <c r="K121" s="352">
        <v>2009</v>
      </c>
      <c r="L121" s="352">
        <v>38</v>
      </c>
      <c r="M121" s="332">
        <v>0.9193402777777777</v>
      </c>
      <c r="N121" s="595" t="s">
        <v>497</v>
      </c>
      <c r="O121" s="311">
        <v>0.5</v>
      </c>
      <c r="P121" s="481" t="s">
        <v>233</v>
      </c>
      <c r="Q121" s="826" t="s">
        <v>831</v>
      </c>
      <c r="R121" s="402">
        <f t="shared" si="1"/>
        <v>861</v>
      </c>
      <c r="S121" s="768">
        <v>685.697571</v>
      </c>
      <c r="T121" s="471">
        <v>100</v>
      </c>
      <c r="W121" s="26"/>
      <c r="X121" s="26"/>
    </row>
    <row r="122" spans="1:23" ht="15">
      <c r="A122" s="325"/>
      <c r="B122" s="325">
        <v>113</v>
      </c>
      <c r="C122" s="305" t="s">
        <v>467</v>
      </c>
      <c r="D122" s="361">
        <v>39851</v>
      </c>
      <c r="E122" s="352">
        <v>2009</v>
      </c>
      <c r="F122" s="352">
        <v>38</v>
      </c>
      <c r="G122" s="332">
        <v>0.9311458333333333</v>
      </c>
      <c r="H122" s="721">
        <v>0.1875</v>
      </c>
      <c r="I122" s="718"/>
      <c r="J122" s="361">
        <v>39852</v>
      </c>
      <c r="K122" s="352">
        <v>2009</v>
      </c>
      <c r="L122" s="352">
        <v>39</v>
      </c>
      <c r="M122" s="332">
        <v>0.11864583333333334</v>
      </c>
      <c r="N122" s="595" t="s">
        <v>497</v>
      </c>
      <c r="O122" s="394">
        <v>3</v>
      </c>
      <c r="P122" s="482" t="s">
        <v>233</v>
      </c>
      <c r="Q122" s="826" t="s">
        <v>831</v>
      </c>
      <c r="R122" s="402">
        <f t="shared" si="1"/>
        <v>862</v>
      </c>
      <c r="S122" s="768">
        <v>954.654175</v>
      </c>
      <c r="T122" s="471">
        <v>100</v>
      </c>
      <c r="V122" s="26"/>
      <c r="W122" s="26"/>
    </row>
    <row r="123" spans="1:23" ht="15">
      <c r="A123" s="545">
        <v>30</v>
      </c>
      <c r="B123" s="546">
        <v>114</v>
      </c>
      <c r="C123" s="547" t="s">
        <v>469</v>
      </c>
      <c r="D123" s="548">
        <v>39852</v>
      </c>
      <c r="E123" s="549">
        <v>2009</v>
      </c>
      <c r="F123" s="549">
        <v>39</v>
      </c>
      <c r="G123" s="566">
        <v>0.22152777777777777</v>
      </c>
      <c r="H123" s="574">
        <v>0.25</v>
      </c>
      <c r="I123" s="575">
        <v>0.08333333333333331</v>
      </c>
      <c r="J123" s="568">
        <v>39852</v>
      </c>
      <c r="K123" s="549">
        <v>2009</v>
      </c>
      <c r="L123" s="549">
        <v>39</v>
      </c>
      <c r="M123" s="550">
        <v>0.5548611111111111</v>
      </c>
      <c r="N123" s="551">
        <v>3000</v>
      </c>
      <c r="O123" s="556"/>
      <c r="P123" s="557"/>
      <c r="Q123" s="829" t="s">
        <v>831</v>
      </c>
      <c r="R123" s="554">
        <f t="shared" si="1"/>
        <v>863</v>
      </c>
      <c r="S123" s="771">
        <v>815.854797</v>
      </c>
      <c r="T123" s="772">
        <v>100</v>
      </c>
      <c r="V123" s="26"/>
      <c r="W123" s="26"/>
    </row>
    <row r="124" spans="1:23" ht="15">
      <c r="A124" s="545">
        <v>31</v>
      </c>
      <c r="B124" s="546">
        <v>115</v>
      </c>
      <c r="C124" s="547" t="s">
        <v>470</v>
      </c>
      <c r="D124" s="548">
        <v>39852</v>
      </c>
      <c r="E124" s="549">
        <v>2009</v>
      </c>
      <c r="F124" s="549">
        <v>39</v>
      </c>
      <c r="G124" s="566">
        <v>0.5965277777777778</v>
      </c>
      <c r="H124" s="574">
        <v>0.08333333333333333</v>
      </c>
      <c r="I124" s="575">
        <v>0</v>
      </c>
      <c r="J124" s="568">
        <v>39852</v>
      </c>
      <c r="K124" s="549">
        <v>2009</v>
      </c>
      <c r="L124" s="549">
        <v>39</v>
      </c>
      <c r="M124" s="550">
        <v>0.6798611111111111</v>
      </c>
      <c r="N124" s="551">
        <v>4000</v>
      </c>
      <c r="O124" s="552"/>
      <c r="P124" s="553"/>
      <c r="Q124" s="829" t="s">
        <v>831</v>
      </c>
      <c r="R124" s="554">
        <f t="shared" si="1"/>
        <v>864</v>
      </c>
      <c r="S124" s="771">
        <v>816.179504</v>
      </c>
      <c r="T124" s="772">
        <v>100</v>
      </c>
      <c r="V124" s="26"/>
      <c r="W124" s="26"/>
    </row>
    <row r="125" spans="1:24" ht="15">
      <c r="A125" s="325"/>
      <c r="B125" s="532">
        <v>116</v>
      </c>
      <c r="C125" s="305" t="s">
        <v>471</v>
      </c>
      <c r="D125" s="361">
        <v>39852</v>
      </c>
      <c r="E125" s="352">
        <v>2009</v>
      </c>
      <c r="F125" s="352">
        <v>39</v>
      </c>
      <c r="G125" s="658">
        <v>0.6972222222222223</v>
      </c>
      <c r="H125" s="572">
        <v>0.4444444444444444</v>
      </c>
      <c r="I125" s="573"/>
      <c r="J125" s="567">
        <v>39853</v>
      </c>
      <c r="K125" s="352">
        <v>2009</v>
      </c>
      <c r="L125" s="352">
        <v>40</v>
      </c>
      <c r="M125" s="332">
        <v>0.14166666666666666</v>
      </c>
      <c r="N125" s="595" t="s">
        <v>497</v>
      </c>
      <c r="O125" s="311">
        <v>0.5</v>
      </c>
      <c r="P125" s="481" t="s">
        <v>513</v>
      </c>
      <c r="Q125" s="826" t="s">
        <v>831</v>
      </c>
      <c r="R125" s="402">
        <f t="shared" si="1"/>
        <v>865</v>
      </c>
      <c r="S125" s="768">
        <v>1028.675293</v>
      </c>
      <c r="T125" s="471">
        <v>100</v>
      </c>
      <c r="V125" s="26"/>
      <c r="W125" s="26"/>
      <c r="X125" s="26"/>
    </row>
    <row r="126" spans="1:24" ht="15">
      <c r="A126" s="545">
        <v>32</v>
      </c>
      <c r="B126" s="546">
        <v>117</v>
      </c>
      <c r="C126" s="547" t="s">
        <v>472</v>
      </c>
      <c r="D126" s="548">
        <v>39853</v>
      </c>
      <c r="E126" s="549">
        <v>2009</v>
      </c>
      <c r="F126" s="549">
        <v>40</v>
      </c>
      <c r="G126" s="566">
        <v>0.2111111111111111</v>
      </c>
      <c r="H126" s="574">
        <v>0.25</v>
      </c>
      <c r="I126" s="575">
        <v>0.08333333333333331</v>
      </c>
      <c r="J126" s="568">
        <v>39853</v>
      </c>
      <c r="K126" s="549">
        <v>2009</v>
      </c>
      <c r="L126" s="549">
        <v>40</v>
      </c>
      <c r="M126" s="550">
        <v>0.5444444444444444</v>
      </c>
      <c r="N126" s="551">
        <v>3000</v>
      </c>
      <c r="O126" s="556"/>
      <c r="P126" s="557"/>
      <c r="Q126" s="829" t="s">
        <v>831</v>
      </c>
      <c r="R126" s="554">
        <f t="shared" si="1"/>
        <v>866</v>
      </c>
      <c r="S126" s="771">
        <v>813.824524</v>
      </c>
      <c r="T126" s="772">
        <v>100</v>
      </c>
      <c r="V126" s="26"/>
      <c r="W126" s="26"/>
      <c r="X126" s="26"/>
    </row>
    <row r="127" spans="1:23" ht="15">
      <c r="A127" s="325"/>
      <c r="B127" s="532">
        <v>118</v>
      </c>
      <c r="C127" s="305" t="s">
        <v>473</v>
      </c>
      <c r="D127" s="361">
        <v>39853</v>
      </c>
      <c r="E127" s="352">
        <v>2009</v>
      </c>
      <c r="F127" s="352">
        <v>40</v>
      </c>
      <c r="G127" s="372">
        <v>0.6763888888888889</v>
      </c>
      <c r="H127" s="572">
        <v>0.46527777777777773</v>
      </c>
      <c r="I127" s="573"/>
      <c r="J127" s="567">
        <v>39854</v>
      </c>
      <c r="K127" s="352">
        <v>2009</v>
      </c>
      <c r="L127" s="352">
        <v>41</v>
      </c>
      <c r="M127" s="332">
        <v>0.14166666666666666</v>
      </c>
      <c r="N127" s="595" t="s">
        <v>546</v>
      </c>
      <c r="O127" s="394">
        <v>15.5</v>
      </c>
      <c r="P127" s="482" t="s">
        <v>565</v>
      </c>
      <c r="Q127" s="826" t="s">
        <v>831</v>
      </c>
      <c r="R127" s="402">
        <f aca="true" t="shared" si="2" ref="R127:R136">IF(MID(C127,6,7)="NO_DATA",50,IF(B127=""," ",$R$2+B127-1))</f>
        <v>867</v>
      </c>
      <c r="S127" s="768">
        <v>966.101746</v>
      </c>
      <c r="T127" s="471">
        <v>100</v>
      </c>
      <c r="V127" s="26"/>
      <c r="W127" s="26"/>
    </row>
    <row r="128" spans="1:23" ht="15">
      <c r="A128" s="545">
        <v>33</v>
      </c>
      <c r="B128" s="546">
        <v>119</v>
      </c>
      <c r="C128" s="547" t="s">
        <v>474</v>
      </c>
      <c r="D128" s="548">
        <v>39854</v>
      </c>
      <c r="E128" s="549">
        <v>2009</v>
      </c>
      <c r="F128" s="549">
        <v>41</v>
      </c>
      <c r="G128" s="566">
        <v>0.2111111111111111</v>
      </c>
      <c r="H128" s="574">
        <v>0.25</v>
      </c>
      <c r="I128" s="575">
        <v>0.08333333333333331</v>
      </c>
      <c r="J128" s="568">
        <v>39854</v>
      </c>
      <c r="K128" s="549">
        <v>2009</v>
      </c>
      <c r="L128" s="549">
        <v>41</v>
      </c>
      <c r="M128" s="550">
        <v>0.5444444444444444</v>
      </c>
      <c r="N128" s="551">
        <v>3000</v>
      </c>
      <c r="O128" s="556"/>
      <c r="P128" s="557"/>
      <c r="Q128" s="829" t="s">
        <v>831</v>
      </c>
      <c r="R128" s="554">
        <f t="shared" si="2"/>
        <v>868</v>
      </c>
      <c r="S128" s="771">
        <v>1155</v>
      </c>
      <c r="T128" s="772">
        <v>100</v>
      </c>
      <c r="V128" s="26"/>
      <c r="W128" s="26"/>
    </row>
    <row r="129" spans="1:20" ht="15">
      <c r="A129" s="325"/>
      <c r="B129" s="532">
        <v>120</v>
      </c>
      <c r="C129" s="305" t="s">
        <v>475</v>
      </c>
      <c r="D129" s="361">
        <v>39854</v>
      </c>
      <c r="E129" s="352">
        <v>2009</v>
      </c>
      <c r="F129" s="352">
        <v>41</v>
      </c>
      <c r="G129" s="372">
        <v>0.611111111111111</v>
      </c>
      <c r="H129" s="572">
        <v>0.43333333333333335</v>
      </c>
      <c r="I129" s="573"/>
      <c r="J129" s="567">
        <v>39855</v>
      </c>
      <c r="K129" s="352">
        <v>2009</v>
      </c>
      <c r="L129" s="352">
        <v>42</v>
      </c>
      <c r="M129" s="332">
        <v>0.044444444444444446</v>
      </c>
      <c r="N129" s="595" t="s">
        <v>546</v>
      </c>
      <c r="O129" s="308">
        <v>15.5</v>
      </c>
      <c r="P129" s="482" t="s">
        <v>565</v>
      </c>
      <c r="Q129" s="826" t="s">
        <v>831</v>
      </c>
      <c r="R129" s="402">
        <f t="shared" si="2"/>
        <v>869</v>
      </c>
      <c r="S129" s="768">
        <v>1470.475342</v>
      </c>
      <c r="T129" s="471">
        <v>99.844283</v>
      </c>
    </row>
    <row r="130" spans="1:23" ht="15">
      <c r="A130" s="545">
        <v>34</v>
      </c>
      <c r="B130" s="546">
        <v>121</v>
      </c>
      <c r="C130" s="547" t="s">
        <v>476</v>
      </c>
      <c r="D130" s="548">
        <v>39855</v>
      </c>
      <c r="E130" s="549">
        <v>2009</v>
      </c>
      <c r="F130" s="549">
        <v>42</v>
      </c>
      <c r="G130" s="566">
        <v>0.2111111111111111</v>
      </c>
      <c r="H130" s="574">
        <v>0.25</v>
      </c>
      <c r="I130" s="575">
        <v>0.08333333333333331</v>
      </c>
      <c r="J130" s="568">
        <v>39855</v>
      </c>
      <c r="K130" s="549">
        <v>2009</v>
      </c>
      <c r="L130" s="549">
        <v>42</v>
      </c>
      <c r="M130" s="550">
        <v>0.5444444444444444</v>
      </c>
      <c r="N130" s="551">
        <v>3000</v>
      </c>
      <c r="O130" s="556"/>
      <c r="P130" s="557"/>
      <c r="Q130" s="829" t="s">
        <v>831</v>
      </c>
      <c r="R130" s="554">
        <f t="shared" si="2"/>
        <v>870</v>
      </c>
      <c r="S130" s="771">
        <v>1149.231934</v>
      </c>
      <c r="T130" s="772">
        <v>100</v>
      </c>
      <c r="V130" s="26"/>
      <c r="W130" s="26"/>
    </row>
    <row r="131" spans="1:24" ht="15">
      <c r="A131" s="325"/>
      <c r="B131" s="532">
        <v>122</v>
      </c>
      <c r="C131" s="305" t="s">
        <v>477</v>
      </c>
      <c r="D131" s="361">
        <v>39855</v>
      </c>
      <c r="E131" s="352">
        <v>2009</v>
      </c>
      <c r="F131" s="352">
        <v>42</v>
      </c>
      <c r="G131" s="372">
        <v>0.6763888888888889</v>
      </c>
      <c r="H131" s="572">
        <v>0.4451388888888889</v>
      </c>
      <c r="I131" s="573"/>
      <c r="J131" s="567">
        <v>39856</v>
      </c>
      <c r="K131" s="352">
        <v>2009</v>
      </c>
      <c r="L131" s="352">
        <v>43</v>
      </c>
      <c r="M131" s="332">
        <v>0.12152777777777778</v>
      </c>
      <c r="N131" s="595" t="s">
        <v>497</v>
      </c>
      <c r="O131" s="311">
        <v>15.5</v>
      </c>
      <c r="P131" s="481" t="s">
        <v>544</v>
      </c>
      <c r="Q131" s="826" t="s">
        <v>831</v>
      </c>
      <c r="R131" s="402">
        <f t="shared" si="2"/>
        <v>871</v>
      </c>
      <c r="S131" s="768">
        <v>1346.235107</v>
      </c>
      <c r="T131" s="471">
        <v>99.929881</v>
      </c>
      <c r="V131" s="26"/>
      <c r="W131" s="26"/>
      <c r="X131" s="26"/>
    </row>
    <row r="132" spans="1:23" ht="15">
      <c r="A132" s="545">
        <v>35</v>
      </c>
      <c r="B132" s="546">
        <v>123</v>
      </c>
      <c r="C132" s="547" t="s">
        <v>479</v>
      </c>
      <c r="D132" s="548">
        <v>39856</v>
      </c>
      <c r="E132" s="549">
        <v>2009</v>
      </c>
      <c r="F132" s="549">
        <v>43</v>
      </c>
      <c r="G132" s="566">
        <v>0.21180555555555555</v>
      </c>
      <c r="H132" s="574">
        <v>0.25</v>
      </c>
      <c r="I132" s="575">
        <v>0.08333333333333331</v>
      </c>
      <c r="J132" s="568">
        <v>39856</v>
      </c>
      <c r="K132" s="549">
        <v>2009</v>
      </c>
      <c r="L132" s="549">
        <v>43</v>
      </c>
      <c r="M132" s="550">
        <v>0.545138888888889</v>
      </c>
      <c r="N132" s="551">
        <v>3000</v>
      </c>
      <c r="O132" s="552"/>
      <c r="P132" s="553"/>
      <c r="Q132" s="829" t="s">
        <v>831</v>
      </c>
      <c r="R132" s="554">
        <f t="shared" si="2"/>
        <v>872</v>
      </c>
      <c r="S132" s="771">
        <v>1565.661621</v>
      </c>
      <c r="T132" s="772">
        <v>64.955223</v>
      </c>
      <c r="V132" s="26"/>
      <c r="W132" s="26"/>
    </row>
    <row r="133" spans="1:20" ht="15">
      <c r="A133" s="325"/>
      <c r="B133" s="532">
        <v>124</v>
      </c>
      <c r="C133" s="305" t="s">
        <v>480</v>
      </c>
      <c r="D133" s="361">
        <v>39856</v>
      </c>
      <c r="E133" s="352">
        <v>2009</v>
      </c>
      <c r="F133" s="352">
        <v>43</v>
      </c>
      <c r="G133" s="372">
        <v>0.6527777777777778</v>
      </c>
      <c r="H133" s="572">
        <v>0.4791666666666667</v>
      </c>
      <c r="I133" s="573"/>
      <c r="J133" s="567">
        <v>39857</v>
      </c>
      <c r="K133" s="352">
        <v>2009</v>
      </c>
      <c r="L133" s="352">
        <v>44</v>
      </c>
      <c r="M133" s="332">
        <v>0.13194444444444445</v>
      </c>
      <c r="N133" s="595" t="s">
        <v>497</v>
      </c>
      <c r="O133" s="311">
        <v>15.5</v>
      </c>
      <c r="P133" s="481" t="s">
        <v>544</v>
      </c>
      <c r="Q133" s="826" t="s">
        <v>831</v>
      </c>
      <c r="R133" s="402">
        <f t="shared" si="2"/>
        <v>873</v>
      </c>
      <c r="S133" s="768">
        <v>1372.716675</v>
      </c>
      <c r="T133" s="471">
        <v>99.902344</v>
      </c>
    </row>
    <row r="134" spans="1:23" ht="15">
      <c r="A134" s="545">
        <v>36</v>
      </c>
      <c r="B134" s="546">
        <v>125</v>
      </c>
      <c r="C134" s="547" t="s">
        <v>482</v>
      </c>
      <c r="D134" s="548">
        <v>39857</v>
      </c>
      <c r="E134" s="549">
        <v>2009</v>
      </c>
      <c r="F134" s="549">
        <v>44</v>
      </c>
      <c r="G134" s="566">
        <v>0.20138888888888887</v>
      </c>
      <c r="H134" s="574">
        <v>0.25</v>
      </c>
      <c r="I134" s="575">
        <v>0.08333333333333331</v>
      </c>
      <c r="J134" s="568">
        <v>39857</v>
      </c>
      <c r="K134" s="549">
        <v>2009</v>
      </c>
      <c r="L134" s="549">
        <v>44</v>
      </c>
      <c r="M134" s="550">
        <v>0.5347222222222222</v>
      </c>
      <c r="N134" s="551">
        <v>3000</v>
      </c>
      <c r="O134" s="556"/>
      <c r="P134" s="557"/>
      <c r="Q134" s="829" t="s">
        <v>831</v>
      </c>
      <c r="R134" s="554">
        <f t="shared" si="2"/>
        <v>874</v>
      </c>
      <c r="S134" s="771">
        <v>1568.611938</v>
      </c>
      <c r="T134" s="772">
        <v>74.187839</v>
      </c>
      <c r="V134" s="26"/>
      <c r="W134" s="26"/>
    </row>
    <row r="135" spans="1:20" ht="15">
      <c r="A135" s="325"/>
      <c r="B135" s="532">
        <v>126</v>
      </c>
      <c r="C135" s="305" t="s">
        <v>483</v>
      </c>
      <c r="D135" s="361">
        <v>39857</v>
      </c>
      <c r="E135" s="352">
        <v>2009</v>
      </c>
      <c r="F135" s="352">
        <v>44</v>
      </c>
      <c r="G135" s="372">
        <v>0.5625</v>
      </c>
      <c r="H135" s="572">
        <v>0.3333333333333333</v>
      </c>
      <c r="I135" s="573"/>
      <c r="J135" s="567">
        <v>39857</v>
      </c>
      <c r="K135" s="352">
        <v>2009</v>
      </c>
      <c r="L135" s="352">
        <v>44</v>
      </c>
      <c r="M135" s="332">
        <v>0.8958333333333334</v>
      </c>
      <c r="N135" s="595" t="s">
        <v>497</v>
      </c>
      <c r="O135" s="479">
        <v>0.5</v>
      </c>
      <c r="P135" s="480" t="s">
        <v>233</v>
      </c>
      <c r="Q135" s="826" t="s">
        <v>831</v>
      </c>
      <c r="R135" s="402">
        <f t="shared" si="2"/>
        <v>875</v>
      </c>
      <c r="S135" s="768">
        <v>1849.37854</v>
      </c>
      <c r="T135" s="471">
        <v>87.160671</v>
      </c>
    </row>
    <row r="136" spans="1:20" ht="15">
      <c r="A136" s="325"/>
      <c r="B136" s="532">
        <v>127</v>
      </c>
      <c r="C136" s="305" t="s">
        <v>484</v>
      </c>
      <c r="D136" s="361">
        <v>39857</v>
      </c>
      <c r="E136" s="352">
        <v>2009</v>
      </c>
      <c r="F136" s="352">
        <v>44</v>
      </c>
      <c r="G136" s="372">
        <v>0.8958333333333334</v>
      </c>
      <c r="H136" s="572">
        <v>0.49652777777777773</v>
      </c>
      <c r="I136" s="573"/>
      <c r="J136" s="567">
        <v>39858</v>
      </c>
      <c r="K136" s="352">
        <v>2009</v>
      </c>
      <c r="L136" s="352">
        <v>45</v>
      </c>
      <c r="M136" s="332">
        <v>0.3923611111111111</v>
      </c>
      <c r="N136" s="595" t="s">
        <v>546</v>
      </c>
      <c r="O136" s="394">
        <v>15.5</v>
      </c>
      <c r="P136" s="482" t="s">
        <v>565</v>
      </c>
      <c r="Q136" s="826" t="s">
        <v>831</v>
      </c>
      <c r="R136" s="402">
        <f t="shared" si="2"/>
        <v>876</v>
      </c>
      <c r="S136" s="768">
        <v>1611.459961</v>
      </c>
      <c r="T136" s="471">
        <v>75.202799</v>
      </c>
    </row>
    <row r="137" spans="1:23" ht="15">
      <c r="A137" s="325"/>
      <c r="B137" s="532">
        <v>128</v>
      </c>
      <c r="C137" s="305" t="s">
        <v>485</v>
      </c>
      <c r="D137" s="361">
        <v>39858</v>
      </c>
      <c r="E137" s="352">
        <v>2009</v>
      </c>
      <c r="F137" s="352">
        <v>45</v>
      </c>
      <c r="G137" s="372">
        <v>0.3923611111111111</v>
      </c>
      <c r="H137" s="572">
        <v>0.4270833333333333</v>
      </c>
      <c r="I137" s="573"/>
      <c r="J137" s="567">
        <v>39858</v>
      </c>
      <c r="K137" s="352">
        <v>2009</v>
      </c>
      <c r="L137" s="352">
        <v>45</v>
      </c>
      <c r="M137" s="332">
        <v>0.8194444444444445</v>
      </c>
      <c r="N137" s="595" t="s">
        <v>497</v>
      </c>
      <c r="O137" s="394">
        <v>15.5</v>
      </c>
      <c r="P137" s="482" t="s">
        <v>544</v>
      </c>
      <c r="Q137" s="826" t="s">
        <v>831</v>
      </c>
      <c r="R137" s="402">
        <f aca="true" t="shared" si="3" ref="R137:R144">IF(MID(C137,6,7)="NO_DATA",50,IF(B137=""," ",$R$2+B137-1))</f>
        <v>877</v>
      </c>
      <c r="S137" s="768">
        <v>1505.803955</v>
      </c>
      <c r="T137" s="471">
        <v>99.606389</v>
      </c>
      <c r="V137" s="26"/>
      <c r="W137" s="26"/>
    </row>
    <row r="138" spans="1:23" ht="15">
      <c r="A138" s="545">
        <v>37</v>
      </c>
      <c r="B138" s="546">
        <v>129</v>
      </c>
      <c r="C138" s="547" t="s">
        <v>487</v>
      </c>
      <c r="D138" s="548">
        <v>39858</v>
      </c>
      <c r="E138" s="549">
        <v>2009</v>
      </c>
      <c r="F138" s="549">
        <v>45</v>
      </c>
      <c r="G138" s="566">
        <v>0.8888888888888888</v>
      </c>
      <c r="H138" s="574">
        <v>0.25</v>
      </c>
      <c r="I138" s="575">
        <v>0.08333333333333331</v>
      </c>
      <c r="J138" s="568">
        <v>39859</v>
      </c>
      <c r="K138" s="549">
        <v>2009</v>
      </c>
      <c r="L138" s="549">
        <v>46</v>
      </c>
      <c r="M138" s="550">
        <v>0.2222222222222222</v>
      </c>
      <c r="N138" s="551">
        <v>3000</v>
      </c>
      <c r="O138" s="561"/>
      <c r="P138" s="562"/>
      <c r="Q138" s="829" t="s">
        <v>831</v>
      </c>
      <c r="R138" s="554">
        <f t="shared" si="3"/>
        <v>878</v>
      </c>
      <c r="S138" s="771">
        <v>1063.844849</v>
      </c>
      <c r="T138" s="772">
        <v>100</v>
      </c>
      <c r="V138" s="26"/>
      <c r="W138" s="26"/>
    </row>
    <row r="139" spans="1:23" ht="15">
      <c r="A139" s="325"/>
      <c r="B139" s="532">
        <v>130</v>
      </c>
      <c r="C139" s="305" t="s">
        <v>488</v>
      </c>
      <c r="D139" s="361">
        <v>39859</v>
      </c>
      <c r="E139" s="352">
        <v>2009</v>
      </c>
      <c r="F139" s="352">
        <v>46</v>
      </c>
      <c r="G139" s="372">
        <v>0.25</v>
      </c>
      <c r="H139" s="572">
        <v>0.3854166666666667</v>
      </c>
      <c r="I139" s="573"/>
      <c r="J139" s="567">
        <v>39859</v>
      </c>
      <c r="K139" s="352">
        <v>2009</v>
      </c>
      <c r="L139" s="352">
        <v>46</v>
      </c>
      <c r="M139" s="332">
        <v>0.6354166666666666</v>
      </c>
      <c r="N139" s="595" t="s">
        <v>497</v>
      </c>
      <c r="O139" s="394">
        <v>0.5</v>
      </c>
      <c r="P139" s="482" t="s">
        <v>233</v>
      </c>
      <c r="Q139" s="826" t="s">
        <v>831</v>
      </c>
      <c r="R139" s="402">
        <f t="shared" si="3"/>
        <v>879</v>
      </c>
      <c r="S139" s="768">
        <v>1634.016846</v>
      </c>
      <c r="T139" s="471">
        <v>98.153484</v>
      </c>
      <c r="V139" s="26"/>
      <c r="W139" s="26"/>
    </row>
    <row r="140" spans="1:20" ht="15">
      <c r="A140" s="325"/>
      <c r="B140" s="532">
        <v>131</v>
      </c>
      <c r="C140" s="305" t="s">
        <v>489</v>
      </c>
      <c r="D140" s="361">
        <v>39859</v>
      </c>
      <c r="E140" s="352">
        <v>2009</v>
      </c>
      <c r="F140" s="352">
        <v>46</v>
      </c>
      <c r="G140" s="372">
        <v>0.7395833333333334</v>
      </c>
      <c r="H140" s="572">
        <v>0.3576388888888889</v>
      </c>
      <c r="I140" s="573"/>
      <c r="J140" s="567">
        <v>39860</v>
      </c>
      <c r="K140" s="352">
        <v>2009</v>
      </c>
      <c r="L140" s="352">
        <v>47</v>
      </c>
      <c r="M140" s="332">
        <v>0.09722222222222222</v>
      </c>
      <c r="N140" s="595" t="s">
        <v>497</v>
      </c>
      <c r="O140" s="394">
        <v>0.5</v>
      </c>
      <c r="P140" s="482" t="s">
        <v>513</v>
      </c>
      <c r="Q140" s="826" t="s">
        <v>831</v>
      </c>
      <c r="R140" s="402">
        <f t="shared" si="3"/>
        <v>880</v>
      </c>
      <c r="S140" s="768">
        <v>1539.719849</v>
      </c>
      <c r="T140" s="471">
        <v>99.252576</v>
      </c>
    </row>
    <row r="141" spans="1:23" ht="15">
      <c r="A141" s="545">
        <v>38</v>
      </c>
      <c r="B141" s="546">
        <v>132</v>
      </c>
      <c r="C141" s="547" t="s">
        <v>490</v>
      </c>
      <c r="D141" s="548">
        <v>39860</v>
      </c>
      <c r="E141" s="549">
        <v>2009</v>
      </c>
      <c r="F141" s="549">
        <v>47</v>
      </c>
      <c r="G141" s="566">
        <v>0.1909722222222222</v>
      </c>
      <c r="H141" s="574">
        <v>0.25</v>
      </c>
      <c r="I141" s="575">
        <v>0.08333333333333331</v>
      </c>
      <c r="J141" s="568">
        <v>39860</v>
      </c>
      <c r="K141" s="549">
        <v>2009</v>
      </c>
      <c r="L141" s="549">
        <v>47</v>
      </c>
      <c r="M141" s="550">
        <v>0.5243055555555556</v>
      </c>
      <c r="N141" s="551">
        <v>3000</v>
      </c>
      <c r="O141" s="552"/>
      <c r="P141" s="553"/>
      <c r="Q141" s="829" t="s">
        <v>831</v>
      </c>
      <c r="R141" s="554">
        <f t="shared" si="3"/>
        <v>881</v>
      </c>
      <c r="S141" s="771">
        <v>1555.232544</v>
      </c>
      <c r="T141" s="772">
        <v>52.269888</v>
      </c>
      <c r="V141" s="26"/>
      <c r="W141" s="26"/>
    </row>
    <row r="142" spans="1:20" ht="15">
      <c r="A142" s="325"/>
      <c r="B142" s="532">
        <v>133</v>
      </c>
      <c r="C142" s="305" t="s">
        <v>491</v>
      </c>
      <c r="D142" s="361">
        <v>39860</v>
      </c>
      <c r="E142" s="352">
        <v>2009</v>
      </c>
      <c r="F142" s="352">
        <v>47</v>
      </c>
      <c r="G142" s="372">
        <v>0.5520833333333334</v>
      </c>
      <c r="H142" s="572">
        <v>0.17361111111111113</v>
      </c>
      <c r="I142" s="573"/>
      <c r="J142" s="567">
        <v>39860</v>
      </c>
      <c r="K142" s="352">
        <v>2009</v>
      </c>
      <c r="L142" s="352">
        <v>47</v>
      </c>
      <c r="M142" s="332">
        <v>0.7256944444444445</v>
      </c>
      <c r="N142" s="595" t="s">
        <v>546</v>
      </c>
      <c r="O142" s="394">
        <v>15.5</v>
      </c>
      <c r="P142" s="482" t="s">
        <v>544</v>
      </c>
      <c r="Q142" s="826" t="s">
        <v>831</v>
      </c>
      <c r="R142" s="402">
        <f t="shared" si="3"/>
        <v>882</v>
      </c>
      <c r="S142" s="768">
        <v>1474.822144</v>
      </c>
      <c r="T142" s="471">
        <v>99.251193</v>
      </c>
    </row>
    <row r="143" spans="1:23" ht="15">
      <c r="A143" s="325"/>
      <c r="B143" s="532">
        <v>134</v>
      </c>
      <c r="C143" s="305" t="s">
        <v>492</v>
      </c>
      <c r="D143" s="361">
        <v>39860</v>
      </c>
      <c r="E143" s="352">
        <v>2009</v>
      </c>
      <c r="F143" s="352">
        <v>47</v>
      </c>
      <c r="G143" s="372">
        <v>0.7256944444444445</v>
      </c>
      <c r="H143" s="572">
        <v>0.3958333333333333</v>
      </c>
      <c r="I143" s="573"/>
      <c r="J143" s="567">
        <v>39861</v>
      </c>
      <c r="K143" s="352">
        <v>2009</v>
      </c>
      <c r="L143" s="352">
        <v>48</v>
      </c>
      <c r="M143" s="332">
        <v>0.12152777777777778</v>
      </c>
      <c r="N143" s="595" t="s">
        <v>497</v>
      </c>
      <c r="O143" s="760">
        <v>15.5</v>
      </c>
      <c r="P143" s="761" t="s">
        <v>544</v>
      </c>
      <c r="Q143" s="826" t="s">
        <v>831</v>
      </c>
      <c r="R143" s="762">
        <f t="shared" si="3"/>
        <v>883</v>
      </c>
      <c r="S143" s="768">
        <v>1485.999146</v>
      </c>
      <c r="T143" s="471">
        <v>99.636281</v>
      </c>
      <c r="V143" s="26"/>
      <c r="W143" s="26"/>
    </row>
    <row r="144" spans="1:23" ht="15.75" thickBot="1">
      <c r="A144" s="545">
        <v>39</v>
      </c>
      <c r="B144" s="546">
        <v>135</v>
      </c>
      <c r="C144" s="547" t="s">
        <v>494</v>
      </c>
      <c r="D144" s="548">
        <v>39861</v>
      </c>
      <c r="E144" s="549">
        <v>2009</v>
      </c>
      <c r="F144" s="549">
        <v>48</v>
      </c>
      <c r="G144" s="566">
        <v>0.1909722222222222</v>
      </c>
      <c r="H144" s="576">
        <v>0.25</v>
      </c>
      <c r="I144" s="577">
        <v>0.08333333333333331</v>
      </c>
      <c r="J144" s="569">
        <v>39861</v>
      </c>
      <c r="K144" s="564">
        <v>2009</v>
      </c>
      <c r="L144" s="564">
        <v>48</v>
      </c>
      <c r="M144" s="563">
        <v>0.5243055555555556</v>
      </c>
      <c r="N144" s="565">
        <v>3000</v>
      </c>
      <c r="O144" s="763"/>
      <c r="P144" s="764"/>
      <c r="Q144" s="828" t="s">
        <v>831</v>
      </c>
      <c r="R144" s="765">
        <f t="shared" si="3"/>
        <v>884</v>
      </c>
      <c r="S144" s="769">
        <v>1551.142212</v>
      </c>
      <c r="T144" s="770">
        <v>67.23761</v>
      </c>
      <c r="V144" s="26"/>
      <c r="W144" s="26"/>
    </row>
    <row r="145" spans="1:14" ht="15.75" thickBot="1">
      <c r="A145" s="325"/>
      <c r="B145" s="532"/>
      <c r="C145" s="507" t="s">
        <v>496</v>
      </c>
      <c r="D145" s="509">
        <v>39861</v>
      </c>
      <c r="E145" s="335">
        <v>2009</v>
      </c>
      <c r="F145" s="335">
        <v>48</v>
      </c>
      <c r="G145" s="336">
        <v>0.5243055555555556</v>
      </c>
      <c r="H145" s="51"/>
      <c r="I145" s="51"/>
      <c r="J145" s="52"/>
      <c r="K145" s="52"/>
      <c r="L145" s="52"/>
      <c r="M145" s="52"/>
      <c r="N145" s="53"/>
    </row>
    <row r="146" ht="15">
      <c r="A146" s="325">
        <f>COUNTA(A9:A144)</f>
        <v>39</v>
      </c>
    </row>
    <row r="147" spans="3:9" ht="15">
      <c r="C147" s="25" t="s">
        <v>110</v>
      </c>
      <c r="D147" s="14">
        <f>G147</f>
        <v>12.071527777777778</v>
      </c>
      <c r="F147" s="25">
        <f>DAY(G147)</f>
        <v>12</v>
      </c>
      <c r="G147" s="17">
        <f>G153+G149</f>
        <v>12.071527777777778</v>
      </c>
      <c r="I147" s="17"/>
    </row>
    <row r="149" spans="3:11" ht="15">
      <c r="C149" s="25" t="s">
        <v>111</v>
      </c>
      <c r="D149" s="14">
        <f>G149</f>
        <v>11.925694444444444</v>
      </c>
      <c r="F149" s="25">
        <f>DAY(G149)</f>
        <v>11</v>
      </c>
      <c r="G149" s="17">
        <f>G150+G151</f>
        <v>11.925694444444444</v>
      </c>
      <c r="I149" s="59">
        <f>'Deep Space Cals'!I104</f>
        <v>11.925694444444447</v>
      </c>
      <c r="J149" s="59" t="b">
        <f>D149=I149</f>
        <v>1</v>
      </c>
      <c r="K149" s="59"/>
    </row>
    <row r="150" spans="3:9" ht="15">
      <c r="C150" s="25" t="s">
        <v>112</v>
      </c>
      <c r="F150" s="25">
        <f>DAY(G150)</f>
        <v>9</v>
      </c>
      <c r="G150" s="17">
        <f>H12+H15+H17+H22+H28+H31+H38+H40+H42+H44+H45+H47+H52+H53+H56+H57+H59+H61+H63+H66+H68+H73+H74+H84+H99+H103+H109+H113+H114+H123+H124+H126+H128+H130+H132+H134+H138+H141+H144</f>
        <v>9.09236111111111</v>
      </c>
      <c r="I150" s="59"/>
    </row>
    <row r="151" spans="3:7" ht="15">
      <c r="C151" s="25" t="s">
        <v>113</v>
      </c>
      <c r="F151" s="25">
        <f>DAY(G151)</f>
        <v>2</v>
      </c>
      <c r="G151" s="17">
        <f>I12+I15+I17+I22+I28+I31+I38+I40+I42+I44+I45+I47+I52+I53+I56+I57+I59+I61+I63+I66+I68+I73+I74+I84+I99+I103+I109+I113+I114+I123+I124+I126+I128+I130+I132+I134+I138+I141+I144</f>
        <v>2.8333333333333335</v>
      </c>
    </row>
    <row r="152" ht="15">
      <c r="D152" s="60"/>
    </row>
    <row r="153" spans="3:10" ht="15">
      <c r="C153" s="25" t="s">
        <v>114</v>
      </c>
      <c r="F153" s="25">
        <f>DAY(G153)</f>
        <v>0</v>
      </c>
      <c r="G153" s="17">
        <f>H69+H83+H85+H95+H102+H108</f>
        <v>0.14583333333333331</v>
      </c>
      <c r="I153" s="14"/>
      <c r="J153" s="14"/>
    </row>
    <row r="154" spans="4:9" ht="15">
      <c r="D154" s="14"/>
      <c r="G154" s="17"/>
      <c r="H154" s="26"/>
      <c r="I154" s="59"/>
    </row>
    <row r="155" spans="3:11" ht="15">
      <c r="C155" s="25" t="s">
        <v>115</v>
      </c>
      <c r="D155" s="14">
        <f>G155</f>
        <v>18.177314814814817</v>
      </c>
      <c r="F155" s="25">
        <f>DAY(G155)</f>
        <v>18</v>
      </c>
      <c r="G155" s="17">
        <f>I155</f>
        <v>18.177314814814817</v>
      </c>
      <c r="I155" s="14">
        <f>H10+H11+H13+H14+H16+SUM(H18:H21)+SUM(H23:H27)+H29+H30+SUM(H32:H37)+H39+H41+H43+H46+SUM(H48:H51)+H54+H55+H58+H60+H62+H64+H65+H67+SUM(H70:H72)+SUM(H75:H82)+SUM(H86:H94)+SUM(H96:H98)+H100+H101+SUM(H104:H107)+SUM(H110:H112)+SUM(H115:H122)+H125+H127+H129+H131+H133+SUM(H135:H137)+H139+H140+H142+H143</f>
        <v>18.177314814814817</v>
      </c>
      <c r="J155" s="14">
        <f>I149+I155</f>
        <v>30.103009259259267</v>
      </c>
      <c r="K155" s="14"/>
    </row>
    <row r="156" ht="15">
      <c r="D156" s="14"/>
    </row>
    <row r="157" spans="3:10" ht="15">
      <c r="C157" s="25" t="s">
        <v>116</v>
      </c>
      <c r="J157" s="14">
        <f>I161-J155</f>
        <v>0.1458333333333215</v>
      </c>
    </row>
    <row r="158" ht="15">
      <c r="C158" s="25" t="s">
        <v>117</v>
      </c>
    </row>
    <row r="161" spans="3:10" ht="15">
      <c r="C161" s="25" t="s">
        <v>284</v>
      </c>
      <c r="D161" s="14">
        <f>D147+D155</f>
        <v>30.248842592592595</v>
      </c>
      <c r="F161" s="25">
        <f>DAY(G161)</f>
        <v>30</v>
      </c>
      <c r="G161" s="17">
        <f>G147+G155</f>
        <v>30.248842592592595</v>
      </c>
      <c r="I161" s="14">
        <f>'CIMS TOL'!G166</f>
        <v>30.248842592592588</v>
      </c>
      <c r="J161" s="14" t="b">
        <f>D161=I161</f>
        <v>1</v>
      </c>
    </row>
  </sheetData>
  <sheetProtection/>
  <mergeCells count="11">
    <mergeCell ref="T5:T6"/>
    <mergeCell ref="O5:O6"/>
    <mergeCell ref="P5:P6"/>
    <mergeCell ref="Q5:Q6"/>
    <mergeCell ref="R5:R6"/>
    <mergeCell ref="S5:S6"/>
    <mergeCell ref="N5:N6"/>
    <mergeCell ref="C5:C6"/>
    <mergeCell ref="H5:I5"/>
    <mergeCell ref="D5:G5"/>
    <mergeCell ref="J5:M5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12.7109375" style="672" customWidth="1"/>
    <col min="8" max="8" width="2.57421875" style="672" bestFit="1" customWidth="1"/>
    <col min="9" max="9" width="3.8515625" style="672" bestFit="1" customWidth="1"/>
    <col min="10" max="10" width="9.57421875" style="672" bestFit="1" customWidth="1"/>
    <col min="11" max="12" width="10.140625" style="672" bestFit="1" customWidth="1"/>
    <col min="13" max="13" width="13.57421875" style="672" bestFit="1" customWidth="1"/>
    <col min="14" max="15" width="10.421875" style="672" bestFit="1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834</v>
      </c>
    </row>
    <row r="7" spans="1:6" ht="15">
      <c r="A7" s="708"/>
      <c r="B7" s="709" t="s">
        <v>537</v>
      </c>
      <c r="C7" s="709" t="s">
        <v>86</v>
      </c>
      <c r="D7" s="672" t="s">
        <v>522</v>
      </c>
      <c r="E7" s="672" t="s">
        <v>523</v>
      </c>
      <c r="F7" s="672" t="s">
        <v>524</v>
      </c>
    </row>
    <row r="9" spans="1:18" ht="15">
      <c r="A9" s="672">
        <v>7</v>
      </c>
      <c r="B9" s="710">
        <v>0</v>
      </c>
      <c r="C9" s="710">
        <f>D10-D9</f>
        <v>0.0010416666666666667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39</v>
      </c>
      <c r="J9" s="672" t="s">
        <v>527</v>
      </c>
      <c r="K9" s="672" t="s">
        <v>528</v>
      </c>
      <c r="L9" s="672" t="s">
        <v>529</v>
      </c>
      <c r="M9" s="672" t="s">
        <v>549</v>
      </c>
      <c r="N9" s="672" t="s">
        <v>557</v>
      </c>
      <c r="O9" s="672" t="s">
        <v>558</v>
      </c>
      <c r="P9" s="672" t="s">
        <v>533</v>
      </c>
      <c r="Q9" s="672" t="s">
        <v>534</v>
      </c>
      <c r="R9" s="672">
        <v>80</v>
      </c>
    </row>
    <row r="10" spans="1:18" ht="15">
      <c r="A10" s="672">
        <v>7</v>
      </c>
      <c r="C10" s="710">
        <f>D11-D10</f>
        <v>0.09756944444444444</v>
      </c>
      <c r="D10" s="673">
        <f>D9+(E10/(24*60*60*8))</f>
        <v>0.0010416666666666667</v>
      </c>
      <c r="E10" s="672">
        <v>720</v>
      </c>
      <c r="F10" s="672" t="s">
        <v>525</v>
      </c>
      <c r="G10" s="672" t="s">
        <v>526</v>
      </c>
      <c r="H10" s="672">
        <v>0</v>
      </c>
      <c r="I10" s="672">
        <v>39</v>
      </c>
      <c r="J10" s="672" t="s">
        <v>527</v>
      </c>
      <c r="K10" s="672" t="s">
        <v>528</v>
      </c>
      <c r="L10" s="672" t="s">
        <v>529</v>
      </c>
      <c r="M10" s="672" t="s">
        <v>549</v>
      </c>
      <c r="N10" s="672" t="s">
        <v>557</v>
      </c>
      <c r="O10" s="672" t="s">
        <v>558</v>
      </c>
      <c r="P10" s="672" t="s">
        <v>535</v>
      </c>
      <c r="Q10" s="672" t="s">
        <v>534</v>
      </c>
      <c r="R10" s="672">
        <v>80</v>
      </c>
    </row>
    <row r="11" spans="1:18" ht="15">
      <c r="A11" s="672">
        <v>7</v>
      </c>
      <c r="C11" s="710">
        <f>D12-D11</f>
        <v>0.00208333333333334</v>
      </c>
      <c r="D11" s="673">
        <f>D10+(E11/(24*60*60*8))</f>
        <v>0.09861111111111111</v>
      </c>
      <c r="E11" s="672">
        <v>67440</v>
      </c>
      <c r="F11" s="672" t="s">
        <v>525</v>
      </c>
      <c r="G11" s="672" t="s">
        <v>526</v>
      </c>
      <c r="H11" s="672">
        <v>0</v>
      </c>
      <c r="I11" s="672">
        <v>39</v>
      </c>
      <c r="J11" s="672" t="s">
        <v>527</v>
      </c>
      <c r="K11" s="672" t="s">
        <v>528</v>
      </c>
      <c r="L11" s="672" t="s">
        <v>529</v>
      </c>
      <c r="M11" s="672" t="s">
        <v>549</v>
      </c>
      <c r="N11" s="672" t="s">
        <v>557</v>
      </c>
      <c r="O11" s="672" t="s">
        <v>558</v>
      </c>
      <c r="P11" s="672" t="s">
        <v>533</v>
      </c>
      <c r="Q11" s="672" t="s">
        <v>534</v>
      </c>
      <c r="R11" s="672">
        <v>80</v>
      </c>
    </row>
    <row r="12" spans="1:18" ht="15">
      <c r="A12" s="672">
        <v>7</v>
      </c>
      <c r="C12" s="710">
        <f>D13-D12</f>
        <v>0.00555555555555555</v>
      </c>
      <c r="D12" s="673">
        <f>D11+(E12/(24*60*60*8))</f>
        <v>0.10069444444444445</v>
      </c>
      <c r="E12" s="672">
        <v>1440</v>
      </c>
      <c r="F12" s="672" t="s">
        <v>525</v>
      </c>
      <c r="G12" s="672" t="s">
        <v>526</v>
      </c>
      <c r="H12" s="672">
        <v>0</v>
      </c>
      <c r="I12" s="672">
        <v>39</v>
      </c>
      <c r="J12" s="672" t="s">
        <v>527</v>
      </c>
      <c r="K12" s="672" t="s">
        <v>528</v>
      </c>
      <c r="L12" s="672" t="s">
        <v>529</v>
      </c>
      <c r="M12" s="672" t="s">
        <v>549</v>
      </c>
      <c r="N12" s="672" t="s">
        <v>531</v>
      </c>
      <c r="O12" s="672" t="s">
        <v>532</v>
      </c>
      <c r="P12" s="672" t="s">
        <v>533</v>
      </c>
      <c r="Q12" s="672" t="s">
        <v>534</v>
      </c>
      <c r="R12" s="672">
        <v>80</v>
      </c>
    </row>
    <row r="13" spans="1:18" ht="15">
      <c r="A13" s="672">
        <v>7</v>
      </c>
      <c r="C13" s="710">
        <f>D14-D13</f>
        <v>0.007638888888888876</v>
      </c>
      <c r="D13" s="673">
        <f>D12+(E13/(24*60*60*8))</f>
        <v>0.10625</v>
      </c>
      <c r="E13" s="672">
        <v>3840</v>
      </c>
      <c r="F13" s="672" t="s">
        <v>525</v>
      </c>
      <c r="G13" s="672" t="s">
        <v>526</v>
      </c>
      <c r="H13" s="672">
        <v>0</v>
      </c>
      <c r="I13" s="672">
        <v>39</v>
      </c>
      <c r="J13" s="672" t="s">
        <v>527</v>
      </c>
      <c r="K13" s="672" t="s">
        <v>528</v>
      </c>
      <c r="L13" s="672" t="s">
        <v>529</v>
      </c>
      <c r="M13" s="672" t="s">
        <v>549</v>
      </c>
      <c r="N13" s="672" t="s">
        <v>531</v>
      </c>
      <c r="O13" s="672" t="s">
        <v>532</v>
      </c>
      <c r="P13" s="672" t="s">
        <v>535</v>
      </c>
      <c r="Q13" s="672" t="s">
        <v>534</v>
      </c>
      <c r="R13" s="672">
        <v>80</v>
      </c>
    </row>
    <row r="14" spans="1:6" ht="15">
      <c r="A14" s="672">
        <v>4</v>
      </c>
      <c r="D14" s="673">
        <f>D20</f>
        <v>0.11388888888888887</v>
      </c>
      <c r="E14" s="672">
        <v>0</v>
      </c>
      <c r="F14" s="672" t="s">
        <v>536</v>
      </c>
    </row>
    <row r="15" ht="15">
      <c r="C15" s="710"/>
    </row>
    <row r="16" spans="1:3" ht="15">
      <c r="A16" s="711">
        <f>CEILING(SUM(A9:A14)/88,1)</f>
        <v>1</v>
      </c>
      <c r="B16" s="712" t="s">
        <v>10</v>
      </c>
      <c r="C16" s="713">
        <f>SUM(C9:C14)</f>
        <v>0.11388888888888887</v>
      </c>
    </row>
    <row r="18" spans="4:5" ht="15">
      <c r="D18" s="673">
        <f>'Icy Satellites'!J42+'Icy Satellites'!J43</f>
        <v>0.11458333333333331</v>
      </c>
      <c r="E18" s="672" t="s">
        <v>538</v>
      </c>
    </row>
    <row r="19" spans="4:5" ht="15">
      <c r="D19" s="673">
        <v>0.0006944444444444445</v>
      </c>
      <c r="E19" s="672" t="s">
        <v>539</v>
      </c>
    </row>
    <row r="20" spans="4:5" ht="15">
      <c r="D20" s="673">
        <f>D18-D19</f>
        <v>0.11388888888888887</v>
      </c>
      <c r="E20" s="672" t="s">
        <v>540</v>
      </c>
    </row>
    <row r="23" spans="2:16" ht="15">
      <c r="B23" s="672" t="b">
        <f aca="true" t="shared" si="0" ref="B23:B28">C23=D9</f>
        <v>1</v>
      </c>
      <c r="C23" s="673">
        <f>B9</f>
        <v>0</v>
      </c>
      <c r="D23" s="672" t="s">
        <v>528</v>
      </c>
      <c r="E23" s="672" t="s">
        <v>529</v>
      </c>
      <c r="F23" s="672" t="s">
        <v>549</v>
      </c>
      <c r="G23" s="672" t="s">
        <v>533</v>
      </c>
      <c r="J23" s="672" t="s">
        <v>557</v>
      </c>
      <c r="L23" s="672" t="b">
        <f>D23=K9</f>
        <v>1</v>
      </c>
      <c r="M23" s="672" t="b">
        <f aca="true" t="shared" si="1" ref="M23:N27">E23=L9</f>
        <v>1</v>
      </c>
      <c r="N23" s="672" t="b">
        <f t="shared" si="1"/>
        <v>1</v>
      </c>
      <c r="O23" s="672" t="b">
        <f>G23=P9</f>
        <v>1</v>
      </c>
      <c r="P23" s="672" t="b">
        <f>J23=N9</f>
        <v>1</v>
      </c>
    </row>
    <row r="24" spans="2:16" ht="15">
      <c r="B24" s="672" t="b">
        <f t="shared" si="0"/>
        <v>1</v>
      </c>
      <c r="C24" s="673">
        <f>C23+O31</f>
        <v>0.0010416666666666667</v>
      </c>
      <c r="D24" s="672" t="s">
        <v>528</v>
      </c>
      <c r="E24" s="672" t="s">
        <v>529</v>
      </c>
      <c r="F24" s="672" t="s">
        <v>549</v>
      </c>
      <c r="G24" s="672" t="s">
        <v>535</v>
      </c>
      <c r="J24" s="672" t="s">
        <v>557</v>
      </c>
      <c r="L24" s="672" t="b">
        <f>D24=K10</f>
        <v>1</v>
      </c>
      <c r="M24" s="672" t="b">
        <f t="shared" si="1"/>
        <v>1</v>
      </c>
      <c r="N24" s="672" t="b">
        <f t="shared" si="1"/>
        <v>1</v>
      </c>
      <c r="O24" s="672" t="b">
        <f>G24=P10</f>
        <v>1</v>
      </c>
      <c r="P24" s="672" t="b">
        <f>J24=N10</f>
        <v>1</v>
      </c>
    </row>
    <row r="25" spans="2:16" ht="15">
      <c r="B25" s="672" t="b">
        <f t="shared" si="0"/>
        <v>1</v>
      </c>
      <c r="C25" s="735">
        <f>D31-O31-P31+C24</f>
        <v>0.0986111111111111</v>
      </c>
      <c r="D25" s="672" t="s">
        <v>528</v>
      </c>
      <c r="E25" s="672" t="s">
        <v>529</v>
      </c>
      <c r="F25" s="672" t="s">
        <v>549</v>
      </c>
      <c r="G25" s="672" t="s">
        <v>533</v>
      </c>
      <c r="J25" s="672" t="s">
        <v>557</v>
      </c>
      <c r="L25" s="672" t="b">
        <f>D25=K11</f>
        <v>1</v>
      </c>
      <c r="M25" s="672" t="b">
        <f t="shared" si="1"/>
        <v>1</v>
      </c>
      <c r="N25" s="672" t="b">
        <f t="shared" si="1"/>
        <v>1</v>
      </c>
      <c r="O25" s="672" t="b">
        <f>G25=P11</f>
        <v>1</v>
      </c>
      <c r="P25" s="672" t="b">
        <f>J25=N11</f>
        <v>1</v>
      </c>
    </row>
    <row r="26" spans="2:16" ht="15">
      <c r="B26" s="672" t="b">
        <f t="shared" si="0"/>
        <v>1</v>
      </c>
      <c r="C26" s="735">
        <f>C25+P31</f>
        <v>0.10069444444444443</v>
      </c>
      <c r="D26" s="672" t="s">
        <v>528</v>
      </c>
      <c r="E26" s="672" t="s">
        <v>529</v>
      </c>
      <c r="F26" s="672" t="s">
        <v>549</v>
      </c>
      <c r="G26" s="672" t="s">
        <v>533</v>
      </c>
      <c r="J26" s="672" t="s">
        <v>531</v>
      </c>
      <c r="L26" s="672" t="b">
        <f>D26=K12</f>
        <v>1</v>
      </c>
      <c r="M26" s="672" t="b">
        <f t="shared" si="1"/>
        <v>1</v>
      </c>
      <c r="N26" s="672" t="b">
        <f t="shared" si="1"/>
        <v>1</v>
      </c>
      <c r="O26" s="672" t="b">
        <f>G26=P12</f>
        <v>1</v>
      </c>
      <c r="P26" s="672" t="b">
        <f>J26=N12</f>
        <v>1</v>
      </c>
    </row>
    <row r="27" spans="2:16" ht="15">
      <c r="B27" s="672" t="b">
        <f t="shared" si="0"/>
        <v>1</v>
      </c>
      <c r="C27" s="735">
        <f>C26+O32</f>
        <v>0.10624999999999998</v>
      </c>
      <c r="D27" s="672" t="s">
        <v>528</v>
      </c>
      <c r="E27" s="672" t="s">
        <v>529</v>
      </c>
      <c r="F27" s="672" t="s">
        <v>549</v>
      </c>
      <c r="G27" s="672" t="s">
        <v>535</v>
      </c>
      <c r="J27" s="672" t="s">
        <v>531</v>
      </c>
      <c r="L27" s="672" t="b">
        <f>D27=K13</f>
        <v>1</v>
      </c>
      <c r="M27" s="672" t="b">
        <f t="shared" si="1"/>
        <v>1</v>
      </c>
      <c r="N27" s="672" t="b">
        <f t="shared" si="1"/>
        <v>1</v>
      </c>
      <c r="O27" s="672" t="b">
        <f>G27=P13</f>
        <v>1</v>
      </c>
      <c r="P27" s="672" t="b">
        <f>J27=N13</f>
        <v>1</v>
      </c>
    </row>
    <row r="28" spans="2:3" ht="15">
      <c r="B28" s="672" t="b">
        <f t="shared" si="0"/>
        <v>1</v>
      </c>
      <c r="C28" s="673">
        <f>D20</f>
        <v>0.11388888888888887</v>
      </c>
    </row>
    <row r="29" ht="15">
      <c r="C29" s="673"/>
    </row>
    <row r="31" spans="4:16" ht="15">
      <c r="D31" s="737">
        <v>0.10069444444444443</v>
      </c>
      <c r="E31" s="739" t="s">
        <v>528</v>
      </c>
      <c r="F31" s="739" t="s">
        <v>529</v>
      </c>
      <c r="G31" s="739" t="s">
        <v>549</v>
      </c>
      <c r="H31" s="739"/>
      <c r="I31" s="743"/>
      <c r="J31" s="743" t="s">
        <v>557</v>
      </c>
      <c r="K31" s="739" t="s">
        <v>591</v>
      </c>
      <c r="L31" s="743"/>
      <c r="M31" s="743"/>
      <c r="O31" s="673">
        <v>0.0010416666666666667</v>
      </c>
      <c r="P31" s="673">
        <v>0.0020833333333333333</v>
      </c>
    </row>
    <row r="32" spans="4:15" ht="15">
      <c r="D32" s="421">
        <v>0.013888888888888888</v>
      </c>
      <c r="E32" s="740" t="s">
        <v>528</v>
      </c>
      <c r="F32" s="740" t="s">
        <v>529</v>
      </c>
      <c r="G32" s="740" t="s">
        <v>549</v>
      </c>
      <c r="H32" s="740"/>
      <c r="I32" s="741"/>
      <c r="J32" s="741" t="s">
        <v>531</v>
      </c>
      <c r="K32" s="740" t="s">
        <v>587</v>
      </c>
      <c r="L32" s="741"/>
      <c r="M32" s="741"/>
      <c r="O32" s="673">
        <v>0.005555555555555556</v>
      </c>
    </row>
    <row r="35" spans="3:4" ht="15">
      <c r="C35" s="673"/>
      <c r="D35" s="673"/>
    </row>
    <row r="36" spans="3:4" ht="15">
      <c r="C36" s="673"/>
      <c r="D36" s="673"/>
    </row>
    <row r="37" spans="3:4" ht="15">
      <c r="C37" s="673"/>
      <c r="D37" s="673"/>
    </row>
    <row r="38" spans="3:4" ht="15">
      <c r="C38" s="673"/>
      <c r="D38" s="673"/>
    </row>
    <row r="39" spans="3:4" ht="15">
      <c r="C39" s="673"/>
      <c r="D39" s="673"/>
    </row>
    <row r="40" ht="15">
      <c r="D40" s="673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836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0.03961226851851852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0.0006799768518518517</v>
      </c>
      <c r="D11" s="689">
        <v>0.04029224537037037</v>
      </c>
      <c r="E11" s="66">
        <v>27380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0.04097222222222222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0.04097222222222222</v>
      </c>
    </row>
    <row r="15" spans="1:3" ht="15">
      <c r="A15" s="675"/>
      <c r="B15" s="3"/>
      <c r="C15" s="127"/>
    </row>
    <row r="16" spans="4:5" ht="15">
      <c r="D16" s="676">
        <f>Rings!J108</f>
        <v>0.041666666666666664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0.04097222222222222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837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0.08127893518518518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0.0006799768518518517</v>
      </c>
      <c r="D11" s="689">
        <v>0.08195891203703703</v>
      </c>
      <c r="E11" s="66">
        <v>56180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0.08263888888888889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0.08263888888888889</v>
      </c>
    </row>
    <row r="15" spans="1:3" ht="15">
      <c r="A15" s="675"/>
      <c r="B15" s="3"/>
      <c r="C15" s="127"/>
    </row>
    <row r="16" spans="4:5" ht="15">
      <c r="D16" s="676">
        <f>Rings!J109</f>
        <v>0.08333333333333333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0.08263888888888889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838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0.14585503472222222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0.1465350115740741</v>
      </c>
      <c r="E11" s="66">
        <v>100815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0.14585503472222225</v>
      </c>
      <c r="D12" s="689">
        <v>0.14721498842592592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0.2930700231481482</v>
      </c>
      <c r="E13" s="66">
        <v>100815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0.29375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0.29375</v>
      </c>
    </row>
    <row r="17" spans="1:3" ht="15">
      <c r="A17" s="675"/>
      <c r="B17" s="3"/>
      <c r="C17" s="127"/>
    </row>
    <row r="18" spans="4:5" ht="15">
      <c r="D18" s="676">
        <f>Rings!J110</f>
        <v>0.29444444444444445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0.29375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840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0.16529947916666665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0.16597945601851852</v>
      </c>
      <c r="E11" s="66">
        <v>114255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0.16529947916666668</v>
      </c>
      <c r="D12" s="689">
        <v>0.16665943287037036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0.33195891203703703</v>
      </c>
      <c r="E13" s="66">
        <v>114255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0.3326388888888889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0.3326388888888889</v>
      </c>
    </row>
    <row r="17" spans="1:3" ht="15">
      <c r="A17" s="675"/>
      <c r="B17" s="3"/>
      <c r="C17" s="127"/>
    </row>
    <row r="18" spans="4:5" ht="15">
      <c r="D18" s="676">
        <f>Rings!J111</f>
        <v>0.3333333333333333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0.3326388888888889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841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0.23405671296296293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0.0006799768518518934</v>
      </c>
      <c r="D11" s="689">
        <v>0.2347366898148148</v>
      </c>
      <c r="E11" s="66">
        <v>161780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0.2354166666666667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0.2354166666666667</v>
      </c>
    </row>
    <row r="15" spans="1:3" ht="15">
      <c r="A15" s="675"/>
      <c r="B15" s="3"/>
      <c r="C15" s="127"/>
    </row>
    <row r="16" spans="4:5" ht="15">
      <c r="D16" s="676">
        <f>Rings!J112</f>
        <v>0.23611111111111113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0.2354166666666667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845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0.1646122685185185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0.16529224537037038</v>
      </c>
      <c r="E11" s="66">
        <v>113780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0.16597222222222222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0.16597222222222222</v>
      </c>
    </row>
    <row r="15" spans="1:3" ht="15">
      <c r="A15" s="675"/>
      <c r="B15" s="3"/>
      <c r="C15" s="127"/>
    </row>
    <row r="16" spans="4:5" ht="15">
      <c r="D16" s="676">
        <f>Rings!J114</f>
        <v>0.16666666666666666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0.16597222222222222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846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0.04030671296296296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0.0006799768518518517</v>
      </c>
      <c r="D11" s="689">
        <v>0.04098668981481481</v>
      </c>
      <c r="E11" s="66">
        <v>27860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0.041666666666666664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0.041666666666666664</v>
      </c>
    </row>
    <row r="15" spans="1:3" ht="15">
      <c r="A15" s="675"/>
      <c r="B15" s="3"/>
      <c r="C15" s="127"/>
    </row>
    <row r="16" spans="4:5" ht="15">
      <c r="D16" s="676">
        <f>Rings!J115</f>
        <v>0.042361111111111106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0.041666666666666664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847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0.11183449074074074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0.0006799768518518517</v>
      </c>
      <c r="D11" s="689">
        <v>0.11251446759259259</v>
      </c>
      <c r="E11" s="66">
        <v>77300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0.11319444444444444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0.11319444444444444</v>
      </c>
    </row>
    <row r="15" spans="1:3" ht="15">
      <c r="A15" s="675"/>
      <c r="B15" s="3"/>
      <c r="C15" s="127"/>
    </row>
    <row r="16" spans="4:5" ht="15">
      <c r="D16" s="676">
        <f>Rings!J116</f>
        <v>0.11388888888888889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0.11319444444444444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850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0.018778935185185187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0.0006799768518518483</v>
      </c>
      <c r="D11" s="689">
        <v>0.01945891203703704</v>
      </c>
      <c r="E11" s="66">
        <v>12980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0.020138888888888887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0.020138888888888887</v>
      </c>
    </row>
    <row r="15" spans="1:3" ht="15">
      <c r="A15" s="675"/>
      <c r="B15" s="3"/>
      <c r="C15" s="127"/>
    </row>
    <row r="16" spans="4:5" ht="15">
      <c r="D16" s="676">
        <f>Rings!J118</f>
        <v>0.020833333333333332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0.020138888888888887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4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4.28125" style="0" bestFit="1" customWidth="1"/>
    <col min="4" max="4" width="16.8515625" style="0" customWidth="1"/>
    <col min="5" max="5" width="16.8515625" style="0" bestFit="1" customWidth="1"/>
    <col min="6" max="6" width="14.28125" style="0" customWidth="1"/>
    <col min="7" max="7" width="13.140625" style="0" customWidth="1"/>
    <col min="8" max="8" width="12.7109375" style="0" customWidth="1"/>
    <col min="9" max="13" width="18.7109375" style="0" bestFit="1" customWidth="1"/>
    <col min="14" max="14" width="16.140625" style="0" customWidth="1"/>
    <col min="15" max="16" width="18.57421875" style="0" bestFit="1" customWidth="1"/>
  </cols>
  <sheetData>
    <row r="3" spans="3:15" ht="12.75">
      <c r="C3" t="s">
        <v>322</v>
      </c>
      <c r="D3" t="s">
        <v>85</v>
      </c>
      <c r="E3" t="s">
        <v>87</v>
      </c>
      <c r="F3" t="s">
        <v>603</v>
      </c>
      <c r="G3" t="s">
        <v>604</v>
      </c>
      <c r="H3" t="s">
        <v>605</v>
      </c>
      <c r="I3" t="s">
        <v>606</v>
      </c>
      <c r="J3" t="s">
        <v>607</v>
      </c>
      <c r="K3" t="s">
        <v>608</v>
      </c>
      <c r="L3" t="s">
        <v>609</v>
      </c>
      <c r="M3" t="s">
        <v>610</v>
      </c>
      <c r="N3" t="s">
        <v>611</v>
      </c>
      <c r="O3" t="s">
        <v>612</v>
      </c>
    </row>
    <row r="9" spans="1:15" ht="15">
      <c r="A9" s="325"/>
      <c r="B9" s="325"/>
      <c r="C9" t="s">
        <v>329</v>
      </c>
      <c r="D9" t="s">
        <v>613</v>
      </c>
      <c r="E9" t="s">
        <v>614</v>
      </c>
      <c r="F9">
        <v>0.033</v>
      </c>
      <c r="G9">
        <v>1298.035034</v>
      </c>
      <c r="H9">
        <v>739.992859</v>
      </c>
      <c r="I9">
        <v>0.002</v>
      </c>
      <c r="J9">
        <v>0.032</v>
      </c>
      <c r="K9">
        <v>0</v>
      </c>
      <c r="L9">
        <v>0</v>
      </c>
      <c r="M9">
        <v>0</v>
      </c>
      <c r="N9">
        <v>0.025</v>
      </c>
      <c r="O9">
        <v>76.190478</v>
      </c>
    </row>
    <row r="10" spans="1:15" ht="15">
      <c r="A10" s="325"/>
      <c r="B10" s="532">
        <v>1</v>
      </c>
      <c r="C10" t="s">
        <v>331</v>
      </c>
      <c r="D10" t="s">
        <v>615</v>
      </c>
      <c r="E10" t="s">
        <v>616</v>
      </c>
      <c r="F10">
        <v>1.25</v>
      </c>
      <c r="G10">
        <v>1850.161621</v>
      </c>
      <c r="H10">
        <v>1.352508</v>
      </c>
      <c r="I10">
        <v>0.035</v>
      </c>
      <c r="J10">
        <v>0.03</v>
      </c>
      <c r="K10">
        <v>0.786</v>
      </c>
      <c r="L10">
        <v>0.303</v>
      </c>
      <c r="M10">
        <v>0.096</v>
      </c>
      <c r="N10">
        <v>0.526</v>
      </c>
      <c r="O10">
        <v>42.087767</v>
      </c>
    </row>
    <row r="11" spans="1:15" ht="15">
      <c r="A11" s="325"/>
      <c r="B11" s="532">
        <v>2</v>
      </c>
      <c r="C11" t="s">
        <v>333</v>
      </c>
      <c r="D11" t="s">
        <v>616</v>
      </c>
      <c r="E11" t="s">
        <v>617</v>
      </c>
      <c r="F11">
        <v>9.6</v>
      </c>
      <c r="G11">
        <v>1824.110474</v>
      </c>
      <c r="H11">
        <v>173.591782</v>
      </c>
      <c r="I11">
        <v>0</v>
      </c>
      <c r="J11">
        <v>0</v>
      </c>
      <c r="K11">
        <v>3.164</v>
      </c>
      <c r="L11">
        <v>6.384</v>
      </c>
      <c r="M11">
        <v>0.052</v>
      </c>
      <c r="N11">
        <v>3.178</v>
      </c>
      <c r="O11">
        <v>33.104825</v>
      </c>
    </row>
    <row r="12" spans="1:15" ht="15">
      <c r="A12" s="545">
        <v>1</v>
      </c>
      <c r="B12" s="546">
        <v>3</v>
      </c>
      <c r="C12" t="s">
        <v>334</v>
      </c>
      <c r="D12" t="s">
        <v>618</v>
      </c>
      <c r="E12" t="s">
        <v>619</v>
      </c>
      <c r="F12">
        <v>8</v>
      </c>
      <c r="G12">
        <v>1306.632935</v>
      </c>
      <c r="H12">
        <v>303.760773</v>
      </c>
      <c r="I12">
        <v>6.909</v>
      </c>
      <c r="J12">
        <v>1.091</v>
      </c>
      <c r="K12">
        <v>0</v>
      </c>
      <c r="L12">
        <v>0</v>
      </c>
      <c r="M12">
        <v>0</v>
      </c>
      <c r="N12">
        <v>7.727</v>
      </c>
      <c r="O12">
        <v>96.589965</v>
      </c>
    </row>
    <row r="13" spans="1:15" ht="15">
      <c r="A13" s="325"/>
      <c r="B13" s="532">
        <v>4</v>
      </c>
      <c r="C13" t="s">
        <v>335</v>
      </c>
      <c r="D13" t="s">
        <v>620</v>
      </c>
      <c r="E13" t="s">
        <v>621</v>
      </c>
      <c r="F13">
        <v>5.667</v>
      </c>
      <c r="G13">
        <v>1830.559326</v>
      </c>
      <c r="H13">
        <v>89.116425</v>
      </c>
      <c r="I13">
        <v>0.143</v>
      </c>
      <c r="J13">
        <v>0.46</v>
      </c>
      <c r="K13">
        <v>4.936</v>
      </c>
      <c r="L13">
        <v>0.037</v>
      </c>
      <c r="M13">
        <v>0.092</v>
      </c>
      <c r="N13">
        <v>2.965</v>
      </c>
      <c r="O13">
        <v>52.321482</v>
      </c>
    </row>
    <row r="14" spans="1:15" ht="15">
      <c r="A14" s="325"/>
      <c r="B14" s="532">
        <v>5</v>
      </c>
      <c r="C14" t="s">
        <v>336</v>
      </c>
      <c r="D14" t="s">
        <v>621</v>
      </c>
      <c r="E14" t="s">
        <v>622</v>
      </c>
      <c r="F14">
        <v>0.5</v>
      </c>
      <c r="G14">
        <v>1672.459717</v>
      </c>
      <c r="H14">
        <v>214.223907</v>
      </c>
      <c r="I14">
        <v>0.12</v>
      </c>
      <c r="J14">
        <v>0.213</v>
      </c>
      <c r="K14">
        <v>0.064</v>
      </c>
      <c r="L14">
        <v>0.083</v>
      </c>
      <c r="M14">
        <v>0.02</v>
      </c>
      <c r="N14">
        <v>0.333</v>
      </c>
      <c r="O14">
        <v>66.584152</v>
      </c>
    </row>
    <row r="15" spans="1:15" ht="15">
      <c r="A15" s="545">
        <v>2</v>
      </c>
      <c r="B15" s="546">
        <v>6</v>
      </c>
      <c r="C15" t="s">
        <v>337</v>
      </c>
      <c r="D15" t="s">
        <v>623</v>
      </c>
      <c r="E15" t="s">
        <v>624</v>
      </c>
      <c r="F15">
        <v>8</v>
      </c>
      <c r="G15">
        <v>1637.30542</v>
      </c>
      <c r="H15">
        <v>1.337393</v>
      </c>
      <c r="I15">
        <v>6.081</v>
      </c>
      <c r="J15">
        <v>0.247</v>
      </c>
      <c r="K15">
        <v>0.252</v>
      </c>
      <c r="L15">
        <v>0.948</v>
      </c>
      <c r="M15">
        <v>0.473</v>
      </c>
      <c r="N15">
        <v>6.628</v>
      </c>
      <c r="O15">
        <v>82.856107</v>
      </c>
    </row>
    <row r="16" spans="1:15" ht="15">
      <c r="A16" s="325"/>
      <c r="B16" s="532">
        <v>7</v>
      </c>
      <c r="C16" t="s">
        <v>338</v>
      </c>
      <c r="D16" t="s">
        <v>625</v>
      </c>
      <c r="E16" t="s">
        <v>626</v>
      </c>
      <c r="F16">
        <v>11.417</v>
      </c>
      <c r="G16">
        <v>1500.896729</v>
      </c>
      <c r="H16">
        <v>252.162155</v>
      </c>
      <c r="I16">
        <v>11.355</v>
      </c>
      <c r="J16">
        <v>0.025</v>
      </c>
      <c r="K16">
        <v>0.023</v>
      </c>
      <c r="L16">
        <v>0.013</v>
      </c>
      <c r="M16">
        <v>0</v>
      </c>
      <c r="N16">
        <v>11.389</v>
      </c>
      <c r="O16">
        <v>99.755514</v>
      </c>
    </row>
    <row r="17" spans="1:15" ht="15">
      <c r="A17" s="545">
        <v>3</v>
      </c>
      <c r="B17" s="546">
        <v>8</v>
      </c>
      <c r="C17" t="s">
        <v>339</v>
      </c>
      <c r="D17" t="s">
        <v>627</v>
      </c>
      <c r="E17" t="s">
        <v>628</v>
      </c>
      <c r="F17">
        <v>8</v>
      </c>
      <c r="G17">
        <v>1640.544922</v>
      </c>
      <c r="H17">
        <v>409.289368</v>
      </c>
      <c r="I17">
        <v>2.918</v>
      </c>
      <c r="J17">
        <v>0.038</v>
      </c>
      <c r="K17">
        <v>0.673</v>
      </c>
      <c r="L17">
        <v>2.808</v>
      </c>
      <c r="M17">
        <v>1.563</v>
      </c>
      <c r="N17">
        <v>3.985</v>
      </c>
      <c r="O17">
        <v>49.812537</v>
      </c>
    </row>
    <row r="18" spans="1:15" ht="15">
      <c r="A18" s="325"/>
      <c r="B18" s="532">
        <v>9</v>
      </c>
      <c r="C18" t="s">
        <v>340</v>
      </c>
      <c r="D18" t="s">
        <v>629</v>
      </c>
      <c r="E18" t="s">
        <v>630</v>
      </c>
      <c r="F18">
        <v>4.833</v>
      </c>
      <c r="G18">
        <v>1225.075073</v>
      </c>
      <c r="H18">
        <v>613.381836</v>
      </c>
      <c r="I18">
        <v>4.833</v>
      </c>
      <c r="J18">
        <v>0</v>
      </c>
      <c r="K18">
        <v>0</v>
      </c>
      <c r="L18">
        <v>0</v>
      </c>
      <c r="M18">
        <v>0</v>
      </c>
      <c r="N18">
        <v>4.833</v>
      </c>
      <c r="O18">
        <v>100</v>
      </c>
    </row>
    <row r="19" spans="1:15" ht="15">
      <c r="A19" s="325"/>
      <c r="B19" s="532">
        <v>10</v>
      </c>
      <c r="C19" t="s">
        <v>341</v>
      </c>
      <c r="D19" t="s">
        <v>630</v>
      </c>
      <c r="E19" t="s">
        <v>631</v>
      </c>
      <c r="F19">
        <v>8.25</v>
      </c>
      <c r="G19">
        <v>1461.851929</v>
      </c>
      <c r="H19">
        <v>257.383392</v>
      </c>
      <c r="I19">
        <v>8.207</v>
      </c>
      <c r="J19">
        <v>0.02</v>
      </c>
      <c r="K19">
        <v>0.02</v>
      </c>
      <c r="L19">
        <v>0.003</v>
      </c>
      <c r="M19">
        <v>0</v>
      </c>
      <c r="N19">
        <v>8.233</v>
      </c>
      <c r="O19">
        <v>99.787879</v>
      </c>
    </row>
    <row r="20" spans="1:15" ht="15">
      <c r="A20" s="325"/>
      <c r="B20" s="532">
        <v>11</v>
      </c>
      <c r="C20" t="s">
        <v>342</v>
      </c>
      <c r="D20" t="s">
        <v>631</v>
      </c>
      <c r="E20" t="s">
        <v>632</v>
      </c>
      <c r="F20">
        <v>4.5</v>
      </c>
      <c r="G20">
        <v>1307.306152</v>
      </c>
      <c r="H20">
        <v>378.522339</v>
      </c>
      <c r="I20">
        <v>4.42</v>
      </c>
      <c r="J20">
        <v>0.08</v>
      </c>
      <c r="K20">
        <v>0</v>
      </c>
      <c r="L20">
        <v>0</v>
      </c>
      <c r="M20">
        <v>0</v>
      </c>
      <c r="N20">
        <v>4.48</v>
      </c>
      <c r="O20">
        <v>99.557686</v>
      </c>
    </row>
    <row r="21" spans="1:15" ht="15">
      <c r="A21" s="325"/>
      <c r="B21" s="532">
        <v>12</v>
      </c>
      <c r="C21" t="s">
        <v>343</v>
      </c>
      <c r="D21" t="s">
        <v>632</v>
      </c>
      <c r="E21" t="s">
        <v>633</v>
      </c>
      <c r="F21">
        <v>9.5</v>
      </c>
      <c r="G21">
        <v>1844.439697</v>
      </c>
      <c r="H21">
        <v>269.529175</v>
      </c>
      <c r="I21">
        <v>0.017</v>
      </c>
      <c r="J21">
        <v>9.393</v>
      </c>
      <c r="K21">
        <v>0.032</v>
      </c>
      <c r="L21">
        <v>0.02</v>
      </c>
      <c r="M21">
        <v>0.038</v>
      </c>
      <c r="N21">
        <v>7.082</v>
      </c>
      <c r="O21">
        <v>74.552631</v>
      </c>
    </row>
    <row r="22" spans="1:15" ht="15">
      <c r="A22" s="545">
        <v>4</v>
      </c>
      <c r="B22" s="546">
        <v>13</v>
      </c>
      <c r="C22" t="s">
        <v>344</v>
      </c>
      <c r="D22" t="s">
        <v>634</v>
      </c>
      <c r="E22" t="s">
        <v>635</v>
      </c>
      <c r="F22">
        <v>8</v>
      </c>
      <c r="G22">
        <v>1649.723633</v>
      </c>
      <c r="H22">
        <v>0.404685</v>
      </c>
      <c r="I22">
        <v>2.939</v>
      </c>
      <c r="J22">
        <v>0.277</v>
      </c>
      <c r="K22">
        <v>0.805</v>
      </c>
      <c r="L22">
        <v>2.556</v>
      </c>
      <c r="M22">
        <v>1.424</v>
      </c>
      <c r="N22">
        <v>4.187</v>
      </c>
      <c r="O22">
        <v>52.342772</v>
      </c>
    </row>
    <row r="23" spans="1:15" ht="15">
      <c r="A23" s="325"/>
      <c r="B23" s="532">
        <v>14</v>
      </c>
      <c r="C23" t="s">
        <v>345</v>
      </c>
      <c r="D23" t="s">
        <v>636</v>
      </c>
      <c r="E23" t="s">
        <v>637</v>
      </c>
      <c r="F23">
        <v>7.25</v>
      </c>
      <c r="G23">
        <v>1682.894531</v>
      </c>
      <c r="H23">
        <v>1.09232</v>
      </c>
      <c r="I23">
        <v>7.173</v>
      </c>
      <c r="J23">
        <v>0.013</v>
      </c>
      <c r="K23">
        <v>0.015</v>
      </c>
      <c r="L23">
        <v>0.023</v>
      </c>
      <c r="M23">
        <v>0.025</v>
      </c>
      <c r="N23">
        <v>7.197</v>
      </c>
      <c r="O23">
        <v>99.264371</v>
      </c>
    </row>
    <row r="24" spans="1:15" ht="15">
      <c r="A24" s="325"/>
      <c r="B24" s="532">
        <v>15</v>
      </c>
      <c r="C24" t="s">
        <v>346</v>
      </c>
      <c r="D24" t="s">
        <v>638</v>
      </c>
      <c r="E24" t="s">
        <v>639</v>
      </c>
      <c r="F24">
        <v>2</v>
      </c>
      <c r="G24">
        <v>1450.26355</v>
      </c>
      <c r="H24">
        <v>0.824776</v>
      </c>
      <c r="I24">
        <v>1.321</v>
      </c>
      <c r="J24">
        <v>0.313</v>
      </c>
      <c r="K24">
        <v>0.36</v>
      </c>
      <c r="L24">
        <v>0.007</v>
      </c>
      <c r="M24">
        <v>0</v>
      </c>
      <c r="N24">
        <v>1.737</v>
      </c>
      <c r="O24">
        <v>86.844295</v>
      </c>
    </row>
    <row r="25" spans="1:15" ht="15">
      <c r="A25" s="325"/>
      <c r="B25" s="532">
        <v>16</v>
      </c>
      <c r="C25" t="s">
        <v>347</v>
      </c>
      <c r="D25" t="s">
        <v>639</v>
      </c>
      <c r="E25" t="s">
        <v>640</v>
      </c>
      <c r="F25">
        <v>1.5</v>
      </c>
      <c r="G25">
        <v>1418.660034</v>
      </c>
      <c r="H25">
        <v>2.372515</v>
      </c>
      <c r="I25">
        <v>1.427</v>
      </c>
      <c r="J25">
        <v>0.035</v>
      </c>
      <c r="K25">
        <v>0.038</v>
      </c>
      <c r="L25">
        <v>0</v>
      </c>
      <c r="M25">
        <v>0</v>
      </c>
      <c r="N25">
        <v>1.472</v>
      </c>
      <c r="O25">
        <v>98.140955</v>
      </c>
    </row>
    <row r="26" spans="1:15" ht="15">
      <c r="A26" s="325"/>
      <c r="B26" s="532">
        <v>17</v>
      </c>
      <c r="C26" t="s">
        <v>348</v>
      </c>
      <c r="D26" t="s">
        <v>640</v>
      </c>
      <c r="E26" t="s">
        <v>641</v>
      </c>
      <c r="F26">
        <v>5.5</v>
      </c>
      <c r="G26">
        <v>1852.329956</v>
      </c>
      <c r="H26">
        <v>0.176786</v>
      </c>
      <c r="I26">
        <v>5.304</v>
      </c>
      <c r="J26">
        <v>0.008</v>
      </c>
      <c r="K26">
        <v>0.06</v>
      </c>
      <c r="L26">
        <v>0.03</v>
      </c>
      <c r="M26">
        <v>0.098</v>
      </c>
      <c r="N26">
        <v>5.347</v>
      </c>
      <c r="O26">
        <v>97.225583</v>
      </c>
    </row>
    <row r="27" spans="1:15" ht="15">
      <c r="A27" s="325"/>
      <c r="B27" s="532">
        <v>18</v>
      </c>
      <c r="C27" t="s">
        <v>353</v>
      </c>
      <c r="D27" t="s">
        <v>641</v>
      </c>
      <c r="E27" t="s">
        <v>642</v>
      </c>
      <c r="F27">
        <v>3.533</v>
      </c>
      <c r="G27">
        <v>1413.312988</v>
      </c>
      <c r="H27">
        <v>4.04075</v>
      </c>
      <c r="I27">
        <v>3.389</v>
      </c>
      <c r="J27">
        <v>0.113</v>
      </c>
      <c r="K27">
        <v>0.032</v>
      </c>
      <c r="L27">
        <v>0</v>
      </c>
      <c r="M27">
        <v>0</v>
      </c>
      <c r="N27">
        <v>3.489</v>
      </c>
      <c r="O27">
        <v>98.751765</v>
      </c>
    </row>
    <row r="28" spans="1:15" ht="15">
      <c r="A28" s="545">
        <v>5</v>
      </c>
      <c r="B28" s="546">
        <v>19</v>
      </c>
      <c r="C28" t="s">
        <v>354</v>
      </c>
      <c r="D28" t="s">
        <v>643</v>
      </c>
      <c r="E28" t="s">
        <v>644</v>
      </c>
      <c r="F28">
        <v>8</v>
      </c>
      <c r="G28">
        <v>1543.636963</v>
      </c>
      <c r="H28">
        <v>0.265044</v>
      </c>
      <c r="I28">
        <v>5.347</v>
      </c>
      <c r="J28">
        <v>0.623</v>
      </c>
      <c r="K28">
        <v>0.688</v>
      </c>
      <c r="L28">
        <v>1.341</v>
      </c>
      <c r="M28">
        <v>0</v>
      </c>
      <c r="N28">
        <v>6.494</v>
      </c>
      <c r="O28">
        <v>81.175798</v>
      </c>
    </row>
    <row r="29" spans="1:15" ht="15">
      <c r="A29" s="325"/>
      <c r="B29" s="532">
        <v>20</v>
      </c>
      <c r="C29" t="s">
        <v>355</v>
      </c>
      <c r="D29" t="s">
        <v>645</v>
      </c>
      <c r="E29" t="s">
        <v>646</v>
      </c>
      <c r="F29">
        <v>2</v>
      </c>
      <c r="G29">
        <v>1236.85083</v>
      </c>
      <c r="H29">
        <v>337.405762</v>
      </c>
      <c r="I29">
        <v>2</v>
      </c>
      <c r="J29">
        <v>0</v>
      </c>
      <c r="K29">
        <v>0</v>
      </c>
      <c r="L29">
        <v>0</v>
      </c>
      <c r="M29">
        <v>0</v>
      </c>
      <c r="N29">
        <v>2</v>
      </c>
      <c r="O29">
        <v>100</v>
      </c>
    </row>
    <row r="30" spans="1:15" ht="15">
      <c r="A30" s="325"/>
      <c r="B30" s="532">
        <v>21</v>
      </c>
      <c r="C30" t="s">
        <v>356</v>
      </c>
      <c r="D30" t="s">
        <v>646</v>
      </c>
      <c r="E30" t="s">
        <v>647</v>
      </c>
      <c r="F30">
        <v>4.917</v>
      </c>
      <c r="G30">
        <v>1174.527222</v>
      </c>
      <c r="H30">
        <v>364.273499</v>
      </c>
      <c r="I30">
        <v>4.917</v>
      </c>
      <c r="J30">
        <v>0</v>
      </c>
      <c r="K30">
        <v>0</v>
      </c>
      <c r="L30">
        <v>0</v>
      </c>
      <c r="M30">
        <v>0</v>
      </c>
      <c r="N30">
        <v>4.917</v>
      </c>
      <c r="O30">
        <v>100</v>
      </c>
    </row>
    <row r="31" spans="1:15" ht="15">
      <c r="A31" s="545">
        <v>6</v>
      </c>
      <c r="B31" s="546">
        <v>22</v>
      </c>
      <c r="C31" t="s">
        <v>357</v>
      </c>
      <c r="D31" t="s">
        <v>648</v>
      </c>
      <c r="E31" t="s">
        <v>649</v>
      </c>
      <c r="F31">
        <v>8</v>
      </c>
      <c r="G31">
        <v>1626.189209</v>
      </c>
      <c r="H31">
        <v>0.262035</v>
      </c>
      <c r="I31">
        <v>3.077</v>
      </c>
      <c r="J31">
        <v>0.865</v>
      </c>
      <c r="K31">
        <v>1.016</v>
      </c>
      <c r="L31">
        <v>2.855</v>
      </c>
      <c r="M31">
        <v>0.187</v>
      </c>
      <c r="N31">
        <v>4.948</v>
      </c>
      <c r="O31">
        <v>61.844021</v>
      </c>
    </row>
    <row r="32" spans="1:15" ht="15">
      <c r="A32" s="325"/>
      <c r="B32" s="532">
        <v>23</v>
      </c>
      <c r="C32" t="s">
        <v>358</v>
      </c>
      <c r="D32" t="s">
        <v>650</v>
      </c>
      <c r="E32" t="s">
        <v>651</v>
      </c>
      <c r="F32">
        <v>1.25</v>
      </c>
      <c r="G32">
        <v>1770.719727</v>
      </c>
      <c r="H32">
        <v>5.127404</v>
      </c>
      <c r="I32">
        <v>0.278</v>
      </c>
      <c r="J32">
        <v>0.766</v>
      </c>
      <c r="K32">
        <v>0.037</v>
      </c>
      <c r="L32">
        <v>0.093</v>
      </c>
      <c r="M32">
        <v>0.077</v>
      </c>
      <c r="N32">
        <v>0.894</v>
      </c>
      <c r="O32">
        <v>71.504664</v>
      </c>
    </row>
    <row r="33" spans="1:15" ht="15">
      <c r="A33" s="325"/>
      <c r="B33" s="532">
        <v>24</v>
      </c>
      <c r="C33" t="s">
        <v>359</v>
      </c>
      <c r="D33" t="s">
        <v>651</v>
      </c>
      <c r="E33" t="s">
        <v>652</v>
      </c>
      <c r="F33">
        <v>1.75</v>
      </c>
      <c r="G33">
        <v>1216.62915</v>
      </c>
      <c r="H33">
        <v>511.252106</v>
      </c>
      <c r="I33">
        <v>1.75</v>
      </c>
      <c r="J33">
        <v>0</v>
      </c>
      <c r="K33">
        <v>0</v>
      </c>
      <c r="L33">
        <v>0</v>
      </c>
      <c r="M33">
        <v>0</v>
      </c>
      <c r="N33">
        <v>1.75</v>
      </c>
      <c r="O33">
        <v>100</v>
      </c>
    </row>
    <row r="34" spans="1:15" ht="15">
      <c r="A34" s="325"/>
      <c r="B34" s="532">
        <v>25</v>
      </c>
      <c r="C34" t="s">
        <v>360</v>
      </c>
      <c r="D34" t="s">
        <v>653</v>
      </c>
      <c r="E34" t="s">
        <v>654</v>
      </c>
      <c r="F34">
        <v>1.75</v>
      </c>
      <c r="G34">
        <v>1217.200439</v>
      </c>
      <c r="H34">
        <v>553.851868</v>
      </c>
      <c r="I34">
        <v>1.75</v>
      </c>
      <c r="J34">
        <v>0</v>
      </c>
      <c r="K34">
        <v>0</v>
      </c>
      <c r="L34">
        <v>0</v>
      </c>
      <c r="M34">
        <v>0</v>
      </c>
      <c r="N34">
        <v>1.75</v>
      </c>
      <c r="O34">
        <v>100</v>
      </c>
    </row>
    <row r="35" spans="1:15" ht="15">
      <c r="A35" s="325"/>
      <c r="B35" s="532">
        <v>26</v>
      </c>
      <c r="C35" t="s">
        <v>361</v>
      </c>
      <c r="D35" t="s">
        <v>654</v>
      </c>
      <c r="E35" t="s">
        <v>655</v>
      </c>
      <c r="F35">
        <v>8</v>
      </c>
      <c r="G35">
        <v>1701.185547</v>
      </c>
      <c r="H35">
        <v>273.411926</v>
      </c>
      <c r="I35">
        <v>1.864</v>
      </c>
      <c r="J35">
        <v>5.966</v>
      </c>
      <c r="K35">
        <v>0.105</v>
      </c>
      <c r="L35">
        <v>0.047</v>
      </c>
      <c r="M35">
        <v>0.018</v>
      </c>
      <c r="N35">
        <v>6.403</v>
      </c>
      <c r="O35">
        <v>80.034363</v>
      </c>
    </row>
    <row r="36" spans="1:15" ht="15">
      <c r="A36" s="325"/>
      <c r="B36" s="532">
        <v>27</v>
      </c>
      <c r="C36" t="s">
        <v>363</v>
      </c>
      <c r="D36" t="s">
        <v>655</v>
      </c>
      <c r="E36" t="s">
        <v>656</v>
      </c>
      <c r="F36">
        <v>4.417</v>
      </c>
      <c r="G36">
        <v>1761.929199</v>
      </c>
      <c r="H36">
        <v>451.566925</v>
      </c>
      <c r="I36">
        <v>0.028</v>
      </c>
      <c r="J36">
        <v>1.095</v>
      </c>
      <c r="K36">
        <v>2.639</v>
      </c>
      <c r="L36">
        <v>0.627</v>
      </c>
      <c r="M36">
        <v>0.027</v>
      </c>
      <c r="N36">
        <v>2.326</v>
      </c>
      <c r="O36">
        <v>52.665788</v>
      </c>
    </row>
    <row r="37" spans="1:15" ht="15">
      <c r="A37" s="325"/>
      <c r="B37" s="532">
        <v>28</v>
      </c>
      <c r="C37" t="s">
        <v>364</v>
      </c>
      <c r="D37" t="s">
        <v>656</v>
      </c>
      <c r="E37" t="s">
        <v>657</v>
      </c>
      <c r="F37">
        <v>2.25</v>
      </c>
      <c r="G37">
        <v>1673.796265</v>
      </c>
      <c r="H37">
        <v>123.492752</v>
      </c>
      <c r="I37">
        <v>0.023</v>
      </c>
      <c r="J37">
        <v>0.028</v>
      </c>
      <c r="K37">
        <v>2.085</v>
      </c>
      <c r="L37">
        <v>0.087</v>
      </c>
      <c r="M37">
        <v>0.027</v>
      </c>
      <c r="N37">
        <v>1.109</v>
      </c>
      <c r="O37">
        <v>49.278316</v>
      </c>
    </row>
    <row r="38" spans="1:15" ht="15">
      <c r="A38" s="545">
        <v>7</v>
      </c>
      <c r="B38" s="546">
        <v>29</v>
      </c>
      <c r="C38" t="s">
        <v>365</v>
      </c>
      <c r="D38" t="s">
        <v>658</v>
      </c>
      <c r="E38" t="s">
        <v>659</v>
      </c>
      <c r="F38">
        <v>8</v>
      </c>
      <c r="G38">
        <v>1634.486572</v>
      </c>
      <c r="H38">
        <v>0</v>
      </c>
      <c r="I38">
        <v>5.429</v>
      </c>
      <c r="J38">
        <v>1.538</v>
      </c>
      <c r="K38">
        <v>0.237</v>
      </c>
      <c r="L38">
        <v>0.598</v>
      </c>
      <c r="M38">
        <v>0.198</v>
      </c>
      <c r="N38">
        <v>6.85</v>
      </c>
      <c r="O38">
        <v>85.627991</v>
      </c>
    </row>
    <row r="39" spans="1:15" ht="15">
      <c r="A39" s="325"/>
      <c r="B39" s="532">
        <v>30</v>
      </c>
      <c r="C39" t="s">
        <v>366</v>
      </c>
      <c r="D39" t="s">
        <v>660</v>
      </c>
      <c r="E39" t="s">
        <v>661</v>
      </c>
      <c r="F39">
        <v>12.033</v>
      </c>
      <c r="G39">
        <v>1504.666504</v>
      </c>
      <c r="H39">
        <v>223.824341</v>
      </c>
      <c r="I39">
        <v>11.917</v>
      </c>
      <c r="J39">
        <v>0.08</v>
      </c>
      <c r="K39">
        <v>0.023</v>
      </c>
      <c r="L39">
        <v>0.013</v>
      </c>
      <c r="M39">
        <v>0</v>
      </c>
      <c r="N39">
        <v>11.992</v>
      </c>
      <c r="O39">
        <v>99.653929</v>
      </c>
    </row>
    <row r="40" spans="1:15" ht="15">
      <c r="A40" s="545">
        <v>8</v>
      </c>
      <c r="B40" s="546">
        <v>31</v>
      </c>
      <c r="C40" t="s">
        <v>368</v>
      </c>
      <c r="D40" t="s">
        <v>662</v>
      </c>
      <c r="E40" t="s">
        <v>663</v>
      </c>
      <c r="F40">
        <v>8</v>
      </c>
      <c r="G40">
        <v>1766.32605</v>
      </c>
      <c r="H40">
        <v>0.185296</v>
      </c>
      <c r="I40">
        <v>5.696</v>
      </c>
      <c r="J40">
        <v>0.188</v>
      </c>
      <c r="K40">
        <v>0.893</v>
      </c>
      <c r="L40">
        <v>0.508</v>
      </c>
      <c r="M40">
        <v>0.715</v>
      </c>
      <c r="N40">
        <v>6.411</v>
      </c>
      <c r="O40">
        <v>80.133277</v>
      </c>
    </row>
    <row r="41" spans="1:15" ht="15">
      <c r="A41" s="325"/>
      <c r="B41" s="532">
        <v>32</v>
      </c>
      <c r="C41" t="s">
        <v>369</v>
      </c>
      <c r="D41" t="s">
        <v>664</v>
      </c>
      <c r="E41" t="s">
        <v>665</v>
      </c>
      <c r="F41">
        <v>1.417</v>
      </c>
      <c r="G41">
        <v>1663.010132</v>
      </c>
      <c r="H41">
        <v>2.679919</v>
      </c>
      <c r="I41">
        <v>0.1</v>
      </c>
      <c r="J41">
        <v>0.063</v>
      </c>
      <c r="K41">
        <v>0.87</v>
      </c>
      <c r="L41">
        <v>0.308</v>
      </c>
      <c r="M41">
        <v>0.076</v>
      </c>
      <c r="N41">
        <v>0.659</v>
      </c>
      <c r="O41">
        <v>46.508217</v>
      </c>
    </row>
    <row r="42" spans="1:15" ht="15">
      <c r="A42" s="545">
        <v>9</v>
      </c>
      <c r="B42" s="546">
        <v>33</v>
      </c>
      <c r="C42" t="s">
        <v>370</v>
      </c>
      <c r="D42" t="s">
        <v>665</v>
      </c>
      <c r="E42" t="s">
        <v>666</v>
      </c>
      <c r="F42">
        <v>5.5</v>
      </c>
      <c r="G42">
        <v>1831.554321</v>
      </c>
      <c r="H42">
        <v>0.581095</v>
      </c>
      <c r="I42">
        <v>2.207</v>
      </c>
      <c r="J42">
        <v>1.306</v>
      </c>
      <c r="K42">
        <v>1.259</v>
      </c>
      <c r="L42">
        <v>0.51</v>
      </c>
      <c r="M42">
        <v>0.219</v>
      </c>
      <c r="N42">
        <v>3.943</v>
      </c>
      <c r="O42">
        <v>71.686476</v>
      </c>
    </row>
    <row r="43" spans="1:15" ht="15">
      <c r="A43" s="325"/>
      <c r="B43" s="532">
        <v>34</v>
      </c>
      <c r="C43" t="s">
        <v>371</v>
      </c>
      <c r="D43" t="s">
        <v>667</v>
      </c>
      <c r="E43" t="s">
        <v>668</v>
      </c>
      <c r="F43">
        <v>2</v>
      </c>
      <c r="G43">
        <v>1432.839844</v>
      </c>
      <c r="H43">
        <v>169.145203</v>
      </c>
      <c r="I43">
        <v>0</v>
      </c>
      <c r="J43">
        <v>0.541</v>
      </c>
      <c r="K43">
        <v>1.459</v>
      </c>
      <c r="L43">
        <v>0</v>
      </c>
      <c r="M43">
        <v>0</v>
      </c>
      <c r="N43">
        <v>1.135</v>
      </c>
      <c r="O43">
        <v>56.759566</v>
      </c>
    </row>
    <row r="44" spans="1:15" ht="15">
      <c r="A44" s="545">
        <v>10</v>
      </c>
      <c r="B44" s="546">
        <v>35</v>
      </c>
      <c r="C44" t="s">
        <v>372</v>
      </c>
      <c r="D44" t="s">
        <v>669</v>
      </c>
      <c r="E44" t="s">
        <v>670</v>
      </c>
      <c r="F44">
        <v>8</v>
      </c>
      <c r="G44">
        <v>1109.970703</v>
      </c>
      <c r="H44">
        <v>311.796875</v>
      </c>
      <c r="I44">
        <v>8</v>
      </c>
      <c r="J44">
        <v>0</v>
      </c>
      <c r="K44">
        <v>0</v>
      </c>
      <c r="L44">
        <v>0</v>
      </c>
      <c r="M44">
        <v>0</v>
      </c>
      <c r="N44">
        <v>8</v>
      </c>
      <c r="O44">
        <v>100</v>
      </c>
    </row>
    <row r="45" spans="1:15" ht="15">
      <c r="A45" s="545">
        <v>11</v>
      </c>
      <c r="B45" s="546">
        <v>36</v>
      </c>
      <c r="C45" t="s">
        <v>373</v>
      </c>
      <c r="D45" t="s">
        <v>671</v>
      </c>
      <c r="E45" t="s">
        <v>672</v>
      </c>
      <c r="F45">
        <v>8</v>
      </c>
      <c r="G45">
        <v>1448.817871</v>
      </c>
      <c r="H45">
        <v>2.286394</v>
      </c>
      <c r="I45">
        <v>0.107</v>
      </c>
      <c r="J45">
        <v>0.03</v>
      </c>
      <c r="K45">
        <v>7.863</v>
      </c>
      <c r="L45">
        <v>0</v>
      </c>
      <c r="M45">
        <v>0</v>
      </c>
      <c r="N45">
        <v>4.061</v>
      </c>
      <c r="O45">
        <v>50.760418</v>
      </c>
    </row>
    <row r="46" spans="1:15" ht="15">
      <c r="A46" s="325"/>
      <c r="B46" s="532">
        <v>37</v>
      </c>
      <c r="C46" t="s">
        <v>374</v>
      </c>
      <c r="D46" t="s">
        <v>673</v>
      </c>
      <c r="E46" t="s">
        <v>674</v>
      </c>
      <c r="F46">
        <v>13.667</v>
      </c>
      <c r="G46">
        <v>1523.332397</v>
      </c>
      <c r="H46">
        <v>385.84259</v>
      </c>
      <c r="I46">
        <v>0</v>
      </c>
      <c r="J46">
        <v>4.183</v>
      </c>
      <c r="K46">
        <v>8.039</v>
      </c>
      <c r="L46">
        <v>1.444</v>
      </c>
      <c r="M46">
        <v>0</v>
      </c>
      <c r="N46">
        <v>7.518</v>
      </c>
      <c r="O46">
        <v>55.010325</v>
      </c>
    </row>
    <row r="47" spans="1:15" ht="15">
      <c r="A47" s="545">
        <v>12</v>
      </c>
      <c r="B47" s="546">
        <v>38</v>
      </c>
      <c r="C47" t="s">
        <v>377</v>
      </c>
      <c r="D47" t="s">
        <v>675</v>
      </c>
      <c r="E47" t="s">
        <v>676</v>
      </c>
      <c r="F47">
        <v>8</v>
      </c>
      <c r="G47">
        <v>1569.849854</v>
      </c>
      <c r="H47">
        <v>0.003033</v>
      </c>
      <c r="I47">
        <v>2.312</v>
      </c>
      <c r="J47">
        <v>0.951</v>
      </c>
      <c r="K47">
        <v>2.202</v>
      </c>
      <c r="L47">
        <v>2.534</v>
      </c>
      <c r="M47">
        <v>0</v>
      </c>
      <c r="N47">
        <v>4.761</v>
      </c>
      <c r="O47">
        <v>59.506452</v>
      </c>
    </row>
    <row r="48" spans="1:15" ht="15">
      <c r="A48" s="325"/>
      <c r="B48" s="532">
        <v>39</v>
      </c>
      <c r="C48" t="s">
        <v>378</v>
      </c>
      <c r="D48" t="s">
        <v>677</v>
      </c>
      <c r="E48" t="s">
        <v>678</v>
      </c>
      <c r="F48">
        <v>7.2</v>
      </c>
      <c r="G48">
        <v>1511.457031</v>
      </c>
      <c r="H48">
        <v>40.720036</v>
      </c>
      <c r="I48">
        <v>0.274</v>
      </c>
      <c r="J48">
        <v>1.422</v>
      </c>
      <c r="K48">
        <v>5.315</v>
      </c>
      <c r="L48">
        <v>0.189</v>
      </c>
      <c r="M48">
        <v>0</v>
      </c>
      <c r="N48">
        <v>4.045</v>
      </c>
      <c r="O48">
        <v>56.183726</v>
      </c>
    </row>
    <row r="49" spans="1:15" ht="15">
      <c r="A49" s="325"/>
      <c r="B49" s="532">
        <v>40</v>
      </c>
      <c r="C49" t="s">
        <v>379</v>
      </c>
      <c r="D49" t="s">
        <v>678</v>
      </c>
      <c r="E49" t="s">
        <v>679</v>
      </c>
      <c r="F49">
        <v>4.833</v>
      </c>
      <c r="G49">
        <v>1402.90979</v>
      </c>
      <c r="H49">
        <v>103.494476</v>
      </c>
      <c r="I49">
        <v>0.13</v>
      </c>
      <c r="J49">
        <v>4.652</v>
      </c>
      <c r="K49">
        <v>0.052</v>
      </c>
      <c r="L49">
        <v>0</v>
      </c>
      <c r="M49">
        <v>0</v>
      </c>
      <c r="N49">
        <v>3.645</v>
      </c>
      <c r="O49">
        <v>75.405031</v>
      </c>
    </row>
    <row r="50" spans="1:15" ht="15">
      <c r="A50" s="325"/>
      <c r="B50" s="532">
        <v>41</v>
      </c>
      <c r="C50" t="s">
        <v>380</v>
      </c>
      <c r="D50" t="s">
        <v>680</v>
      </c>
      <c r="E50" t="s">
        <v>681</v>
      </c>
      <c r="F50">
        <v>1.367</v>
      </c>
      <c r="G50">
        <v>1501.865234</v>
      </c>
      <c r="H50">
        <v>570.113892</v>
      </c>
      <c r="I50">
        <v>1.332</v>
      </c>
      <c r="J50">
        <v>0.013</v>
      </c>
      <c r="K50">
        <v>0.013</v>
      </c>
      <c r="L50">
        <v>0.008</v>
      </c>
      <c r="M50">
        <v>0</v>
      </c>
      <c r="N50">
        <v>1.35</v>
      </c>
      <c r="O50">
        <v>98.812425</v>
      </c>
    </row>
    <row r="51" spans="1:15" ht="15">
      <c r="A51" s="325"/>
      <c r="B51" s="532">
        <v>42</v>
      </c>
      <c r="C51" t="s">
        <v>381</v>
      </c>
      <c r="D51" t="s">
        <v>682</v>
      </c>
      <c r="E51" t="s">
        <v>683</v>
      </c>
      <c r="F51">
        <v>1.5</v>
      </c>
      <c r="G51">
        <v>1420.231689</v>
      </c>
      <c r="H51">
        <v>526.192444</v>
      </c>
      <c r="I51">
        <v>1.462</v>
      </c>
      <c r="J51">
        <v>0.022</v>
      </c>
      <c r="K51">
        <v>0.017</v>
      </c>
      <c r="L51">
        <v>0</v>
      </c>
      <c r="M51">
        <v>0</v>
      </c>
      <c r="N51">
        <v>1.486</v>
      </c>
      <c r="O51">
        <v>99.084347</v>
      </c>
    </row>
    <row r="52" spans="1:15" ht="15">
      <c r="A52" s="545">
        <v>13</v>
      </c>
      <c r="B52" s="546">
        <v>43</v>
      </c>
      <c r="C52" t="s">
        <v>382</v>
      </c>
      <c r="D52" t="s">
        <v>684</v>
      </c>
      <c r="E52" t="s">
        <v>685</v>
      </c>
      <c r="F52">
        <v>1.233</v>
      </c>
      <c r="G52">
        <v>1428.270508</v>
      </c>
      <c r="H52">
        <v>5.803138</v>
      </c>
      <c r="I52">
        <v>0.987</v>
      </c>
      <c r="J52">
        <v>0.215</v>
      </c>
      <c r="K52">
        <v>0.032</v>
      </c>
      <c r="L52">
        <v>0</v>
      </c>
      <c r="M52">
        <v>0</v>
      </c>
      <c r="N52">
        <v>1.164</v>
      </c>
      <c r="O52">
        <v>94.365722</v>
      </c>
    </row>
    <row r="53" spans="1:15" ht="15">
      <c r="A53" s="545">
        <v>14</v>
      </c>
      <c r="B53" s="546">
        <v>44</v>
      </c>
      <c r="C53" t="s">
        <v>383</v>
      </c>
      <c r="D53" t="s">
        <v>686</v>
      </c>
      <c r="E53" t="s">
        <v>687</v>
      </c>
      <c r="F53">
        <v>8</v>
      </c>
      <c r="G53">
        <v>1462</v>
      </c>
      <c r="H53">
        <v>0.497199</v>
      </c>
      <c r="I53">
        <v>0.118</v>
      </c>
      <c r="J53">
        <v>0.03</v>
      </c>
      <c r="K53">
        <v>5.183</v>
      </c>
      <c r="L53">
        <v>2.668</v>
      </c>
      <c r="M53">
        <v>0</v>
      </c>
      <c r="N53">
        <v>3.4</v>
      </c>
      <c r="O53">
        <v>42.494792</v>
      </c>
    </row>
    <row r="54" spans="1:15" ht="15">
      <c r="A54" s="325"/>
      <c r="B54" s="532">
        <v>45</v>
      </c>
      <c r="C54" t="s">
        <v>384</v>
      </c>
      <c r="D54" t="s">
        <v>688</v>
      </c>
      <c r="E54" t="s">
        <v>689</v>
      </c>
      <c r="F54">
        <v>6.783</v>
      </c>
      <c r="G54">
        <v>1683.303711</v>
      </c>
      <c r="H54">
        <v>3.318851</v>
      </c>
      <c r="I54">
        <v>4.564</v>
      </c>
      <c r="J54">
        <v>1.061</v>
      </c>
      <c r="K54">
        <v>0.981</v>
      </c>
      <c r="L54">
        <v>0.143</v>
      </c>
      <c r="M54">
        <v>0.035</v>
      </c>
      <c r="N54">
        <v>5.886</v>
      </c>
      <c r="O54">
        <v>86.769027</v>
      </c>
    </row>
    <row r="55" spans="1:15" ht="15">
      <c r="A55" s="325"/>
      <c r="B55" s="532">
        <v>46</v>
      </c>
      <c r="C55" t="s">
        <v>385</v>
      </c>
      <c r="D55" t="s">
        <v>689</v>
      </c>
      <c r="E55" t="s">
        <v>690</v>
      </c>
      <c r="F55">
        <v>4.083</v>
      </c>
      <c r="G55">
        <v>1664.522949</v>
      </c>
      <c r="H55">
        <v>108.347031</v>
      </c>
      <c r="I55">
        <v>0.724</v>
      </c>
      <c r="J55">
        <v>3.216</v>
      </c>
      <c r="K55">
        <v>0.09</v>
      </c>
      <c r="L55">
        <v>0.035</v>
      </c>
      <c r="M55">
        <v>0.018</v>
      </c>
      <c r="N55">
        <v>3.19</v>
      </c>
      <c r="O55">
        <v>78.119904</v>
      </c>
    </row>
    <row r="56" spans="1:15" ht="15">
      <c r="A56" s="545">
        <v>15</v>
      </c>
      <c r="B56" s="546">
        <v>47</v>
      </c>
      <c r="C56" t="s">
        <v>386</v>
      </c>
      <c r="D56" t="s">
        <v>691</v>
      </c>
      <c r="E56" t="s">
        <v>692</v>
      </c>
      <c r="F56">
        <v>8</v>
      </c>
      <c r="G56">
        <v>1372.193481</v>
      </c>
      <c r="H56">
        <v>0</v>
      </c>
      <c r="I56">
        <v>3.552</v>
      </c>
      <c r="J56">
        <v>0.015</v>
      </c>
      <c r="K56">
        <v>4.433</v>
      </c>
      <c r="L56">
        <v>0</v>
      </c>
      <c r="M56">
        <v>0</v>
      </c>
      <c r="N56">
        <v>5.78</v>
      </c>
      <c r="O56">
        <v>72.244793</v>
      </c>
    </row>
    <row r="57" spans="1:15" ht="15">
      <c r="A57" s="545">
        <v>16</v>
      </c>
      <c r="B57" s="546">
        <v>48</v>
      </c>
      <c r="C57" t="s">
        <v>387</v>
      </c>
      <c r="D57" t="s">
        <v>693</v>
      </c>
      <c r="E57" t="s">
        <v>694</v>
      </c>
      <c r="F57">
        <v>8</v>
      </c>
      <c r="G57">
        <v>1245.639282</v>
      </c>
      <c r="H57">
        <v>524.164307</v>
      </c>
      <c r="I57">
        <v>8</v>
      </c>
      <c r="J57">
        <v>0</v>
      </c>
      <c r="K57">
        <v>0</v>
      </c>
      <c r="L57">
        <v>0</v>
      </c>
      <c r="M57">
        <v>0</v>
      </c>
      <c r="N57">
        <v>8</v>
      </c>
      <c r="O57">
        <v>100</v>
      </c>
    </row>
    <row r="58" spans="1:15" ht="15">
      <c r="A58" s="325"/>
      <c r="B58" s="532">
        <v>49</v>
      </c>
      <c r="C58" t="s">
        <v>388</v>
      </c>
      <c r="D58" t="s">
        <v>695</v>
      </c>
      <c r="E58" t="s">
        <v>696</v>
      </c>
      <c r="F58">
        <v>1.25</v>
      </c>
      <c r="G58">
        <v>1713.047607</v>
      </c>
      <c r="H58">
        <v>2.506956</v>
      </c>
      <c r="I58">
        <v>0</v>
      </c>
      <c r="J58">
        <v>0</v>
      </c>
      <c r="K58">
        <v>0.246</v>
      </c>
      <c r="L58">
        <v>0.07</v>
      </c>
      <c r="M58">
        <v>0.934</v>
      </c>
      <c r="N58">
        <v>0.141</v>
      </c>
      <c r="O58">
        <v>11.251664</v>
      </c>
    </row>
    <row r="59" spans="1:15" ht="15">
      <c r="A59" s="545">
        <v>17</v>
      </c>
      <c r="B59" s="546">
        <v>50</v>
      </c>
      <c r="C59" t="s">
        <v>389</v>
      </c>
      <c r="D59" t="s">
        <v>697</v>
      </c>
      <c r="E59" t="s">
        <v>698</v>
      </c>
      <c r="F59">
        <v>8</v>
      </c>
      <c r="G59">
        <v>1591</v>
      </c>
      <c r="H59">
        <v>333</v>
      </c>
      <c r="I59">
        <v>5.222</v>
      </c>
      <c r="J59">
        <v>0.017</v>
      </c>
      <c r="K59">
        <v>0.015</v>
      </c>
      <c r="L59">
        <v>2.747</v>
      </c>
      <c r="M59">
        <v>0</v>
      </c>
      <c r="N59">
        <v>5.928</v>
      </c>
      <c r="O59">
        <v>74.104166</v>
      </c>
    </row>
    <row r="60" spans="1:15" ht="15">
      <c r="A60" s="325"/>
      <c r="B60" s="532">
        <v>51</v>
      </c>
      <c r="C60" t="s">
        <v>390</v>
      </c>
      <c r="D60" t="s">
        <v>699</v>
      </c>
      <c r="E60" t="s">
        <v>700</v>
      </c>
      <c r="F60">
        <v>11</v>
      </c>
      <c r="G60">
        <v>1459.890381</v>
      </c>
      <c r="H60">
        <v>546.172852</v>
      </c>
      <c r="I60">
        <v>2.13</v>
      </c>
      <c r="J60">
        <v>6.553</v>
      </c>
      <c r="K60">
        <v>2.286</v>
      </c>
      <c r="L60">
        <v>0.032</v>
      </c>
      <c r="M60">
        <v>0</v>
      </c>
      <c r="N60">
        <v>8.195</v>
      </c>
      <c r="O60">
        <v>74.501961</v>
      </c>
    </row>
    <row r="61" spans="1:15" ht="15">
      <c r="A61" s="545">
        <v>18</v>
      </c>
      <c r="B61" s="546">
        <v>52</v>
      </c>
      <c r="C61" t="s">
        <v>392</v>
      </c>
      <c r="D61" t="s">
        <v>701</v>
      </c>
      <c r="E61" t="s">
        <v>702</v>
      </c>
      <c r="F61">
        <v>8</v>
      </c>
      <c r="G61">
        <v>1450.701416</v>
      </c>
      <c r="H61">
        <v>578.805725</v>
      </c>
      <c r="I61">
        <v>0</v>
      </c>
      <c r="J61">
        <v>0</v>
      </c>
      <c r="K61">
        <v>6.628</v>
      </c>
      <c r="L61">
        <v>1.372</v>
      </c>
      <c r="M61">
        <v>0</v>
      </c>
      <c r="N61">
        <v>3.657</v>
      </c>
      <c r="O61">
        <v>45.713544</v>
      </c>
    </row>
    <row r="62" spans="1:15" ht="15">
      <c r="A62" s="325"/>
      <c r="B62" s="532">
        <v>53</v>
      </c>
      <c r="C62" t="s">
        <v>393</v>
      </c>
      <c r="D62" t="s">
        <v>703</v>
      </c>
      <c r="E62" t="s">
        <v>704</v>
      </c>
      <c r="F62">
        <v>13.167</v>
      </c>
      <c r="G62">
        <v>1528.293457</v>
      </c>
      <c r="H62">
        <v>184.337097</v>
      </c>
      <c r="I62">
        <v>1.402</v>
      </c>
      <c r="J62">
        <v>8.358</v>
      </c>
      <c r="K62">
        <v>3.392</v>
      </c>
      <c r="L62">
        <v>0.015</v>
      </c>
      <c r="M62">
        <v>0</v>
      </c>
      <c r="N62">
        <v>9.37</v>
      </c>
      <c r="O62">
        <v>71.163535</v>
      </c>
    </row>
    <row r="63" spans="1:15" ht="15">
      <c r="A63" s="545">
        <v>19</v>
      </c>
      <c r="B63" s="546">
        <v>54</v>
      </c>
      <c r="C63" t="s">
        <v>394</v>
      </c>
      <c r="D63" t="s">
        <v>705</v>
      </c>
      <c r="E63" t="s">
        <v>706</v>
      </c>
      <c r="F63">
        <v>8</v>
      </c>
      <c r="G63">
        <v>1610.112305</v>
      </c>
      <c r="H63">
        <v>1.227206</v>
      </c>
      <c r="I63">
        <v>0.39</v>
      </c>
      <c r="J63">
        <v>2.4</v>
      </c>
      <c r="K63">
        <v>0.015</v>
      </c>
      <c r="L63">
        <v>0.023</v>
      </c>
      <c r="M63">
        <v>5.172</v>
      </c>
      <c r="N63">
        <v>2.203</v>
      </c>
      <c r="O63">
        <v>27.541667</v>
      </c>
    </row>
    <row r="64" spans="1:15" ht="15">
      <c r="A64" s="325"/>
      <c r="B64" s="532">
        <v>55</v>
      </c>
      <c r="C64" t="s">
        <v>395</v>
      </c>
      <c r="D64" t="s">
        <v>707</v>
      </c>
      <c r="E64" t="s">
        <v>708</v>
      </c>
      <c r="F64">
        <v>1.25</v>
      </c>
      <c r="G64">
        <v>1553.672607</v>
      </c>
      <c r="H64">
        <v>85.238243</v>
      </c>
      <c r="I64">
        <v>1.17</v>
      </c>
      <c r="J64">
        <v>0.02</v>
      </c>
      <c r="K64">
        <v>0.022</v>
      </c>
      <c r="L64">
        <v>0.038</v>
      </c>
      <c r="M64">
        <v>0</v>
      </c>
      <c r="N64">
        <v>1.206</v>
      </c>
      <c r="O64">
        <v>96.442819</v>
      </c>
    </row>
    <row r="65" spans="1:15" ht="15">
      <c r="A65" s="325"/>
      <c r="B65" s="532">
        <v>56</v>
      </c>
      <c r="C65" t="s">
        <v>396</v>
      </c>
      <c r="D65" t="s">
        <v>709</v>
      </c>
      <c r="E65" t="s">
        <v>710</v>
      </c>
      <c r="F65">
        <v>4.483</v>
      </c>
      <c r="G65">
        <v>1480.842285</v>
      </c>
      <c r="H65">
        <v>151.140396</v>
      </c>
      <c r="I65">
        <v>4.418</v>
      </c>
      <c r="J65">
        <v>0.017</v>
      </c>
      <c r="K65">
        <v>0.027</v>
      </c>
      <c r="L65">
        <v>0.022</v>
      </c>
      <c r="M65">
        <v>0</v>
      </c>
      <c r="N65">
        <v>4.45</v>
      </c>
      <c r="O65">
        <v>99.247772</v>
      </c>
    </row>
    <row r="66" spans="1:15" ht="15">
      <c r="A66" s="545">
        <v>20</v>
      </c>
      <c r="B66" s="546">
        <v>57</v>
      </c>
      <c r="C66" t="s">
        <v>398</v>
      </c>
      <c r="D66" t="s">
        <v>711</v>
      </c>
      <c r="E66" t="s">
        <v>712</v>
      </c>
      <c r="F66">
        <v>8</v>
      </c>
      <c r="G66">
        <v>1712.860107</v>
      </c>
      <c r="H66">
        <v>358.915161</v>
      </c>
      <c r="I66">
        <v>0</v>
      </c>
      <c r="J66">
        <v>3.9</v>
      </c>
      <c r="K66">
        <v>0.374</v>
      </c>
      <c r="L66">
        <v>1.568</v>
      </c>
      <c r="M66">
        <v>2.158</v>
      </c>
      <c r="N66">
        <v>3.504</v>
      </c>
      <c r="O66">
        <v>43.801954</v>
      </c>
    </row>
    <row r="67" spans="1:15" ht="15">
      <c r="A67" s="325"/>
      <c r="B67" s="532">
        <v>58</v>
      </c>
      <c r="C67" t="s">
        <v>399</v>
      </c>
      <c r="D67" t="s">
        <v>713</v>
      </c>
      <c r="E67" t="s">
        <v>714</v>
      </c>
      <c r="F67">
        <v>6.167</v>
      </c>
      <c r="G67">
        <v>1192.290039</v>
      </c>
      <c r="H67">
        <v>422.860413</v>
      </c>
      <c r="I67">
        <v>6.167</v>
      </c>
      <c r="J67">
        <v>0</v>
      </c>
      <c r="K67">
        <v>0</v>
      </c>
      <c r="L67">
        <v>0</v>
      </c>
      <c r="M67">
        <v>0</v>
      </c>
      <c r="N67">
        <v>6.167</v>
      </c>
      <c r="O67">
        <v>100</v>
      </c>
    </row>
    <row r="68" spans="1:15" ht="15">
      <c r="A68" s="545">
        <v>21</v>
      </c>
      <c r="B68" s="546">
        <v>59</v>
      </c>
      <c r="C68" t="s">
        <v>401</v>
      </c>
      <c r="D68" t="s">
        <v>715</v>
      </c>
      <c r="E68" t="s">
        <v>716</v>
      </c>
      <c r="F68">
        <v>8</v>
      </c>
      <c r="G68">
        <v>1709.982056</v>
      </c>
      <c r="H68">
        <v>375.321045</v>
      </c>
      <c r="I68">
        <v>1.394</v>
      </c>
      <c r="J68">
        <v>0.863</v>
      </c>
      <c r="K68">
        <v>1.061</v>
      </c>
      <c r="L68">
        <v>1.913</v>
      </c>
      <c r="M68">
        <v>2.769</v>
      </c>
      <c r="N68">
        <v>3.05</v>
      </c>
      <c r="O68">
        <v>38.129947</v>
      </c>
    </row>
    <row r="69" spans="1:15" ht="15">
      <c r="A69" s="592"/>
      <c r="B69" s="578">
        <v>60</v>
      </c>
      <c r="C69" t="s">
        <v>402</v>
      </c>
      <c r="D69" t="s">
        <v>716</v>
      </c>
      <c r="E69" t="s">
        <v>717</v>
      </c>
      <c r="F69">
        <v>0.667</v>
      </c>
      <c r="G69">
        <v>1028.65918</v>
      </c>
      <c r="H69">
        <v>0.128726</v>
      </c>
      <c r="I69">
        <v>0.667</v>
      </c>
      <c r="J69">
        <v>0</v>
      </c>
      <c r="K69">
        <v>0</v>
      </c>
      <c r="L69">
        <v>0</v>
      </c>
      <c r="M69">
        <v>0</v>
      </c>
      <c r="N69">
        <v>0.667</v>
      </c>
      <c r="O69">
        <v>100</v>
      </c>
    </row>
    <row r="70" spans="1:15" ht="15">
      <c r="A70" s="325"/>
      <c r="B70" s="532">
        <v>61</v>
      </c>
      <c r="C70" t="s">
        <v>403</v>
      </c>
      <c r="D70" t="s">
        <v>717</v>
      </c>
      <c r="E70" t="s">
        <v>718</v>
      </c>
      <c r="F70">
        <v>1.25</v>
      </c>
      <c r="G70">
        <v>1346.476562</v>
      </c>
      <c r="H70">
        <v>321.031952</v>
      </c>
      <c r="I70">
        <v>1.197</v>
      </c>
      <c r="J70">
        <v>0.053</v>
      </c>
      <c r="K70">
        <v>0</v>
      </c>
      <c r="L70">
        <v>0</v>
      </c>
      <c r="M70">
        <v>0</v>
      </c>
      <c r="N70">
        <v>1.237</v>
      </c>
      <c r="O70">
        <v>98.933333</v>
      </c>
    </row>
    <row r="71" spans="1:15" ht="15">
      <c r="A71" s="325"/>
      <c r="B71" s="532">
        <v>62</v>
      </c>
      <c r="C71" t="s">
        <v>404</v>
      </c>
      <c r="D71" t="s">
        <v>718</v>
      </c>
      <c r="E71" t="s">
        <v>719</v>
      </c>
      <c r="F71">
        <v>11.333</v>
      </c>
      <c r="G71">
        <v>1169.246826</v>
      </c>
      <c r="H71">
        <v>388.05722</v>
      </c>
      <c r="I71">
        <v>11.333</v>
      </c>
      <c r="J71">
        <v>0</v>
      </c>
      <c r="K71">
        <v>0</v>
      </c>
      <c r="L71">
        <v>0</v>
      </c>
      <c r="M71">
        <v>0</v>
      </c>
      <c r="N71">
        <v>11.333</v>
      </c>
      <c r="O71">
        <v>100</v>
      </c>
    </row>
    <row r="72" spans="1:15" ht="15">
      <c r="A72" s="325"/>
      <c r="B72" s="532">
        <v>63</v>
      </c>
      <c r="C72" t="s">
        <v>405</v>
      </c>
      <c r="D72" t="s">
        <v>719</v>
      </c>
      <c r="E72" t="s">
        <v>720</v>
      </c>
      <c r="F72">
        <v>0.5</v>
      </c>
      <c r="G72">
        <v>1194.503052</v>
      </c>
      <c r="H72">
        <v>286.987091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0.5</v>
      </c>
      <c r="O72">
        <v>100</v>
      </c>
    </row>
    <row r="73" spans="1:15" ht="15">
      <c r="A73" s="545">
        <v>22</v>
      </c>
      <c r="B73" s="546">
        <v>64</v>
      </c>
      <c r="C73" t="s">
        <v>406</v>
      </c>
      <c r="D73" t="s">
        <v>721</v>
      </c>
      <c r="E73" t="s">
        <v>722</v>
      </c>
      <c r="F73">
        <v>8</v>
      </c>
      <c r="G73">
        <v>1267.891479</v>
      </c>
      <c r="H73">
        <v>0.527575</v>
      </c>
      <c r="I73">
        <v>5.118</v>
      </c>
      <c r="J73">
        <v>2.882</v>
      </c>
      <c r="K73">
        <v>0</v>
      </c>
      <c r="L73">
        <v>0</v>
      </c>
      <c r="M73">
        <v>0</v>
      </c>
      <c r="N73">
        <v>7.28</v>
      </c>
      <c r="O73">
        <v>90.994793</v>
      </c>
    </row>
    <row r="74" spans="1:15" ht="15">
      <c r="A74" s="545">
        <v>23</v>
      </c>
      <c r="B74" s="546">
        <v>65</v>
      </c>
      <c r="C74" t="s">
        <v>407</v>
      </c>
      <c r="D74" t="s">
        <v>723</v>
      </c>
      <c r="E74" t="s">
        <v>724</v>
      </c>
      <c r="F74">
        <v>2.75</v>
      </c>
      <c r="G74">
        <v>1578.07605</v>
      </c>
      <c r="H74">
        <v>0.819355</v>
      </c>
      <c r="I74">
        <v>0.227</v>
      </c>
      <c r="J74">
        <v>0.088</v>
      </c>
      <c r="K74">
        <v>0.968</v>
      </c>
      <c r="L74">
        <v>1.467</v>
      </c>
      <c r="M74">
        <v>0</v>
      </c>
      <c r="N74">
        <v>1.144</v>
      </c>
      <c r="O74">
        <v>41.590911</v>
      </c>
    </row>
    <row r="75" spans="1:15" ht="15">
      <c r="A75" s="325"/>
      <c r="B75" s="532">
        <v>66</v>
      </c>
      <c r="C75" t="s">
        <v>408</v>
      </c>
      <c r="D75" t="s">
        <v>724</v>
      </c>
      <c r="E75" t="s">
        <v>725</v>
      </c>
      <c r="F75">
        <v>0.667</v>
      </c>
      <c r="G75">
        <v>1493.679443</v>
      </c>
      <c r="H75">
        <v>85.628082</v>
      </c>
      <c r="I75">
        <v>0.331</v>
      </c>
      <c r="J75">
        <v>0.266</v>
      </c>
      <c r="K75">
        <v>0.055</v>
      </c>
      <c r="L75">
        <v>0.015</v>
      </c>
      <c r="M75">
        <v>0</v>
      </c>
      <c r="N75">
        <v>0.562</v>
      </c>
      <c r="O75">
        <v>84.22693</v>
      </c>
    </row>
    <row r="76" spans="1:15" ht="15">
      <c r="A76" s="325"/>
      <c r="B76" s="532">
        <v>67</v>
      </c>
      <c r="C76" t="s">
        <v>409</v>
      </c>
      <c r="D76" t="s">
        <v>725</v>
      </c>
      <c r="E76" t="s">
        <v>726</v>
      </c>
      <c r="F76">
        <v>1.25</v>
      </c>
      <c r="G76">
        <v>1637.997925</v>
      </c>
      <c r="H76">
        <v>183.191772</v>
      </c>
      <c r="I76">
        <v>0.377</v>
      </c>
      <c r="J76">
        <v>0.801</v>
      </c>
      <c r="K76">
        <v>0.023</v>
      </c>
      <c r="L76">
        <v>0.037</v>
      </c>
      <c r="M76">
        <v>0.012</v>
      </c>
      <c r="N76">
        <v>0.999</v>
      </c>
      <c r="O76">
        <v>79.920214</v>
      </c>
    </row>
    <row r="77" spans="1:15" ht="15">
      <c r="A77" s="325"/>
      <c r="B77" s="532">
        <v>68</v>
      </c>
      <c r="C77" t="s">
        <v>410</v>
      </c>
      <c r="D77" t="s">
        <v>726</v>
      </c>
      <c r="E77" t="s">
        <v>727</v>
      </c>
      <c r="F77">
        <v>4.833</v>
      </c>
      <c r="G77">
        <v>1169.05896</v>
      </c>
      <c r="H77">
        <v>339.379547</v>
      </c>
      <c r="I77">
        <v>4.833</v>
      </c>
      <c r="J77">
        <v>0</v>
      </c>
      <c r="K77">
        <v>0</v>
      </c>
      <c r="L77">
        <v>0</v>
      </c>
      <c r="M77">
        <v>0</v>
      </c>
      <c r="N77">
        <v>4.833</v>
      </c>
      <c r="O77">
        <v>100</v>
      </c>
    </row>
    <row r="78" spans="1:15" ht="15">
      <c r="A78" s="325"/>
      <c r="B78" s="532">
        <v>69</v>
      </c>
      <c r="C78" t="s">
        <v>411</v>
      </c>
      <c r="D78" t="s">
        <v>727</v>
      </c>
      <c r="E78" t="s">
        <v>728</v>
      </c>
      <c r="F78">
        <v>2.033</v>
      </c>
      <c r="G78">
        <v>1405.476074</v>
      </c>
      <c r="H78">
        <v>386.497528</v>
      </c>
      <c r="I78">
        <v>1.983</v>
      </c>
      <c r="J78">
        <v>0.028</v>
      </c>
      <c r="K78">
        <v>0.022</v>
      </c>
      <c r="L78">
        <v>0</v>
      </c>
      <c r="M78">
        <v>0</v>
      </c>
      <c r="N78">
        <v>2.015</v>
      </c>
      <c r="O78">
        <v>99.118859</v>
      </c>
    </row>
    <row r="79" spans="1:15" ht="15">
      <c r="A79" s="325"/>
      <c r="B79" s="532">
        <v>70</v>
      </c>
      <c r="C79" t="s">
        <v>412</v>
      </c>
      <c r="D79" t="s">
        <v>728</v>
      </c>
      <c r="E79" t="s">
        <v>729</v>
      </c>
      <c r="F79">
        <v>4.5</v>
      </c>
      <c r="G79">
        <v>1180.719971</v>
      </c>
      <c r="H79">
        <v>501.663422</v>
      </c>
      <c r="I79">
        <v>4.5</v>
      </c>
      <c r="J79">
        <v>0</v>
      </c>
      <c r="K79">
        <v>0</v>
      </c>
      <c r="L79">
        <v>0</v>
      </c>
      <c r="M79">
        <v>0</v>
      </c>
      <c r="N79">
        <v>4.5</v>
      </c>
      <c r="O79">
        <v>100</v>
      </c>
    </row>
    <row r="80" spans="1:15" ht="15">
      <c r="A80" s="325"/>
      <c r="B80" s="532">
        <v>71</v>
      </c>
      <c r="C80" t="s">
        <v>413</v>
      </c>
      <c r="D80" t="s">
        <v>729</v>
      </c>
      <c r="E80" t="s">
        <v>730</v>
      </c>
      <c r="F80">
        <v>6.117</v>
      </c>
      <c r="G80">
        <v>1383.321899</v>
      </c>
      <c r="H80">
        <v>513.058289</v>
      </c>
      <c r="I80">
        <v>6.095</v>
      </c>
      <c r="J80">
        <v>0.017</v>
      </c>
      <c r="K80">
        <v>0.005</v>
      </c>
      <c r="L80">
        <v>0</v>
      </c>
      <c r="M80">
        <v>0</v>
      </c>
      <c r="N80">
        <v>6.11</v>
      </c>
      <c r="O80">
        <v>99.891365</v>
      </c>
    </row>
    <row r="81" spans="1:15" ht="15">
      <c r="A81" s="325"/>
      <c r="B81" s="532">
        <v>72</v>
      </c>
      <c r="C81" t="s">
        <v>414</v>
      </c>
      <c r="D81" t="s">
        <v>730</v>
      </c>
      <c r="E81" t="s">
        <v>731</v>
      </c>
      <c r="F81">
        <v>9.25</v>
      </c>
      <c r="G81">
        <v>1122.656982</v>
      </c>
      <c r="H81">
        <v>335.697021</v>
      </c>
      <c r="I81">
        <v>9.25</v>
      </c>
      <c r="J81">
        <v>0</v>
      </c>
      <c r="K81">
        <v>0</v>
      </c>
      <c r="L81">
        <v>0</v>
      </c>
      <c r="M81">
        <v>0</v>
      </c>
      <c r="N81">
        <v>9.25</v>
      </c>
      <c r="O81">
        <v>100</v>
      </c>
    </row>
    <row r="82" spans="1:15" ht="15">
      <c r="A82" s="325"/>
      <c r="B82" s="532">
        <v>73</v>
      </c>
      <c r="C82" t="s">
        <v>415</v>
      </c>
      <c r="D82" t="s">
        <v>731</v>
      </c>
      <c r="E82" t="s">
        <v>732</v>
      </c>
      <c r="F82">
        <v>6.033</v>
      </c>
      <c r="G82">
        <v>1306.286377</v>
      </c>
      <c r="H82">
        <v>332.507629</v>
      </c>
      <c r="I82">
        <v>4.353</v>
      </c>
      <c r="J82">
        <v>1.681</v>
      </c>
      <c r="K82">
        <v>0</v>
      </c>
      <c r="L82">
        <v>0</v>
      </c>
      <c r="M82">
        <v>0</v>
      </c>
      <c r="N82">
        <v>5.613</v>
      </c>
      <c r="O82">
        <v>93.035614</v>
      </c>
    </row>
    <row r="83" spans="1:15" ht="15">
      <c r="A83" s="592"/>
      <c r="B83" s="578">
        <v>74</v>
      </c>
      <c r="C83" t="s">
        <v>417</v>
      </c>
      <c r="D83" t="s">
        <v>732</v>
      </c>
      <c r="E83" t="s">
        <v>733</v>
      </c>
      <c r="F83">
        <v>0.667</v>
      </c>
      <c r="G83">
        <v>1702.702148</v>
      </c>
      <c r="H83">
        <v>2.830715</v>
      </c>
      <c r="I83">
        <v>0.005</v>
      </c>
      <c r="J83">
        <v>0.366</v>
      </c>
      <c r="K83">
        <v>0.048</v>
      </c>
      <c r="L83">
        <v>0.113</v>
      </c>
      <c r="M83">
        <v>0.135</v>
      </c>
      <c r="N83">
        <v>0.332</v>
      </c>
      <c r="O83">
        <v>49.750626</v>
      </c>
    </row>
    <row r="84" spans="1:15" ht="15">
      <c r="A84" s="545">
        <v>24</v>
      </c>
      <c r="B84" s="546">
        <v>75</v>
      </c>
      <c r="C84" t="s">
        <v>418</v>
      </c>
      <c r="D84" t="s">
        <v>734</v>
      </c>
      <c r="E84" t="s">
        <v>735</v>
      </c>
      <c r="F84">
        <v>8</v>
      </c>
      <c r="G84">
        <v>1787.269775</v>
      </c>
      <c r="H84">
        <v>0.14233</v>
      </c>
      <c r="I84">
        <v>1.473</v>
      </c>
      <c r="J84">
        <v>2.238</v>
      </c>
      <c r="K84">
        <v>0.677</v>
      </c>
      <c r="L84">
        <v>1.795</v>
      </c>
      <c r="M84">
        <v>1.818</v>
      </c>
      <c r="N84">
        <v>3.938</v>
      </c>
      <c r="O84">
        <v>49.229327</v>
      </c>
    </row>
    <row r="85" spans="1:15" ht="15">
      <c r="A85" s="579"/>
      <c r="B85" s="578">
        <v>76</v>
      </c>
      <c r="C85" t="s">
        <v>419</v>
      </c>
      <c r="D85" t="s">
        <v>735</v>
      </c>
      <c r="E85" t="s">
        <v>736</v>
      </c>
      <c r="F85">
        <v>0.5</v>
      </c>
      <c r="G85">
        <v>1491.531616</v>
      </c>
      <c r="H85">
        <v>0.162551</v>
      </c>
      <c r="I85">
        <v>0.113</v>
      </c>
      <c r="J85">
        <v>0.093</v>
      </c>
      <c r="K85">
        <v>0.087</v>
      </c>
      <c r="L85">
        <v>0.207</v>
      </c>
      <c r="M85">
        <v>0</v>
      </c>
      <c r="N85">
        <v>0.278</v>
      </c>
      <c r="O85">
        <v>55.666667</v>
      </c>
    </row>
    <row r="86" spans="1:15" ht="15">
      <c r="A86" s="325"/>
      <c r="B86" s="532">
        <v>77</v>
      </c>
      <c r="C86" t="s">
        <v>420</v>
      </c>
      <c r="D86" t="s">
        <v>736</v>
      </c>
      <c r="E86" t="s">
        <v>737</v>
      </c>
      <c r="F86">
        <v>0.6</v>
      </c>
      <c r="G86">
        <v>1516.15686</v>
      </c>
      <c r="H86">
        <v>357.466278</v>
      </c>
      <c r="I86">
        <v>0</v>
      </c>
      <c r="J86">
        <v>0</v>
      </c>
      <c r="K86">
        <v>0.003</v>
      </c>
      <c r="L86">
        <v>0.597</v>
      </c>
      <c r="M86">
        <v>0</v>
      </c>
      <c r="N86">
        <v>0.151</v>
      </c>
      <c r="O86">
        <v>25.138122</v>
      </c>
    </row>
    <row r="87" spans="1:15" ht="15">
      <c r="A87" s="325"/>
      <c r="B87" s="532">
        <v>78</v>
      </c>
      <c r="C87" t="s">
        <v>421</v>
      </c>
      <c r="D87" t="s">
        <v>737</v>
      </c>
      <c r="E87" t="s">
        <v>738</v>
      </c>
      <c r="F87">
        <v>1</v>
      </c>
      <c r="G87">
        <v>1456.182739</v>
      </c>
      <c r="H87">
        <v>388.405029</v>
      </c>
      <c r="I87">
        <v>0</v>
      </c>
      <c r="J87">
        <v>0</v>
      </c>
      <c r="K87">
        <v>0.968</v>
      </c>
      <c r="L87">
        <v>0.032</v>
      </c>
      <c r="M87">
        <v>0</v>
      </c>
      <c r="N87">
        <v>0.492</v>
      </c>
      <c r="O87">
        <v>49.209648</v>
      </c>
    </row>
    <row r="88" spans="1:15" ht="15">
      <c r="A88" s="325"/>
      <c r="B88" s="532">
        <v>79</v>
      </c>
      <c r="C88" t="s">
        <v>422</v>
      </c>
      <c r="D88" t="s">
        <v>738</v>
      </c>
      <c r="E88" t="s">
        <v>739</v>
      </c>
      <c r="F88">
        <v>2.5</v>
      </c>
      <c r="G88">
        <v>1421.942261</v>
      </c>
      <c r="H88">
        <v>539.542847</v>
      </c>
      <c r="I88">
        <v>1.5</v>
      </c>
      <c r="J88">
        <v>0.715</v>
      </c>
      <c r="K88">
        <v>0.285</v>
      </c>
      <c r="L88">
        <v>0</v>
      </c>
      <c r="M88">
        <v>0</v>
      </c>
      <c r="N88">
        <v>2.179</v>
      </c>
      <c r="O88">
        <v>87.152326</v>
      </c>
    </row>
    <row r="89" spans="1:15" ht="15">
      <c r="A89" s="325"/>
      <c r="B89" s="532">
        <v>80</v>
      </c>
      <c r="C89" t="s">
        <v>423</v>
      </c>
      <c r="D89" t="s">
        <v>739</v>
      </c>
      <c r="E89" t="s">
        <v>740</v>
      </c>
      <c r="F89">
        <v>0.333</v>
      </c>
      <c r="G89">
        <v>1154.676514</v>
      </c>
      <c r="H89">
        <v>727.352966</v>
      </c>
      <c r="I89">
        <v>0.333</v>
      </c>
      <c r="J89">
        <v>0</v>
      </c>
      <c r="K89">
        <v>0</v>
      </c>
      <c r="L89">
        <v>0</v>
      </c>
      <c r="M89">
        <v>0</v>
      </c>
      <c r="N89">
        <v>0.333</v>
      </c>
      <c r="O89">
        <v>100</v>
      </c>
    </row>
    <row r="90" spans="1:15" ht="15">
      <c r="A90" s="325"/>
      <c r="B90" s="532">
        <v>81</v>
      </c>
      <c r="C90" t="s">
        <v>425</v>
      </c>
      <c r="D90" t="s">
        <v>740</v>
      </c>
      <c r="E90" t="s">
        <v>741</v>
      </c>
      <c r="F90">
        <v>0.5</v>
      </c>
      <c r="G90">
        <v>1210.216064</v>
      </c>
      <c r="H90">
        <v>707.913635</v>
      </c>
      <c r="I90">
        <v>0.5</v>
      </c>
      <c r="J90">
        <v>0</v>
      </c>
      <c r="K90">
        <v>0</v>
      </c>
      <c r="L90">
        <v>0</v>
      </c>
      <c r="M90">
        <v>0</v>
      </c>
      <c r="N90">
        <v>0.5</v>
      </c>
      <c r="O90">
        <v>100</v>
      </c>
    </row>
    <row r="91" spans="1:15" ht="15">
      <c r="A91" s="325"/>
      <c r="B91" s="532">
        <v>82</v>
      </c>
      <c r="C91" t="s">
        <v>426</v>
      </c>
      <c r="D91" t="s">
        <v>741</v>
      </c>
      <c r="E91" t="s">
        <v>742</v>
      </c>
      <c r="F91">
        <v>1.167</v>
      </c>
      <c r="G91">
        <v>1373.720215</v>
      </c>
      <c r="H91">
        <v>520.611572</v>
      </c>
      <c r="I91">
        <v>0.289</v>
      </c>
      <c r="J91">
        <v>0.811</v>
      </c>
      <c r="K91">
        <v>0.066</v>
      </c>
      <c r="L91">
        <v>0</v>
      </c>
      <c r="M91">
        <v>0</v>
      </c>
      <c r="N91">
        <v>0.931</v>
      </c>
      <c r="O91">
        <v>79.772079</v>
      </c>
    </row>
    <row r="92" spans="1:15" ht="15">
      <c r="A92" s="325"/>
      <c r="B92" s="532">
        <v>83</v>
      </c>
      <c r="C92" t="s">
        <v>427</v>
      </c>
      <c r="D92" t="s">
        <v>742</v>
      </c>
      <c r="E92" t="s">
        <v>743</v>
      </c>
      <c r="F92">
        <v>0.333</v>
      </c>
      <c r="G92">
        <v>1438.353027</v>
      </c>
      <c r="H92">
        <v>455.566864</v>
      </c>
      <c r="I92">
        <v>0</v>
      </c>
      <c r="J92">
        <v>0.023</v>
      </c>
      <c r="K92">
        <v>0.31</v>
      </c>
      <c r="L92">
        <v>0</v>
      </c>
      <c r="M92">
        <v>0</v>
      </c>
      <c r="N92">
        <v>0.172</v>
      </c>
      <c r="O92">
        <v>51.724136</v>
      </c>
    </row>
    <row r="93" spans="1:15" ht="15">
      <c r="A93" s="325"/>
      <c r="B93" s="532">
        <v>84</v>
      </c>
      <c r="C93" t="s">
        <v>428</v>
      </c>
      <c r="D93" t="s">
        <v>743</v>
      </c>
      <c r="E93" t="s">
        <v>744</v>
      </c>
      <c r="F93">
        <v>1.25</v>
      </c>
      <c r="G93">
        <v>1784.105347</v>
      </c>
      <c r="H93">
        <v>3.483126</v>
      </c>
      <c r="I93">
        <v>0.862</v>
      </c>
      <c r="J93">
        <v>0.027</v>
      </c>
      <c r="K93">
        <v>0.078</v>
      </c>
      <c r="L93">
        <v>0.233</v>
      </c>
      <c r="M93">
        <v>0.05</v>
      </c>
      <c r="N93">
        <v>0.98</v>
      </c>
      <c r="O93">
        <v>78.362179</v>
      </c>
    </row>
    <row r="94" spans="1:15" ht="15">
      <c r="A94" s="325"/>
      <c r="B94" s="532">
        <v>85</v>
      </c>
      <c r="C94" t="s">
        <v>429</v>
      </c>
      <c r="D94" t="s">
        <v>744</v>
      </c>
      <c r="E94" t="s">
        <v>745</v>
      </c>
      <c r="F94">
        <v>2.417</v>
      </c>
      <c r="G94">
        <v>1561.105957</v>
      </c>
      <c r="H94">
        <v>337.52771</v>
      </c>
      <c r="I94">
        <v>0</v>
      </c>
      <c r="J94">
        <v>0</v>
      </c>
      <c r="K94">
        <v>0.066</v>
      </c>
      <c r="L94">
        <v>2.351</v>
      </c>
      <c r="M94">
        <v>0</v>
      </c>
      <c r="N94">
        <v>0.621</v>
      </c>
      <c r="O94">
        <v>25.683528</v>
      </c>
    </row>
    <row r="95" spans="1:15" ht="15">
      <c r="A95" s="592"/>
      <c r="B95" s="578">
        <v>86</v>
      </c>
      <c r="C95" t="s">
        <v>431</v>
      </c>
      <c r="D95" t="s">
        <v>745</v>
      </c>
      <c r="E95" t="s">
        <v>746</v>
      </c>
      <c r="F95">
        <v>0.333</v>
      </c>
      <c r="G95">
        <v>1515.974976</v>
      </c>
      <c r="H95">
        <v>7.380719</v>
      </c>
      <c r="I95">
        <v>0.232</v>
      </c>
      <c r="J95">
        <v>0.043</v>
      </c>
      <c r="K95">
        <v>0.048</v>
      </c>
      <c r="L95">
        <v>0.01</v>
      </c>
      <c r="M95">
        <v>0</v>
      </c>
      <c r="N95">
        <v>0.291</v>
      </c>
      <c r="O95">
        <v>87.313437</v>
      </c>
    </row>
    <row r="96" spans="1:15" ht="15">
      <c r="A96" s="325"/>
      <c r="B96" s="532">
        <v>87</v>
      </c>
      <c r="C96" t="s">
        <v>432</v>
      </c>
      <c r="D96" t="s">
        <v>746</v>
      </c>
      <c r="E96" t="s">
        <v>747</v>
      </c>
      <c r="F96">
        <v>1</v>
      </c>
      <c r="G96">
        <v>1851.60376</v>
      </c>
      <c r="H96">
        <v>131.323242</v>
      </c>
      <c r="I96">
        <v>0.147</v>
      </c>
      <c r="J96">
        <v>0.018</v>
      </c>
      <c r="K96">
        <v>0.015</v>
      </c>
      <c r="L96">
        <v>0.755</v>
      </c>
      <c r="M96">
        <v>0.065</v>
      </c>
      <c r="N96">
        <v>0.357</v>
      </c>
      <c r="O96">
        <v>35.666665</v>
      </c>
    </row>
    <row r="97" spans="1:15" ht="15">
      <c r="A97" s="325"/>
      <c r="B97" s="532">
        <v>88</v>
      </c>
      <c r="C97" t="s">
        <v>433</v>
      </c>
      <c r="D97" t="s">
        <v>747</v>
      </c>
      <c r="E97" t="s">
        <v>748</v>
      </c>
      <c r="F97">
        <v>2</v>
      </c>
      <c r="G97">
        <v>1820.450073</v>
      </c>
      <c r="H97">
        <v>150.169052</v>
      </c>
      <c r="I97">
        <v>0.125</v>
      </c>
      <c r="J97">
        <v>0.02</v>
      </c>
      <c r="K97">
        <v>0.722</v>
      </c>
      <c r="L97">
        <v>1.065</v>
      </c>
      <c r="M97">
        <v>0.068</v>
      </c>
      <c r="N97">
        <v>0.767</v>
      </c>
      <c r="O97">
        <v>38.352746</v>
      </c>
    </row>
    <row r="98" spans="1:15" ht="15">
      <c r="A98" s="325"/>
      <c r="B98" s="532">
        <v>89</v>
      </c>
      <c r="C98" t="s">
        <v>434</v>
      </c>
      <c r="D98" t="s">
        <v>748</v>
      </c>
      <c r="E98" t="s">
        <v>749</v>
      </c>
      <c r="F98">
        <v>7.067</v>
      </c>
      <c r="G98">
        <v>1402.55603</v>
      </c>
      <c r="H98">
        <v>378.057739</v>
      </c>
      <c r="I98">
        <v>6.99</v>
      </c>
      <c r="J98">
        <v>0.06</v>
      </c>
      <c r="K98">
        <v>0.017</v>
      </c>
      <c r="L98">
        <v>0</v>
      </c>
      <c r="M98">
        <v>0</v>
      </c>
      <c r="N98">
        <v>7.043</v>
      </c>
      <c r="O98">
        <v>99.670047</v>
      </c>
    </row>
    <row r="99" spans="1:15" ht="15">
      <c r="A99" s="545">
        <v>25</v>
      </c>
      <c r="B99" s="546">
        <v>90</v>
      </c>
      <c r="C99" t="s">
        <v>435</v>
      </c>
      <c r="D99" t="s">
        <v>750</v>
      </c>
      <c r="E99" t="s">
        <v>751</v>
      </c>
      <c r="F99">
        <v>8</v>
      </c>
      <c r="G99">
        <v>1785.492554</v>
      </c>
      <c r="H99">
        <v>415.801453</v>
      </c>
      <c r="I99">
        <v>0</v>
      </c>
      <c r="J99">
        <v>2.179</v>
      </c>
      <c r="K99">
        <v>0.19</v>
      </c>
      <c r="L99">
        <v>1.256</v>
      </c>
      <c r="M99">
        <v>4.375</v>
      </c>
      <c r="N99">
        <v>2.043</v>
      </c>
      <c r="O99">
        <v>25.54144</v>
      </c>
    </row>
    <row r="100" spans="1:15" ht="15">
      <c r="A100" s="325"/>
      <c r="B100" s="532">
        <v>91</v>
      </c>
      <c r="C100" t="s">
        <v>436</v>
      </c>
      <c r="D100" t="s">
        <v>752</v>
      </c>
      <c r="E100" t="s">
        <v>753</v>
      </c>
      <c r="F100">
        <v>8</v>
      </c>
      <c r="G100">
        <v>1645.998779</v>
      </c>
      <c r="H100">
        <v>378.730713</v>
      </c>
      <c r="I100">
        <v>5.053</v>
      </c>
      <c r="J100">
        <v>1.592</v>
      </c>
      <c r="K100">
        <v>1.274</v>
      </c>
      <c r="L100">
        <v>0.067</v>
      </c>
      <c r="M100">
        <v>0.015</v>
      </c>
      <c r="N100">
        <v>6.9</v>
      </c>
      <c r="O100">
        <v>86.253899</v>
      </c>
    </row>
    <row r="101" spans="1:15" ht="15">
      <c r="A101" s="325"/>
      <c r="B101" s="532">
        <v>92</v>
      </c>
      <c r="C101" t="s">
        <v>438</v>
      </c>
      <c r="D101" t="s">
        <v>753</v>
      </c>
      <c r="E101" t="s">
        <v>754</v>
      </c>
      <c r="F101">
        <v>5.667</v>
      </c>
      <c r="G101">
        <v>1745.973755</v>
      </c>
      <c r="H101">
        <v>450.909973</v>
      </c>
      <c r="I101">
        <v>0.027</v>
      </c>
      <c r="J101">
        <v>5.542</v>
      </c>
      <c r="K101">
        <v>0.052</v>
      </c>
      <c r="L101">
        <v>0.023</v>
      </c>
      <c r="M101">
        <v>0.023</v>
      </c>
      <c r="N101">
        <v>4.215</v>
      </c>
      <c r="O101">
        <v>74.375182</v>
      </c>
    </row>
    <row r="102" spans="1:15" ht="15">
      <c r="A102" s="592"/>
      <c r="B102" s="578">
        <v>93</v>
      </c>
      <c r="C102" t="s">
        <v>439</v>
      </c>
      <c r="D102" t="s">
        <v>754</v>
      </c>
      <c r="E102" t="s">
        <v>755</v>
      </c>
      <c r="F102">
        <v>0.667</v>
      </c>
      <c r="G102">
        <v>1365.922241</v>
      </c>
      <c r="H102">
        <v>2.084421</v>
      </c>
      <c r="I102">
        <v>0.487</v>
      </c>
      <c r="J102">
        <v>0.178</v>
      </c>
      <c r="K102">
        <v>0.002</v>
      </c>
      <c r="L102">
        <v>0</v>
      </c>
      <c r="M102">
        <v>0</v>
      </c>
      <c r="N102">
        <v>0.621</v>
      </c>
      <c r="O102">
        <v>93.204486</v>
      </c>
    </row>
    <row r="103" spans="1:15" ht="15">
      <c r="A103" s="545">
        <v>26</v>
      </c>
      <c r="B103" s="546">
        <v>94</v>
      </c>
      <c r="C103" t="s">
        <v>440</v>
      </c>
      <c r="D103" t="s">
        <v>756</v>
      </c>
      <c r="E103" t="s">
        <v>757</v>
      </c>
      <c r="F103">
        <v>8</v>
      </c>
      <c r="G103">
        <v>1328.994751</v>
      </c>
      <c r="H103">
        <v>0.223508</v>
      </c>
      <c r="I103">
        <v>2.398</v>
      </c>
      <c r="J103">
        <v>5.602</v>
      </c>
      <c r="K103">
        <v>0</v>
      </c>
      <c r="L103">
        <v>0</v>
      </c>
      <c r="M103">
        <v>0</v>
      </c>
      <c r="N103">
        <v>6.599</v>
      </c>
      <c r="O103">
        <v>82.493234</v>
      </c>
    </row>
    <row r="104" spans="1:15" ht="15">
      <c r="A104" s="325"/>
      <c r="B104" s="532">
        <v>95</v>
      </c>
      <c r="C104" t="s">
        <v>441</v>
      </c>
      <c r="D104" t="s">
        <v>758</v>
      </c>
      <c r="E104" t="s">
        <v>759</v>
      </c>
      <c r="F104">
        <v>1.25</v>
      </c>
      <c r="G104">
        <v>1671.911865</v>
      </c>
      <c r="H104">
        <v>2.178865</v>
      </c>
      <c r="I104">
        <v>0.874</v>
      </c>
      <c r="J104">
        <v>0.093</v>
      </c>
      <c r="K104">
        <v>0.017</v>
      </c>
      <c r="L104">
        <v>0.023</v>
      </c>
      <c r="M104">
        <v>0.243</v>
      </c>
      <c r="N104">
        <v>0.958</v>
      </c>
      <c r="O104">
        <v>76.631153</v>
      </c>
    </row>
    <row r="105" spans="1:15" ht="15">
      <c r="A105" s="325"/>
      <c r="B105" s="532">
        <v>96</v>
      </c>
      <c r="C105" t="s">
        <v>442</v>
      </c>
      <c r="D105" t="s">
        <v>759</v>
      </c>
      <c r="E105" t="s">
        <v>760</v>
      </c>
      <c r="F105">
        <v>4</v>
      </c>
      <c r="G105">
        <v>1594.246826</v>
      </c>
      <c r="H105">
        <v>7.438172</v>
      </c>
      <c r="I105">
        <v>2.038</v>
      </c>
      <c r="J105">
        <v>1.88</v>
      </c>
      <c r="K105">
        <v>0.053</v>
      </c>
      <c r="L105">
        <v>0.028</v>
      </c>
      <c r="M105">
        <v>0</v>
      </c>
      <c r="N105">
        <v>3.482</v>
      </c>
      <c r="O105">
        <v>87.052828</v>
      </c>
    </row>
    <row r="106" spans="1:15" ht="15">
      <c r="A106" s="325"/>
      <c r="B106" s="532">
        <v>97</v>
      </c>
      <c r="C106" t="s">
        <v>444</v>
      </c>
      <c r="D106" t="s">
        <v>760</v>
      </c>
      <c r="E106" t="s">
        <v>761</v>
      </c>
      <c r="F106">
        <v>1.017</v>
      </c>
      <c r="G106">
        <v>1622.697632</v>
      </c>
      <c r="H106">
        <v>231.346893</v>
      </c>
      <c r="I106">
        <v>0.904</v>
      </c>
      <c r="J106">
        <v>0.051</v>
      </c>
      <c r="K106">
        <v>0.028</v>
      </c>
      <c r="L106">
        <v>0.028</v>
      </c>
      <c r="M106">
        <v>0.005</v>
      </c>
      <c r="N106">
        <v>0.964</v>
      </c>
      <c r="O106">
        <v>94.796747</v>
      </c>
    </row>
    <row r="107" spans="1:15" ht="15">
      <c r="A107" s="325"/>
      <c r="B107" s="532">
        <v>98</v>
      </c>
      <c r="C107" t="s">
        <v>445</v>
      </c>
      <c r="D107" t="s">
        <v>762</v>
      </c>
      <c r="E107" t="s">
        <v>763</v>
      </c>
      <c r="F107">
        <v>2.733</v>
      </c>
      <c r="G107">
        <v>1526.311279</v>
      </c>
      <c r="H107">
        <v>497.105499</v>
      </c>
      <c r="I107">
        <v>2.567</v>
      </c>
      <c r="J107">
        <v>0.14</v>
      </c>
      <c r="K107">
        <v>0.015</v>
      </c>
      <c r="L107">
        <v>0.012</v>
      </c>
      <c r="M107">
        <v>0</v>
      </c>
      <c r="N107">
        <v>2.682</v>
      </c>
      <c r="O107">
        <v>98.132533</v>
      </c>
    </row>
    <row r="108" spans="1:15" ht="15">
      <c r="A108" s="592"/>
      <c r="B108" s="578">
        <v>99</v>
      </c>
      <c r="C108" t="s">
        <v>446</v>
      </c>
      <c r="D108" t="s">
        <v>763</v>
      </c>
      <c r="E108" t="s">
        <v>764</v>
      </c>
      <c r="F108">
        <v>0.667</v>
      </c>
      <c r="G108">
        <v>1393.140991</v>
      </c>
      <c r="H108">
        <v>3.635497</v>
      </c>
      <c r="I108">
        <v>0.519</v>
      </c>
      <c r="J108">
        <v>0.055</v>
      </c>
      <c r="K108">
        <v>0.093</v>
      </c>
      <c r="L108">
        <v>0</v>
      </c>
      <c r="M108">
        <v>0</v>
      </c>
      <c r="N108">
        <v>0.607</v>
      </c>
      <c r="O108">
        <v>90.982586</v>
      </c>
    </row>
    <row r="109" spans="1:15" ht="15">
      <c r="A109" s="545">
        <v>27</v>
      </c>
      <c r="B109" s="546">
        <v>100</v>
      </c>
      <c r="C109" t="s">
        <v>447</v>
      </c>
      <c r="D109" t="s">
        <v>765</v>
      </c>
      <c r="E109" t="s">
        <v>766</v>
      </c>
      <c r="F109">
        <v>8</v>
      </c>
      <c r="G109">
        <v>1128.668823</v>
      </c>
      <c r="H109">
        <v>728.219055</v>
      </c>
      <c r="I109">
        <v>8</v>
      </c>
      <c r="J109">
        <v>0</v>
      </c>
      <c r="K109">
        <v>0</v>
      </c>
      <c r="L109">
        <v>0</v>
      </c>
      <c r="M109">
        <v>0</v>
      </c>
      <c r="N109">
        <v>8</v>
      </c>
      <c r="O109">
        <v>100</v>
      </c>
    </row>
    <row r="110" spans="1:15" ht="15">
      <c r="A110" s="325"/>
      <c r="B110" s="532">
        <v>101</v>
      </c>
      <c r="C110" t="s">
        <v>448</v>
      </c>
      <c r="D110" t="s">
        <v>767</v>
      </c>
      <c r="E110" t="s">
        <v>768</v>
      </c>
      <c r="F110">
        <v>0.5</v>
      </c>
      <c r="G110">
        <v>1485.998535</v>
      </c>
      <c r="H110">
        <v>357.416382</v>
      </c>
      <c r="I110">
        <v>0.411</v>
      </c>
      <c r="J110">
        <v>0.038</v>
      </c>
      <c r="K110">
        <v>0.038</v>
      </c>
      <c r="L110">
        <v>0.013</v>
      </c>
      <c r="M110">
        <v>0</v>
      </c>
      <c r="N110">
        <v>0.462</v>
      </c>
      <c r="O110">
        <v>92.326736</v>
      </c>
    </row>
    <row r="111" spans="1:15" ht="15">
      <c r="A111" s="325"/>
      <c r="B111" s="532">
        <v>102</v>
      </c>
      <c r="C111" t="s">
        <v>449</v>
      </c>
      <c r="D111" t="s">
        <v>769</v>
      </c>
      <c r="E111" t="s">
        <v>770</v>
      </c>
      <c r="F111">
        <v>9.333</v>
      </c>
      <c r="G111">
        <v>1284.499878</v>
      </c>
      <c r="H111">
        <v>238.771225</v>
      </c>
      <c r="I111">
        <v>9.325</v>
      </c>
      <c r="J111">
        <v>0.008</v>
      </c>
      <c r="K111">
        <v>0</v>
      </c>
      <c r="L111">
        <v>0</v>
      </c>
      <c r="M111">
        <v>0</v>
      </c>
      <c r="N111">
        <v>9.331</v>
      </c>
      <c r="O111">
        <v>99.97769</v>
      </c>
    </row>
    <row r="112" spans="1:15" ht="15">
      <c r="A112" s="325"/>
      <c r="B112" s="532">
        <v>103</v>
      </c>
      <c r="C112" t="s">
        <v>450</v>
      </c>
      <c r="D112" t="s">
        <v>770</v>
      </c>
      <c r="E112" t="s">
        <v>771</v>
      </c>
      <c r="F112">
        <v>1.25</v>
      </c>
      <c r="G112">
        <v>1542.303345</v>
      </c>
      <c r="H112">
        <v>2.844671</v>
      </c>
      <c r="I112">
        <v>0.756</v>
      </c>
      <c r="J112">
        <v>0.17</v>
      </c>
      <c r="K112">
        <v>0.188</v>
      </c>
      <c r="L112">
        <v>0.136</v>
      </c>
      <c r="M112">
        <v>0</v>
      </c>
      <c r="N112">
        <v>1.011</v>
      </c>
      <c r="O112">
        <v>80.917555</v>
      </c>
    </row>
    <row r="113" spans="1:15" ht="15">
      <c r="A113" s="545">
        <v>28</v>
      </c>
      <c r="B113" s="546">
        <v>104</v>
      </c>
      <c r="C113" t="s">
        <v>451</v>
      </c>
      <c r="D113" t="s">
        <v>771</v>
      </c>
      <c r="E113" t="s">
        <v>772</v>
      </c>
      <c r="F113">
        <v>1.233</v>
      </c>
      <c r="G113">
        <v>1570.793945</v>
      </c>
      <c r="H113">
        <v>0.895391</v>
      </c>
      <c r="I113">
        <v>0.905</v>
      </c>
      <c r="J113">
        <v>0.126</v>
      </c>
      <c r="K113">
        <v>0.053</v>
      </c>
      <c r="L113">
        <v>0.148</v>
      </c>
      <c r="M113">
        <v>0</v>
      </c>
      <c r="N113">
        <v>1.064</v>
      </c>
      <c r="O113">
        <v>86.268556</v>
      </c>
    </row>
    <row r="114" spans="1:15" ht="15">
      <c r="A114" s="545">
        <v>29</v>
      </c>
      <c r="B114" s="546">
        <v>105</v>
      </c>
      <c r="C114" t="s">
        <v>452</v>
      </c>
      <c r="D114" t="s">
        <v>773</v>
      </c>
      <c r="E114" t="s">
        <v>774</v>
      </c>
      <c r="F114">
        <v>8</v>
      </c>
      <c r="G114">
        <v>1085.718994</v>
      </c>
      <c r="H114">
        <v>324.762604</v>
      </c>
      <c r="I114">
        <v>8</v>
      </c>
      <c r="J114">
        <v>0</v>
      </c>
      <c r="K114">
        <v>0</v>
      </c>
      <c r="L114">
        <v>0</v>
      </c>
      <c r="M114">
        <v>0</v>
      </c>
      <c r="N114">
        <v>8</v>
      </c>
      <c r="O114">
        <v>100</v>
      </c>
    </row>
    <row r="115" spans="1:15" ht="15">
      <c r="A115" s="325"/>
      <c r="B115" s="325">
        <v>106</v>
      </c>
      <c r="C115" t="s">
        <v>453</v>
      </c>
      <c r="D115" t="s">
        <v>775</v>
      </c>
      <c r="E115" t="s">
        <v>776</v>
      </c>
      <c r="F115">
        <v>5.606</v>
      </c>
      <c r="G115">
        <v>1126.974731</v>
      </c>
      <c r="H115">
        <v>648.3573</v>
      </c>
      <c r="I115">
        <v>5.606</v>
      </c>
      <c r="J115">
        <v>0</v>
      </c>
      <c r="K115">
        <v>0</v>
      </c>
      <c r="L115">
        <v>0</v>
      </c>
      <c r="M115">
        <v>0</v>
      </c>
      <c r="N115">
        <v>5.606</v>
      </c>
      <c r="O115">
        <v>100</v>
      </c>
    </row>
    <row r="116" spans="1:15" ht="15">
      <c r="A116" s="325"/>
      <c r="B116" s="325">
        <v>107</v>
      </c>
      <c r="C116" t="s">
        <v>454</v>
      </c>
      <c r="D116" t="s">
        <v>776</v>
      </c>
      <c r="E116" t="s">
        <v>777</v>
      </c>
      <c r="F116">
        <v>3.5</v>
      </c>
      <c r="G116">
        <v>1199.135254</v>
      </c>
      <c r="H116">
        <v>486.630066</v>
      </c>
      <c r="I116">
        <v>3.5</v>
      </c>
      <c r="J116">
        <v>0</v>
      </c>
      <c r="K116">
        <v>0</v>
      </c>
      <c r="L116">
        <v>0</v>
      </c>
      <c r="M116">
        <v>0</v>
      </c>
      <c r="N116">
        <v>3.5</v>
      </c>
      <c r="O116">
        <v>100</v>
      </c>
    </row>
    <row r="117" spans="1:15" ht="15">
      <c r="A117" s="325"/>
      <c r="B117" s="325">
        <v>108</v>
      </c>
      <c r="C117" t="s">
        <v>458</v>
      </c>
      <c r="D117" t="s">
        <v>777</v>
      </c>
      <c r="E117" t="s">
        <v>778</v>
      </c>
      <c r="F117">
        <v>4</v>
      </c>
      <c r="G117">
        <v>1682.290039</v>
      </c>
      <c r="H117">
        <v>79.565727</v>
      </c>
      <c r="I117">
        <v>0.102</v>
      </c>
      <c r="J117">
        <v>0.033</v>
      </c>
      <c r="K117">
        <v>0.39</v>
      </c>
      <c r="L117">
        <v>3.44</v>
      </c>
      <c r="M117">
        <v>0.035</v>
      </c>
      <c r="N117">
        <v>1.182</v>
      </c>
      <c r="O117">
        <v>29.537883</v>
      </c>
    </row>
    <row r="118" spans="1:15" ht="15">
      <c r="A118" s="325"/>
      <c r="B118" s="325">
        <v>109</v>
      </c>
      <c r="C118" t="s">
        <v>461</v>
      </c>
      <c r="D118" t="s">
        <v>779</v>
      </c>
      <c r="E118" t="s">
        <v>780</v>
      </c>
      <c r="F118">
        <v>3</v>
      </c>
      <c r="G118">
        <v>686.111511</v>
      </c>
      <c r="H118">
        <v>256.650024</v>
      </c>
      <c r="I118">
        <v>3</v>
      </c>
      <c r="J118">
        <v>0</v>
      </c>
      <c r="K118">
        <v>0</v>
      </c>
      <c r="L118">
        <v>0</v>
      </c>
      <c r="M118">
        <v>0</v>
      </c>
      <c r="N118">
        <v>3</v>
      </c>
      <c r="O118">
        <v>100</v>
      </c>
    </row>
    <row r="119" spans="1:15" ht="15">
      <c r="A119" s="325"/>
      <c r="B119" s="325">
        <v>110</v>
      </c>
      <c r="C119" t="s">
        <v>781</v>
      </c>
      <c r="D119" t="s">
        <v>780</v>
      </c>
      <c r="E119" t="s">
        <v>782</v>
      </c>
      <c r="F119">
        <v>1</v>
      </c>
      <c r="G119">
        <v>1117.218872</v>
      </c>
      <c r="H119">
        <v>28.125624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100</v>
      </c>
    </row>
    <row r="120" spans="1:15" ht="15">
      <c r="A120" s="325"/>
      <c r="B120" s="325">
        <v>111</v>
      </c>
      <c r="C120" t="s">
        <v>463</v>
      </c>
      <c r="D120" t="s">
        <v>782</v>
      </c>
      <c r="E120" t="s">
        <v>783</v>
      </c>
      <c r="F120">
        <v>3</v>
      </c>
      <c r="G120">
        <v>969.686462</v>
      </c>
      <c r="H120">
        <v>80.827629</v>
      </c>
      <c r="I120">
        <v>3</v>
      </c>
      <c r="J120">
        <v>0</v>
      </c>
      <c r="K120">
        <v>0</v>
      </c>
      <c r="L120">
        <v>0</v>
      </c>
      <c r="M120">
        <v>0</v>
      </c>
      <c r="N120">
        <v>3</v>
      </c>
      <c r="O120">
        <v>100</v>
      </c>
    </row>
    <row r="121" spans="1:15" ht="15">
      <c r="A121" s="325"/>
      <c r="B121" s="325">
        <v>112</v>
      </c>
      <c r="C121" t="s">
        <v>784</v>
      </c>
      <c r="D121" t="s">
        <v>783</v>
      </c>
      <c r="E121" t="s">
        <v>785</v>
      </c>
      <c r="F121">
        <v>0.217</v>
      </c>
      <c r="G121">
        <v>685.697571</v>
      </c>
      <c r="H121">
        <v>266.618652</v>
      </c>
      <c r="I121">
        <v>0.217</v>
      </c>
      <c r="J121">
        <v>0</v>
      </c>
      <c r="K121">
        <v>0</v>
      </c>
      <c r="L121">
        <v>0</v>
      </c>
      <c r="M121">
        <v>0</v>
      </c>
      <c r="N121">
        <v>0.217</v>
      </c>
      <c r="O121">
        <v>100</v>
      </c>
    </row>
    <row r="122" spans="1:15" ht="15">
      <c r="A122" s="325"/>
      <c r="B122" s="325">
        <v>113</v>
      </c>
      <c r="C122" t="s">
        <v>467</v>
      </c>
      <c r="D122" t="s">
        <v>786</v>
      </c>
      <c r="E122" t="s">
        <v>787</v>
      </c>
      <c r="F122">
        <v>4.5</v>
      </c>
      <c r="G122">
        <v>954.654175</v>
      </c>
      <c r="H122">
        <v>103.326622</v>
      </c>
      <c r="I122">
        <v>4.5</v>
      </c>
      <c r="J122">
        <v>0</v>
      </c>
      <c r="K122">
        <v>0</v>
      </c>
      <c r="L122">
        <v>0</v>
      </c>
      <c r="M122">
        <v>0</v>
      </c>
      <c r="N122">
        <v>4.5</v>
      </c>
      <c r="O122">
        <v>100</v>
      </c>
    </row>
    <row r="123" spans="1:15" ht="15">
      <c r="A123" s="545">
        <v>30</v>
      </c>
      <c r="B123" s="546">
        <v>114</v>
      </c>
      <c r="C123" t="s">
        <v>469</v>
      </c>
      <c r="D123" t="s">
        <v>788</v>
      </c>
      <c r="E123" t="s">
        <v>789</v>
      </c>
      <c r="F123">
        <v>8</v>
      </c>
      <c r="G123">
        <v>815.854797</v>
      </c>
      <c r="H123">
        <v>0.010343</v>
      </c>
      <c r="I123">
        <v>8</v>
      </c>
      <c r="J123">
        <v>0</v>
      </c>
      <c r="K123">
        <v>0</v>
      </c>
      <c r="L123">
        <v>0</v>
      </c>
      <c r="M123">
        <v>0</v>
      </c>
      <c r="N123">
        <v>8</v>
      </c>
      <c r="O123">
        <v>100</v>
      </c>
    </row>
    <row r="124" spans="1:15" ht="15">
      <c r="A124" s="545">
        <v>31</v>
      </c>
      <c r="B124" s="546">
        <v>115</v>
      </c>
      <c r="C124" t="s">
        <v>470</v>
      </c>
      <c r="D124" t="s">
        <v>790</v>
      </c>
      <c r="E124" t="s">
        <v>791</v>
      </c>
      <c r="F124">
        <v>2</v>
      </c>
      <c r="G124">
        <v>816.179504</v>
      </c>
      <c r="H124">
        <v>0.676965</v>
      </c>
      <c r="I124">
        <v>2</v>
      </c>
      <c r="J124">
        <v>0</v>
      </c>
      <c r="K124">
        <v>0</v>
      </c>
      <c r="L124">
        <v>0</v>
      </c>
      <c r="M124">
        <v>0</v>
      </c>
      <c r="N124">
        <v>2</v>
      </c>
      <c r="O124">
        <v>100</v>
      </c>
    </row>
    <row r="125" spans="1:15" ht="15">
      <c r="A125" s="325"/>
      <c r="B125" s="532">
        <v>116</v>
      </c>
      <c r="C125" t="s">
        <v>471</v>
      </c>
      <c r="D125" t="s">
        <v>792</v>
      </c>
      <c r="E125" t="s">
        <v>793</v>
      </c>
      <c r="F125">
        <v>10.667</v>
      </c>
      <c r="G125">
        <v>1028.675293</v>
      </c>
      <c r="H125">
        <v>1.887115</v>
      </c>
      <c r="I125">
        <v>10.667</v>
      </c>
      <c r="J125">
        <v>0</v>
      </c>
      <c r="K125">
        <v>0</v>
      </c>
      <c r="L125">
        <v>0</v>
      </c>
      <c r="M125">
        <v>0</v>
      </c>
      <c r="N125">
        <v>10.667</v>
      </c>
      <c r="O125">
        <v>100</v>
      </c>
    </row>
    <row r="126" spans="1:15" ht="15">
      <c r="A126" s="545">
        <v>32</v>
      </c>
      <c r="B126" s="546">
        <v>117</v>
      </c>
      <c r="C126" t="s">
        <v>472</v>
      </c>
      <c r="D126" t="s">
        <v>794</v>
      </c>
      <c r="E126" t="s">
        <v>795</v>
      </c>
      <c r="F126">
        <v>8</v>
      </c>
      <c r="G126">
        <v>813.824524</v>
      </c>
      <c r="H126">
        <v>0.006741</v>
      </c>
      <c r="I126">
        <v>8</v>
      </c>
      <c r="J126">
        <v>0</v>
      </c>
      <c r="K126">
        <v>0</v>
      </c>
      <c r="L126">
        <v>0</v>
      </c>
      <c r="M126">
        <v>0</v>
      </c>
      <c r="N126">
        <v>8</v>
      </c>
      <c r="O126">
        <v>100</v>
      </c>
    </row>
    <row r="127" spans="1:15" ht="15">
      <c r="A127" s="325"/>
      <c r="B127" s="532">
        <v>118</v>
      </c>
      <c r="C127" t="s">
        <v>473</v>
      </c>
      <c r="D127" t="s">
        <v>796</v>
      </c>
      <c r="E127" t="s">
        <v>797</v>
      </c>
      <c r="F127">
        <v>11.167</v>
      </c>
      <c r="G127">
        <v>966.101746</v>
      </c>
      <c r="H127">
        <v>0.006811</v>
      </c>
      <c r="I127">
        <v>11.167</v>
      </c>
      <c r="J127">
        <v>0</v>
      </c>
      <c r="K127">
        <v>0</v>
      </c>
      <c r="L127">
        <v>0</v>
      </c>
      <c r="M127">
        <v>0</v>
      </c>
      <c r="N127">
        <v>11.167</v>
      </c>
      <c r="O127">
        <v>100</v>
      </c>
    </row>
    <row r="128" spans="1:15" ht="15">
      <c r="A128" s="545">
        <v>33</v>
      </c>
      <c r="B128" s="546">
        <v>119</v>
      </c>
      <c r="C128" t="s">
        <v>474</v>
      </c>
      <c r="D128" t="s">
        <v>798</v>
      </c>
      <c r="E128" t="s">
        <v>799</v>
      </c>
      <c r="F128">
        <v>8</v>
      </c>
      <c r="G128">
        <v>1155</v>
      </c>
      <c r="H128">
        <v>193.826859</v>
      </c>
      <c r="I128">
        <v>8</v>
      </c>
      <c r="J128">
        <v>0</v>
      </c>
      <c r="K128">
        <v>0</v>
      </c>
      <c r="L128">
        <v>0</v>
      </c>
      <c r="M128">
        <v>0</v>
      </c>
      <c r="N128">
        <v>8</v>
      </c>
      <c r="O128">
        <v>100</v>
      </c>
    </row>
    <row r="129" spans="1:15" ht="15">
      <c r="A129" s="325"/>
      <c r="B129" s="532">
        <v>120</v>
      </c>
      <c r="C129" t="s">
        <v>475</v>
      </c>
      <c r="D129" t="s">
        <v>800</v>
      </c>
      <c r="E129" t="s">
        <v>801</v>
      </c>
      <c r="F129">
        <v>10.7</v>
      </c>
      <c r="G129">
        <v>1470.475342</v>
      </c>
      <c r="H129">
        <v>186.248764</v>
      </c>
      <c r="I129">
        <v>10.658</v>
      </c>
      <c r="J129">
        <v>0.022</v>
      </c>
      <c r="K129">
        <v>0.015</v>
      </c>
      <c r="L129">
        <v>0.005</v>
      </c>
      <c r="M129">
        <v>0</v>
      </c>
      <c r="N129">
        <v>10.683</v>
      </c>
      <c r="O129">
        <v>99.844283</v>
      </c>
    </row>
    <row r="130" spans="1:15" ht="15">
      <c r="A130" s="545">
        <v>34</v>
      </c>
      <c r="B130" s="546">
        <v>121</v>
      </c>
      <c r="C130" t="s">
        <v>476</v>
      </c>
      <c r="D130" t="s">
        <v>802</v>
      </c>
      <c r="E130" t="s">
        <v>803</v>
      </c>
      <c r="F130">
        <v>8</v>
      </c>
      <c r="G130">
        <v>1149.231934</v>
      </c>
      <c r="H130">
        <v>427.232452</v>
      </c>
      <c r="I130">
        <v>8</v>
      </c>
      <c r="J130">
        <v>0</v>
      </c>
      <c r="K130">
        <v>0</v>
      </c>
      <c r="L130">
        <v>0</v>
      </c>
      <c r="M130">
        <v>0</v>
      </c>
      <c r="N130">
        <v>8</v>
      </c>
      <c r="O130">
        <v>100</v>
      </c>
    </row>
    <row r="131" spans="1:15" ht="15">
      <c r="A131" s="325"/>
      <c r="B131" s="532">
        <v>122</v>
      </c>
      <c r="C131" t="s">
        <v>477</v>
      </c>
      <c r="D131" t="s">
        <v>804</v>
      </c>
      <c r="E131" t="s">
        <v>805</v>
      </c>
      <c r="F131">
        <v>10.683</v>
      </c>
      <c r="G131">
        <v>1346.235107</v>
      </c>
      <c r="H131">
        <v>527.90918</v>
      </c>
      <c r="I131">
        <v>10.653</v>
      </c>
      <c r="J131">
        <v>0.03</v>
      </c>
      <c r="K131">
        <v>0</v>
      </c>
      <c r="L131">
        <v>0</v>
      </c>
      <c r="M131">
        <v>0</v>
      </c>
      <c r="N131">
        <v>10.676</v>
      </c>
      <c r="O131">
        <v>99.929881</v>
      </c>
    </row>
    <row r="132" spans="1:15" ht="15">
      <c r="A132" s="545">
        <v>35</v>
      </c>
      <c r="B132" s="546">
        <v>123</v>
      </c>
      <c r="C132" t="s">
        <v>479</v>
      </c>
      <c r="D132" t="s">
        <v>806</v>
      </c>
      <c r="E132" t="s">
        <v>807</v>
      </c>
      <c r="F132">
        <v>8</v>
      </c>
      <c r="G132">
        <v>1565.661621</v>
      </c>
      <c r="H132">
        <v>0.875799</v>
      </c>
      <c r="I132">
        <v>1.985</v>
      </c>
      <c r="J132">
        <v>2.956</v>
      </c>
      <c r="K132">
        <v>0.92</v>
      </c>
      <c r="L132">
        <v>2.14</v>
      </c>
      <c r="M132">
        <v>0</v>
      </c>
      <c r="N132">
        <v>5.196</v>
      </c>
      <c r="O132">
        <v>64.955223</v>
      </c>
    </row>
    <row r="133" spans="1:15" ht="15">
      <c r="A133" s="325"/>
      <c r="B133" s="532">
        <v>124</v>
      </c>
      <c r="C133" t="s">
        <v>480</v>
      </c>
      <c r="D133" t="s">
        <v>808</v>
      </c>
      <c r="E133" t="s">
        <v>809</v>
      </c>
      <c r="F133">
        <v>11.5</v>
      </c>
      <c r="G133">
        <v>1372.716675</v>
      </c>
      <c r="H133">
        <v>417.216797</v>
      </c>
      <c r="I133">
        <v>11.46</v>
      </c>
      <c r="J133">
        <v>0.035</v>
      </c>
      <c r="K133">
        <v>0.005</v>
      </c>
      <c r="L133">
        <v>0</v>
      </c>
      <c r="M133">
        <v>0</v>
      </c>
      <c r="N133">
        <v>11.489</v>
      </c>
      <c r="O133">
        <v>99.902344</v>
      </c>
    </row>
    <row r="134" spans="1:15" ht="15">
      <c r="A134" s="545">
        <v>36</v>
      </c>
      <c r="B134" s="546">
        <v>125</v>
      </c>
      <c r="C134" t="s">
        <v>482</v>
      </c>
      <c r="D134" t="s">
        <v>810</v>
      </c>
      <c r="E134" t="s">
        <v>811</v>
      </c>
      <c r="F134">
        <v>8</v>
      </c>
      <c r="G134">
        <v>1568.611938</v>
      </c>
      <c r="H134">
        <v>0.019952</v>
      </c>
      <c r="I134">
        <v>4.478</v>
      </c>
      <c r="J134">
        <v>0.743</v>
      </c>
      <c r="K134">
        <v>0.82</v>
      </c>
      <c r="L134">
        <v>1.959</v>
      </c>
      <c r="M134">
        <v>0</v>
      </c>
      <c r="N134">
        <v>5.935</v>
      </c>
      <c r="O134">
        <v>74.187839</v>
      </c>
    </row>
    <row r="135" spans="1:15" ht="15">
      <c r="A135" s="325"/>
      <c r="B135" s="532">
        <v>126</v>
      </c>
      <c r="C135" t="s">
        <v>483</v>
      </c>
      <c r="D135" t="s">
        <v>812</v>
      </c>
      <c r="E135" t="s">
        <v>813</v>
      </c>
      <c r="F135">
        <v>8.283</v>
      </c>
      <c r="G135">
        <v>1849.37854</v>
      </c>
      <c r="H135">
        <v>102.647133</v>
      </c>
      <c r="I135">
        <v>7.052</v>
      </c>
      <c r="J135">
        <v>0.027</v>
      </c>
      <c r="K135">
        <v>0.038</v>
      </c>
      <c r="L135">
        <v>0.513</v>
      </c>
      <c r="M135">
        <v>0.653</v>
      </c>
      <c r="N135">
        <v>7.22</v>
      </c>
      <c r="O135">
        <v>87.160671</v>
      </c>
    </row>
    <row r="136" spans="1:15" ht="15">
      <c r="A136" s="325"/>
      <c r="B136" s="532">
        <v>127</v>
      </c>
      <c r="C136" t="s">
        <v>484</v>
      </c>
      <c r="D136" t="s">
        <v>813</v>
      </c>
      <c r="E136" t="s">
        <v>814</v>
      </c>
      <c r="F136">
        <v>11.917</v>
      </c>
      <c r="G136">
        <v>1611.459961</v>
      </c>
      <c r="H136">
        <v>2.416111</v>
      </c>
      <c r="I136">
        <v>0.177</v>
      </c>
      <c r="J136">
        <v>11.687</v>
      </c>
      <c r="K136">
        <v>0.028</v>
      </c>
      <c r="L136">
        <v>0.023</v>
      </c>
      <c r="M136">
        <v>0.002</v>
      </c>
      <c r="N136">
        <v>8.962</v>
      </c>
      <c r="O136">
        <v>75.202799</v>
      </c>
    </row>
    <row r="137" spans="1:15" ht="15">
      <c r="A137" s="325"/>
      <c r="B137" s="532">
        <v>128</v>
      </c>
      <c r="C137" t="s">
        <v>485</v>
      </c>
      <c r="D137" t="s">
        <v>814</v>
      </c>
      <c r="E137" t="s">
        <v>815</v>
      </c>
      <c r="F137">
        <v>10.25</v>
      </c>
      <c r="G137">
        <v>1505.803955</v>
      </c>
      <c r="H137">
        <v>310.558899</v>
      </c>
      <c r="I137">
        <v>10.134</v>
      </c>
      <c r="J137">
        <v>0.083</v>
      </c>
      <c r="K137">
        <v>0.022</v>
      </c>
      <c r="L137">
        <v>0.012</v>
      </c>
      <c r="M137">
        <v>0</v>
      </c>
      <c r="N137">
        <v>10.21</v>
      </c>
      <c r="O137">
        <v>99.606389</v>
      </c>
    </row>
    <row r="138" spans="1:15" ht="15">
      <c r="A138" s="545">
        <v>37</v>
      </c>
      <c r="B138" s="546">
        <v>129</v>
      </c>
      <c r="C138" t="s">
        <v>487</v>
      </c>
      <c r="D138" t="s">
        <v>816</v>
      </c>
      <c r="E138" t="s">
        <v>817</v>
      </c>
      <c r="F138">
        <v>8</v>
      </c>
      <c r="G138">
        <v>1063.844849</v>
      </c>
      <c r="H138">
        <v>0.866523</v>
      </c>
      <c r="I138">
        <v>8</v>
      </c>
      <c r="J138">
        <v>0</v>
      </c>
      <c r="K138">
        <v>0</v>
      </c>
      <c r="L138">
        <v>0</v>
      </c>
      <c r="M138">
        <v>0</v>
      </c>
      <c r="N138">
        <v>8</v>
      </c>
      <c r="O138">
        <v>100</v>
      </c>
    </row>
    <row r="139" spans="1:15" ht="15">
      <c r="A139" s="325"/>
      <c r="B139" s="532">
        <v>130</v>
      </c>
      <c r="C139" t="s">
        <v>488</v>
      </c>
      <c r="D139" t="s">
        <v>818</v>
      </c>
      <c r="E139" t="s">
        <v>819</v>
      </c>
      <c r="F139">
        <v>9.25</v>
      </c>
      <c r="G139">
        <v>1634.016846</v>
      </c>
      <c r="H139">
        <v>6.767233</v>
      </c>
      <c r="I139">
        <v>8.787</v>
      </c>
      <c r="J139">
        <v>0.318</v>
      </c>
      <c r="K139">
        <v>0.083</v>
      </c>
      <c r="L139">
        <v>0.048</v>
      </c>
      <c r="M139">
        <v>0.013</v>
      </c>
      <c r="N139">
        <v>9.079</v>
      </c>
      <c r="O139">
        <v>98.153484</v>
      </c>
    </row>
    <row r="140" spans="1:15" ht="15">
      <c r="A140" s="325"/>
      <c r="B140" s="532">
        <v>131</v>
      </c>
      <c r="C140" t="s">
        <v>489</v>
      </c>
      <c r="D140" t="s">
        <v>820</v>
      </c>
      <c r="E140" t="s">
        <v>821</v>
      </c>
      <c r="F140">
        <v>8.583</v>
      </c>
      <c r="G140">
        <v>1539.719849</v>
      </c>
      <c r="H140">
        <v>6.002619</v>
      </c>
      <c r="I140">
        <v>8.453</v>
      </c>
      <c r="J140">
        <v>0.032</v>
      </c>
      <c r="K140">
        <v>0.07</v>
      </c>
      <c r="L140">
        <v>0.028</v>
      </c>
      <c r="M140">
        <v>0</v>
      </c>
      <c r="N140">
        <v>8.519</v>
      </c>
      <c r="O140">
        <v>99.252576</v>
      </c>
    </row>
    <row r="141" spans="1:15" ht="15">
      <c r="A141" s="545">
        <v>38</v>
      </c>
      <c r="B141" s="546">
        <v>132</v>
      </c>
      <c r="C141" t="s">
        <v>490</v>
      </c>
      <c r="D141" t="s">
        <v>822</v>
      </c>
      <c r="E141" t="s">
        <v>823</v>
      </c>
      <c r="F141">
        <v>8</v>
      </c>
      <c r="G141">
        <v>1555.232544</v>
      </c>
      <c r="H141">
        <v>497.297729</v>
      </c>
      <c r="I141">
        <v>2.409</v>
      </c>
      <c r="J141">
        <v>0.083</v>
      </c>
      <c r="K141">
        <v>1.333</v>
      </c>
      <c r="L141">
        <v>4.175</v>
      </c>
      <c r="M141">
        <v>0</v>
      </c>
      <c r="N141">
        <v>4.182</v>
      </c>
      <c r="O141">
        <v>52.269888</v>
      </c>
    </row>
    <row r="142" spans="1:15" ht="15">
      <c r="A142" s="325"/>
      <c r="B142" s="532">
        <v>133</v>
      </c>
      <c r="C142" t="s">
        <v>491</v>
      </c>
      <c r="D142" t="s">
        <v>824</v>
      </c>
      <c r="E142" t="s">
        <v>825</v>
      </c>
      <c r="F142">
        <v>4.167</v>
      </c>
      <c r="G142">
        <v>1474.822144</v>
      </c>
      <c r="H142">
        <v>218.899963</v>
      </c>
      <c r="I142">
        <v>4.087</v>
      </c>
      <c r="J142">
        <v>0.045</v>
      </c>
      <c r="K142">
        <v>0.025</v>
      </c>
      <c r="L142">
        <v>0.01</v>
      </c>
      <c r="M142">
        <v>0</v>
      </c>
      <c r="N142">
        <v>4.135</v>
      </c>
      <c r="O142">
        <v>99.251193</v>
      </c>
    </row>
    <row r="143" spans="1:15" ht="15">
      <c r="A143" s="325"/>
      <c r="B143" s="532">
        <v>134</v>
      </c>
      <c r="C143" t="s">
        <v>492</v>
      </c>
      <c r="D143" t="s">
        <v>825</v>
      </c>
      <c r="E143" t="s">
        <v>826</v>
      </c>
      <c r="F143">
        <v>9.5</v>
      </c>
      <c r="G143">
        <v>1485.999146</v>
      </c>
      <c r="H143">
        <v>465.840271</v>
      </c>
      <c r="I143">
        <v>9.41</v>
      </c>
      <c r="J143">
        <v>0.052</v>
      </c>
      <c r="K143">
        <v>0.028</v>
      </c>
      <c r="L143">
        <v>0.01</v>
      </c>
      <c r="M143">
        <v>0</v>
      </c>
      <c r="N143">
        <v>9.465</v>
      </c>
      <c r="O143">
        <v>99.636281</v>
      </c>
    </row>
    <row r="144" spans="1:15" ht="15">
      <c r="A144" s="545">
        <v>39</v>
      </c>
      <c r="B144" s="546">
        <v>135</v>
      </c>
      <c r="C144" t="s">
        <v>494</v>
      </c>
      <c r="D144" t="s">
        <v>827</v>
      </c>
      <c r="E144" t="s">
        <v>828</v>
      </c>
      <c r="F144">
        <v>8</v>
      </c>
      <c r="G144">
        <v>1551.142212</v>
      </c>
      <c r="H144">
        <v>0.024635</v>
      </c>
      <c r="I144">
        <v>4.113</v>
      </c>
      <c r="J144">
        <v>0.032</v>
      </c>
      <c r="K144">
        <v>1.113</v>
      </c>
      <c r="L144">
        <v>2.742</v>
      </c>
      <c r="M144">
        <v>0</v>
      </c>
      <c r="N144">
        <v>5.379</v>
      </c>
      <c r="O144">
        <v>67.23761</v>
      </c>
    </row>
    <row r="145" spans="1:2" ht="15">
      <c r="A145" s="325"/>
      <c r="B145" s="532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851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0.19307725694444441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0.0006799768518518656</v>
      </c>
      <c r="D11" s="689">
        <v>0.19375723379629628</v>
      </c>
      <c r="E11" s="66">
        <v>133455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0.19307725694444441</v>
      </c>
      <c r="D12" s="689">
        <v>0.19443721064814815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0.0006799768518518934</v>
      </c>
      <c r="D13" s="689">
        <v>0.38751446759259256</v>
      </c>
      <c r="E13" s="66">
        <v>133455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0.38819444444444445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0.38819444444444445</v>
      </c>
    </row>
    <row r="17" spans="1:3" ht="15">
      <c r="A17" s="675"/>
      <c r="B17" s="3"/>
      <c r="C17" s="127"/>
    </row>
    <row r="18" spans="4:5" ht="15">
      <c r="D18" s="676">
        <f>Rings!J119</f>
        <v>0.3888888888888889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0.38819444444444445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710937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5.140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865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72" t="s">
        <v>524</v>
      </c>
    </row>
    <row r="8" spans="1:5" ht="15">
      <c r="A8" s="66"/>
      <c r="B8" s="66"/>
      <c r="C8" s="66"/>
      <c r="D8"/>
      <c r="E8"/>
    </row>
    <row r="9" spans="1:18" ht="15">
      <c r="A9" s="66">
        <v>7</v>
      </c>
      <c r="B9" s="2">
        <v>0</v>
      </c>
      <c r="C9" s="2">
        <f>D10-D9</f>
        <v>0.00417824074074074</v>
      </c>
      <c r="D9" s="2">
        <v>0</v>
      </c>
      <c r="E9" s="66">
        <v>0</v>
      </c>
      <c r="F9" s="672" t="s">
        <v>525</v>
      </c>
      <c r="G9" s="672" t="s">
        <v>526</v>
      </c>
      <c r="H9" s="672">
        <v>0</v>
      </c>
      <c r="I9" s="672">
        <v>401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6">
        <v>7</v>
      </c>
      <c r="B10" s="66"/>
      <c r="C10" s="2">
        <f>D11-D10</f>
        <v>0.4353935185185185</v>
      </c>
      <c r="D10" s="2">
        <v>0.00417824074074074</v>
      </c>
      <c r="E10" s="66">
        <v>2888</v>
      </c>
      <c r="F10" s="672" t="s">
        <v>525</v>
      </c>
      <c r="G10" s="672" t="s">
        <v>526</v>
      </c>
      <c r="H10" s="672">
        <v>0</v>
      </c>
      <c r="I10" s="672">
        <v>401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6">
        <v>7</v>
      </c>
      <c r="B11" s="66"/>
      <c r="C11" s="2">
        <f>D12-D11</f>
        <v>0.004178240740740746</v>
      </c>
      <c r="D11" s="2">
        <v>0.43957175925925923</v>
      </c>
      <c r="E11" s="66">
        <v>300944</v>
      </c>
      <c r="F11" s="672" t="s">
        <v>525</v>
      </c>
      <c r="G11" s="672" t="s">
        <v>526</v>
      </c>
      <c r="H11" s="672">
        <v>0</v>
      </c>
      <c r="I11" s="672">
        <v>401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6">
        <v>4</v>
      </c>
      <c r="B12" s="66"/>
      <c r="C12" s="66"/>
      <c r="D12" s="2">
        <f>D18</f>
        <v>0.44375</v>
      </c>
      <c r="E12" s="66">
        <v>2880</v>
      </c>
      <c r="F12" s="672" t="s">
        <v>536</v>
      </c>
    </row>
    <row r="13" spans="1:3" ht="15">
      <c r="A13" s="66"/>
      <c r="B13" s="66"/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0.44375</v>
      </c>
    </row>
    <row r="15" spans="1:6" ht="15">
      <c r="A15" s="66"/>
      <c r="B15" s="66"/>
      <c r="C15" s="66"/>
      <c r="D15" s="66"/>
      <c r="E15" s="66"/>
      <c r="F15" s="66"/>
    </row>
    <row r="16" spans="1:6" ht="15">
      <c r="A16" s="66"/>
      <c r="B16" s="66"/>
      <c r="C16" s="66"/>
      <c r="D16" s="676">
        <f>Saturn!J32</f>
        <v>0.4444444444444444</v>
      </c>
      <c r="E16" s="66" t="s">
        <v>538</v>
      </c>
      <c r="F16" s="66"/>
    </row>
    <row r="17" spans="1:6" ht="15">
      <c r="A17" s="66"/>
      <c r="B17" s="66"/>
      <c r="C17" s="66"/>
      <c r="D17" s="676">
        <v>0.0006944444444444445</v>
      </c>
      <c r="E17" s="66" t="s">
        <v>539</v>
      </c>
      <c r="F17" s="66"/>
    </row>
    <row r="18" spans="1:6" ht="15">
      <c r="A18" s="66"/>
      <c r="B18" s="66"/>
      <c r="C18" s="66"/>
      <c r="D18" s="676">
        <f>D16-D17</f>
        <v>0.44375</v>
      </c>
      <c r="E18" s="66" t="s">
        <v>540</v>
      </c>
      <c r="F18" s="6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867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550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0.23127170138888886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550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0.23195167824074073</v>
      </c>
      <c r="E11" s="66">
        <v>159855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550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0.2312717013888889</v>
      </c>
      <c r="D12" s="689">
        <v>0.23263165509259257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550</v>
      </c>
      <c r="M12" s="66" t="s">
        <v>549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0.46390335648148145</v>
      </c>
      <c r="E13" s="66">
        <v>159855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550</v>
      </c>
      <c r="M13" s="66" t="s">
        <v>549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0.4645833333333333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0.4645833333333333</v>
      </c>
    </row>
    <row r="17" spans="1:3" ht="15">
      <c r="A17" s="675"/>
      <c r="B17" s="3"/>
      <c r="C17" s="127"/>
    </row>
    <row r="18" spans="4:5" ht="15">
      <c r="D18" s="676">
        <f>Rings!J120</f>
        <v>0.46527777777777773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0.4645833333333333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869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550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0.21529947916666667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550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0.21597945601851853</v>
      </c>
      <c r="E11" s="66">
        <v>148815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550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0.2152994791666667</v>
      </c>
      <c r="D12" s="689">
        <v>0.21665943287037037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550</v>
      </c>
      <c r="M12" s="66" t="s">
        <v>549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0.43195891203703707</v>
      </c>
      <c r="E13" s="66">
        <v>148815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550</v>
      </c>
      <c r="M13" s="66" t="s">
        <v>549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0.4326388888888889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0.4326388888888889</v>
      </c>
    </row>
    <row r="17" spans="1:3" ht="15">
      <c r="A17" s="675"/>
      <c r="B17" s="3"/>
      <c r="C17" s="127"/>
    </row>
    <row r="18" spans="4:5" ht="15">
      <c r="D18" s="676">
        <f>Rings!J121</f>
        <v>0.43333333333333335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0.4326388888888889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871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0.0006944444444444445</v>
      </c>
      <c r="D9" s="673">
        <v>0</v>
      </c>
      <c r="E9" s="672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0.22118055555555555</v>
      </c>
      <c r="D10" s="673">
        <f>D9+(E10/(24*60*60*8))</f>
        <v>0.0006944444444444445</v>
      </c>
      <c r="E10" s="66">
        <v>480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0.000694444444444442</v>
      </c>
      <c r="D11" s="673">
        <f>D10+(E11/(24*60*60*8))</f>
        <v>0.221875</v>
      </c>
      <c r="E11" s="66">
        <v>152880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0.22118055555555555</v>
      </c>
      <c r="D12" s="673">
        <f>D11+(E12/(24*60*60*8))</f>
        <v>0.22256944444444443</v>
      </c>
      <c r="E12" s="66">
        <v>480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0.0006944444444444975</v>
      </c>
      <c r="D13" s="673">
        <f>D12+(E13/(24*60*60*8))</f>
        <v>0.44375</v>
      </c>
      <c r="E13" s="66">
        <v>152880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0.4444444444444445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0.4444444444444445</v>
      </c>
    </row>
    <row r="17" spans="1:3" ht="15">
      <c r="A17" s="675"/>
      <c r="B17" s="3"/>
      <c r="C17" s="127"/>
    </row>
    <row r="18" spans="4:5" ht="15">
      <c r="D18" s="676">
        <f>Rings!J122</f>
        <v>0.4451388888888889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0.4444444444444445</v>
      </c>
      <c r="E20" s="66" t="s">
        <v>540</v>
      </c>
    </row>
    <row r="23" ht="15">
      <c r="D23" s="676">
        <f>D20</f>
        <v>0.4444444444444445</v>
      </c>
    </row>
    <row r="24" ht="15">
      <c r="D24" s="676">
        <v>0.0006944444444444445</v>
      </c>
    </row>
    <row r="25" ht="15">
      <c r="D25" s="676">
        <f>D23-3*D24</f>
        <v>0.44236111111111115</v>
      </c>
    </row>
    <row r="26" spans="4:5" ht="15">
      <c r="D26" s="676">
        <f>D25/2</f>
        <v>0.22118055555555557</v>
      </c>
      <c r="E26" s="66">
        <f>(HOUR(D26)*60*60+MINUTE(D26)*60+SECOND(D26))*8</f>
        <v>152880</v>
      </c>
    </row>
    <row r="29" spans="4:5" ht="15">
      <c r="D29" s="673">
        <v>0</v>
      </c>
      <c r="E29" s="672">
        <v>0</v>
      </c>
    </row>
    <row r="30" spans="4:5" ht="15">
      <c r="D30" s="673">
        <f>D29+(E30/(24*60*60*8))</f>
        <v>0.0006944444444444445</v>
      </c>
      <c r="E30" s="66">
        <v>480</v>
      </c>
    </row>
    <row r="31" spans="4:5" ht="15">
      <c r="D31" s="673">
        <f>D30+(E31/(24*60*60*8))</f>
        <v>0.221875</v>
      </c>
      <c r="E31" s="66">
        <v>152880</v>
      </c>
    </row>
    <row r="32" spans="4:5" ht="15">
      <c r="D32" s="673">
        <f>D31+(E32/(24*60*60*8))</f>
        <v>0.22256944444444443</v>
      </c>
      <c r="E32" s="66">
        <v>480</v>
      </c>
    </row>
    <row r="33" spans="4:5" ht="15">
      <c r="D33" s="673">
        <f>D32+(E33/(24*60*60*8))</f>
        <v>0.44375</v>
      </c>
      <c r="E33" s="66">
        <v>152880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873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0.25210503472222223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0.25278501157407407</v>
      </c>
      <c r="E11" s="66">
        <v>174255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0.2243272569444445</v>
      </c>
      <c r="D12" s="689">
        <v>0.2534649884259259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0.4777922453703704</v>
      </c>
      <c r="E13" s="66">
        <v>155055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0.47847222222222224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0.47847222222222224</v>
      </c>
    </row>
    <row r="17" spans="1:3" ht="15">
      <c r="A17" s="675"/>
      <c r="B17" s="3"/>
      <c r="C17" s="127"/>
    </row>
    <row r="18" spans="4:5" ht="15">
      <c r="D18" s="676">
        <f>Rings!J123</f>
        <v>0.4791666666666667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0.47847222222222224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876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550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0.24689670138888886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550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0.24757667824074073</v>
      </c>
      <c r="E11" s="66">
        <v>170655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550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0.2468967013888889</v>
      </c>
      <c r="D12" s="689">
        <v>0.24825665509259257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550</v>
      </c>
      <c r="M12" s="66" t="s">
        <v>549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0.49515335648148145</v>
      </c>
      <c r="E13" s="66">
        <v>170655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550</v>
      </c>
      <c r="M13" s="66" t="s">
        <v>549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0.4958333333333333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0.4958333333333333</v>
      </c>
    </row>
    <row r="17" spans="1:3" ht="15">
      <c r="A17" s="675"/>
      <c r="B17" s="3"/>
      <c r="C17" s="127"/>
    </row>
    <row r="18" spans="4:5" ht="15">
      <c r="D18" s="676">
        <f>Rings!J124</f>
        <v>0.49652777777777773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0.4958333333333333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710937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877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529</v>
      </c>
      <c r="M9" s="66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0.21217447916666665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529</v>
      </c>
      <c r="M10" s="66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0.0006799768518518379</v>
      </c>
      <c r="D11" s="689">
        <v>0.21285445601851852</v>
      </c>
      <c r="E11" s="66">
        <v>146655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529</v>
      </c>
      <c r="M11" s="66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0.21217447916666668</v>
      </c>
      <c r="D12" s="689">
        <v>0.21353443287037036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6" t="s">
        <v>528</v>
      </c>
      <c r="L12" s="66" t="s">
        <v>529</v>
      </c>
      <c r="M12" s="66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0.42570891203703703</v>
      </c>
      <c r="E13" s="66">
        <v>146655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6" t="s">
        <v>528</v>
      </c>
      <c r="L13" s="66" t="s">
        <v>529</v>
      </c>
      <c r="M13" s="66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0.4263888888888889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0.4263888888888889</v>
      </c>
    </row>
    <row r="17" spans="1:3" ht="15">
      <c r="A17" s="675"/>
      <c r="B17" s="3"/>
      <c r="C17" s="127"/>
    </row>
    <row r="18" spans="4:5" ht="15">
      <c r="D18" s="676">
        <f>Rings!J125</f>
        <v>0.4270833333333333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0.4263888888888889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72" customWidth="1"/>
    <col min="2" max="2" width="11.00390625" style="672" bestFit="1" customWidth="1"/>
    <col min="3" max="3" width="9.140625" style="672" bestFit="1" customWidth="1"/>
    <col min="4" max="4" width="15.00390625" style="672" bestFit="1" customWidth="1"/>
    <col min="5" max="5" width="10.8515625" style="672" bestFit="1" customWidth="1"/>
    <col min="6" max="6" width="30.140625" style="672" bestFit="1" customWidth="1"/>
    <col min="7" max="7" width="8.7109375" style="672" bestFit="1" customWidth="1"/>
    <col min="8" max="8" width="2.57421875" style="672" bestFit="1" customWidth="1"/>
    <col min="9" max="9" width="5.140625" style="672" bestFit="1" customWidth="1"/>
    <col min="10" max="10" width="9.57421875" style="672" bestFit="1" customWidth="1"/>
    <col min="11" max="13" width="10.140625" style="672" bestFit="1" customWidth="1"/>
    <col min="14" max="15" width="8.8515625" style="672" customWidth="1"/>
    <col min="16" max="16" width="10.8515625" style="672" bestFit="1" customWidth="1"/>
    <col min="17" max="17" width="10.7109375" style="672" bestFit="1" customWidth="1"/>
    <col min="18" max="18" width="3.8515625" style="672" bestFit="1" customWidth="1"/>
    <col min="19" max="16384" width="8.8515625" style="672" customWidth="1"/>
  </cols>
  <sheetData>
    <row r="2" spans="2:3" ht="15">
      <c r="B2" s="672" t="s">
        <v>521</v>
      </c>
      <c r="C2" s="672">
        <v>880</v>
      </c>
    </row>
    <row r="7" spans="1:6" ht="15">
      <c r="A7" s="1"/>
      <c r="B7" s="674" t="s">
        <v>537</v>
      </c>
      <c r="C7" s="674" t="s">
        <v>86</v>
      </c>
      <c r="D7" s="672" t="s">
        <v>522</v>
      </c>
      <c r="E7" s="672" t="s">
        <v>523</v>
      </c>
      <c r="F7" s="672" t="s">
        <v>524</v>
      </c>
    </row>
    <row r="8" spans="1:3" ht="15">
      <c r="A8" s="66"/>
      <c r="B8" s="66"/>
      <c r="C8" s="66"/>
    </row>
    <row r="9" spans="1:18" ht="15">
      <c r="A9" s="66">
        <v>7</v>
      </c>
      <c r="B9" s="2">
        <v>0</v>
      </c>
      <c r="C9" s="2">
        <f>D10-D9</f>
        <v>0.00417824074074074</v>
      </c>
      <c r="D9" s="673">
        <v>0</v>
      </c>
      <c r="E9" s="672">
        <v>0</v>
      </c>
      <c r="F9" s="672" t="s">
        <v>525</v>
      </c>
      <c r="G9" s="672" t="s">
        <v>526</v>
      </c>
      <c r="H9" s="672">
        <v>0</v>
      </c>
      <c r="I9" s="672">
        <v>401</v>
      </c>
      <c r="J9" s="672" t="s">
        <v>527</v>
      </c>
      <c r="K9" s="672" t="s">
        <v>528</v>
      </c>
      <c r="L9" s="672" t="s">
        <v>529</v>
      </c>
      <c r="M9" s="672" t="s">
        <v>530</v>
      </c>
      <c r="N9" s="672" t="s">
        <v>531</v>
      </c>
      <c r="O9" s="672" t="s">
        <v>532</v>
      </c>
      <c r="P9" s="672" t="s">
        <v>533</v>
      </c>
      <c r="Q9" s="672" t="s">
        <v>534</v>
      </c>
      <c r="R9" s="672">
        <v>80</v>
      </c>
    </row>
    <row r="10" spans="1:18" ht="15">
      <c r="A10" s="66">
        <v>7</v>
      </c>
      <c r="B10" s="66"/>
      <c r="C10" s="2">
        <f>D11-D10</f>
        <v>0.3485879629629629</v>
      </c>
      <c r="D10" s="673">
        <v>0.00417824074074074</v>
      </c>
      <c r="E10" s="672">
        <v>2888</v>
      </c>
      <c r="F10" s="672" t="s">
        <v>525</v>
      </c>
      <c r="G10" s="672" t="s">
        <v>526</v>
      </c>
      <c r="H10" s="672">
        <v>0</v>
      </c>
      <c r="I10" s="672">
        <v>401</v>
      </c>
      <c r="J10" s="672" t="s">
        <v>527</v>
      </c>
      <c r="K10" s="672" t="s">
        <v>528</v>
      </c>
      <c r="L10" s="672" t="s">
        <v>529</v>
      </c>
      <c r="M10" s="672" t="s">
        <v>530</v>
      </c>
      <c r="N10" s="672" t="s">
        <v>531</v>
      </c>
      <c r="O10" s="672" t="s">
        <v>532</v>
      </c>
      <c r="P10" s="672" t="s">
        <v>535</v>
      </c>
      <c r="Q10" s="672" t="s">
        <v>534</v>
      </c>
      <c r="R10" s="672">
        <v>80</v>
      </c>
    </row>
    <row r="11" spans="1:18" ht="15">
      <c r="A11" s="66">
        <v>7</v>
      </c>
      <c r="B11" s="66"/>
      <c r="C11" s="2">
        <f>D12-D11</f>
        <v>0.004178240740740802</v>
      </c>
      <c r="D11" s="673">
        <v>0.35276620370370365</v>
      </c>
      <c r="E11" s="672">
        <v>240944</v>
      </c>
      <c r="F11" s="672" t="s">
        <v>525</v>
      </c>
      <c r="G11" s="672" t="s">
        <v>526</v>
      </c>
      <c r="H11" s="672">
        <v>0</v>
      </c>
      <c r="I11" s="672">
        <v>401</v>
      </c>
      <c r="J11" s="672" t="s">
        <v>527</v>
      </c>
      <c r="K11" s="672" t="s">
        <v>528</v>
      </c>
      <c r="L11" s="672" t="s">
        <v>529</v>
      </c>
      <c r="M11" s="672" t="s">
        <v>530</v>
      </c>
      <c r="N11" s="672" t="s">
        <v>531</v>
      </c>
      <c r="O11" s="672" t="s">
        <v>532</v>
      </c>
      <c r="P11" s="672" t="s">
        <v>533</v>
      </c>
      <c r="Q11" s="672" t="s">
        <v>534</v>
      </c>
      <c r="R11" s="672">
        <v>80</v>
      </c>
    </row>
    <row r="12" spans="1:6" ht="15">
      <c r="A12" s="66">
        <v>4</v>
      </c>
      <c r="B12" s="66"/>
      <c r="C12" s="66"/>
      <c r="D12" s="673">
        <f>D18</f>
        <v>0.35694444444444445</v>
      </c>
      <c r="E12" s="672">
        <v>2880</v>
      </c>
      <c r="F12" s="672" t="s">
        <v>536</v>
      </c>
    </row>
    <row r="13" spans="1:3" ht="15">
      <c r="A13" s="66"/>
      <c r="B13" s="66"/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0.35694444444444445</v>
      </c>
    </row>
    <row r="15" spans="1:6" ht="15">
      <c r="A15" s="66"/>
      <c r="B15" s="66"/>
      <c r="C15" s="66"/>
      <c r="D15" s="66"/>
      <c r="E15" s="66"/>
      <c r="F15" s="66"/>
    </row>
    <row r="16" spans="1:6" ht="15">
      <c r="A16" s="66"/>
      <c r="B16" s="66"/>
      <c r="C16" s="66"/>
      <c r="D16" s="676">
        <f>Saturn!J33</f>
        <v>0.3576388888888889</v>
      </c>
      <c r="E16" s="66" t="s">
        <v>538</v>
      </c>
      <c r="F16" s="66"/>
    </row>
    <row r="17" spans="1:6" ht="15">
      <c r="A17" s="66"/>
      <c r="B17" s="66"/>
      <c r="C17" s="66"/>
      <c r="D17" s="676">
        <v>0.0006944444444444445</v>
      </c>
      <c r="E17" s="66" t="s">
        <v>539</v>
      </c>
      <c r="F17" s="66"/>
    </row>
    <row r="18" spans="1:6" ht="15">
      <c r="A18" s="66"/>
      <c r="B18" s="66"/>
      <c r="C18" s="66"/>
      <c r="D18" s="676">
        <f>D16-D17</f>
        <v>0.35694444444444445</v>
      </c>
      <c r="E18" s="66" t="s">
        <v>540</v>
      </c>
      <c r="F18" s="66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882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6" t="s">
        <v>528</v>
      </c>
      <c r="L9" s="66" t="s">
        <v>550</v>
      </c>
      <c r="M9" s="66" t="s">
        <v>549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0.17155671296296293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6" t="s">
        <v>528</v>
      </c>
      <c r="L10" s="66" t="s">
        <v>550</v>
      </c>
      <c r="M10" s="66" t="s">
        <v>549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0.0006799768518518934</v>
      </c>
      <c r="D11" s="689">
        <v>0.1722366898148148</v>
      </c>
      <c r="E11" s="66">
        <v>118580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6" t="s">
        <v>528</v>
      </c>
      <c r="L11" s="66" t="s">
        <v>550</v>
      </c>
      <c r="M11" s="66" t="s">
        <v>549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6" ht="15">
      <c r="A12" s="66">
        <v>4</v>
      </c>
      <c r="D12" s="689">
        <f>D18</f>
        <v>0.1729166666666667</v>
      </c>
      <c r="E12" s="66">
        <v>0</v>
      </c>
      <c r="F12" s="66" t="s">
        <v>536</v>
      </c>
    </row>
    <row r="13" ht="15">
      <c r="C13" s="2"/>
    </row>
    <row r="14" spans="1:3" ht="15">
      <c r="A14" s="675">
        <f>CEILING(SUM(A9:A12)/88,1)</f>
        <v>1</v>
      </c>
      <c r="B14" s="3" t="s">
        <v>10</v>
      </c>
      <c r="C14" s="127">
        <f>SUM(C9:C12)</f>
        <v>0.1729166666666667</v>
      </c>
    </row>
    <row r="15" spans="1:3" ht="15">
      <c r="A15" s="675"/>
      <c r="B15" s="3"/>
      <c r="C15" s="127"/>
    </row>
    <row r="16" spans="4:5" ht="15">
      <c r="D16" s="676">
        <f>Rings!J126</f>
        <v>0.17361111111111113</v>
      </c>
      <c r="E16" s="66" t="s">
        <v>538</v>
      </c>
    </row>
    <row r="17" spans="4:5" ht="15">
      <c r="D17" s="676">
        <v>0.0006944444444444445</v>
      </c>
      <c r="E17" s="66" t="s">
        <v>539</v>
      </c>
    </row>
    <row r="18" spans="4:5" ht="15">
      <c r="D18" s="676">
        <f>D16-D17</f>
        <v>0.1729166666666667</v>
      </c>
      <c r="E18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28125" style="66" bestFit="1" customWidth="1"/>
    <col min="2" max="2" width="42.8515625" style="66" customWidth="1"/>
    <col min="3" max="3" width="14.421875" style="66" bestFit="1" customWidth="1"/>
    <col min="4" max="4" width="9.140625" style="66" customWidth="1"/>
    <col min="5" max="5" width="11.28125" style="66" bestFit="1" customWidth="1"/>
    <col min="6" max="6" width="11.421875" style="66" customWidth="1"/>
    <col min="7" max="7" width="14.421875" style="66" customWidth="1"/>
    <col min="8" max="8" width="15.421875" style="66" customWidth="1"/>
    <col min="9" max="9" width="14.421875" style="66" customWidth="1"/>
    <col min="10" max="10" width="10.140625" style="66" customWidth="1"/>
    <col min="11" max="11" width="11.140625" style="66" customWidth="1"/>
    <col min="12" max="12" width="10.421875" style="66" customWidth="1"/>
    <col min="13" max="13" width="11.140625" style="66" customWidth="1"/>
    <col min="14" max="14" width="26.421875" style="66" customWidth="1"/>
    <col min="15" max="15" width="24.7109375" style="66" customWidth="1"/>
    <col min="16" max="16" width="29.00390625" style="66" customWidth="1"/>
    <col min="17" max="17" width="48.140625" style="66" customWidth="1"/>
    <col min="18" max="18" width="10.7109375" style="66" customWidth="1"/>
    <col min="19" max="16384" width="11.421875" style="66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 t="s">
        <v>84</v>
      </c>
      <c r="R2" s="1">
        <v>750</v>
      </c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2.5" customHeight="1">
      <c r="A5" s="1"/>
      <c r="B5" s="903" t="s">
        <v>81</v>
      </c>
      <c r="C5" s="905" t="s">
        <v>85</v>
      </c>
      <c r="D5" s="906"/>
      <c r="E5" s="906"/>
      <c r="F5" s="907"/>
      <c r="G5" s="176" t="s">
        <v>86</v>
      </c>
      <c r="H5" s="905" t="s">
        <v>87</v>
      </c>
      <c r="I5" s="906"/>
      <c r="J5" s="906"/>
      <c r="K5" s="907"/>
      <c r="L5" s="908" t="s">
        <v>88</v>
      </c>
      <c r="M5" s="908" t="s">
        <v>89</v>
      </c>
      <c r="N5" s="903" t="s">
        <v>118</v>
      </c>
      <c r="O5" s="914" t="s">
        <v>119</v>
      </c>
      <c r="P5" s="906"/>
      <c r="Q5" s="915"/>
      <c r="R5" s="903" t="s">
        <v>90</v>
      </c>
    </row>
    <row r="6" spans="1:18" ht="32.25" customHeight="1" thickBot="1">
      <c r="A6" s="1"/>
      <c r="B6" s="904"/>
      <c r="C6" s="177" t="s">
        <v>91</v>
      </c>
      <c r="D6" s="178" t="s">
        <v>92</v>
      </c>
      <c r="E6" s="178" t="s">
        <v>93</v>
      </c>
      <c r="F6" s="179" t="s">
        <v>94</v>
      </c>
      <c r="G6" s="179" t="s">
        <v>94</v>
      </c>
      <c r="H6" s="177" t="s">
        <v>91</v>
      </c>
      <c r="I6" s="180" t="s">
        <v>92</v>
      </c>
      <c r="J6" s="178" t="s">
        <v>93</v>
      </c>
      <c r="K6" s="179" t="s">
        <v>94</v>
      </c>
      <c r="L6" s="909"/>
      <c r="M6" s="909"/>
      <c r="N6" s="904"/>
      <c r="O6" s="181" t="s">
        <v>120</v>
      </c>
      <c r="P6" s="178" t="s">
        <v>121</v>
      </c>
      <c r="Q6" s="254" t="s">
        <v>79</v>
      </c>
      <c r="R6" s="904"/>
    </row>
    <row r="7" spans="1:18" ht="15">
      <c r="A7" s="1"/>
      <c r="B7" s="377"/>
      <c r="C7" s="145"/>
      <c r="D7" s="146"/>
      <c r="E7" s="146"/>
      <c r="F7" s="147"/>
      <c r="G7" s="106"/>
      <c r="H7" s="450"/>
      <c r="I7" s="146"/>
      <c r="J7" s="146"/>
      <c r="K7" s="147"/>
      <c r="L7" s="285"/>
      <c r="M7" s="285"/>
      <c r="N7" s="287"/>
      <c r="O7" s="138"/>
      <c r="P7" s="146"/>
      <c r="Q7" s="147"/>
      <c r="R7" s="375"/>
    </row>
    <row r="8" spans="1:18" ht="15">
      <c r="A8" s="1"/>
      <c r="B8" s="506" t="s">
        <v>495</v>
      </c>
      <c r="C8" s="492">
        <v>39822</v>
      </c>
      <c r="D8" s="352">
        <v>2009</v>
      </c>
      <c r="E8" s="352">
        <v>9</v>
      </c>
      <c r="F8" s="332">
        <v>0.6361111111111112</v>
      </c>
      <c r="G8" s="284"/>
      <c r="H8" s="451"/>
      <c r="I8" s="282"/>
      <c r="J8" s="282"/>
      <c r="K8" s="283"/>
      <c r="L8" s="286"/>
      <c r="M8" s="286"/>
      <c r="N8" s="288"/>
      <c r="O8" s="289"/>
      <c r="P8" s="282"/>
      <c r="Q8" s="283"/>
      <c r="R8" s="376"/>
    </row>
    <row r="9" spans="1:18" ht="15">
      <c r="A9" s="532">
        <v>37</v>
      </c>
      <c r="B9" s="305" t="s">
        <v>374</v>
      </c>
      <c r="C9" s="361">
        <v>39833</v>
      </c>
      <c r="D9" s="352">
        <v>2009</v>
      </c>
      <c r="E9" s="352">
        <v>20</v>
      </c>
      <c r="F9" s="332">
        <v>0.6340277777777777</v>
      </c>
      <c r="G9" s="332">
        <v>0.5694444444444444</v>
      </c>
      <c r="H9" s="361">
        <v>39834</v>
      </c>
      <c r="I9" s="352">
        <v>2009</v>
      </c>
      <c r="J9" s="352">
        <v>21</v>
      </c>
      <c r="K9" s="332">
        <v>0.2034722222222222</v>
      </c>
      <c r="L9" s="193">
        <v>4000</v>
      </c>
      <c r="M9" s="339">
        <v>196.8</v>
      </c>
      <c r="N9" s="511" t="s">
        <v>349</v>
      </c>
      <c r="O9" s="513" t="s">
        <v>375</v>
      </c>
      <c r="P9" s="514" t="s">
        <v>376</v>
      </c>
      <c r="Q9" s="253"/>
      <c r="R9" s="376">
        <f aca="true" t="shared" si="0" ref="R9:R16">A9-1+$R$2</f>
        <v>786</v>
      </c>
    </row>
    <row r="10" spans="1:18" ht="15">
      <c r="A10" s="532">
        <v>39</v>
      </c>
      <c r="B10" s="305" t="s">
        <v>378</v>
      </c>
      <c r="C10" s="361">
        <v>39834</v>
      </c>
      <c r="D10" s="352">
        <v>2009</v>
      </c>
      <c r="E10" s="352">
        <v>21</v>
      </c>
      <c r="F10" s="332">
        <v>0.6340277777777777</v>
      </c>
      <c r="G10" s="332">
        <v>0.3</v>
      </c>
      <c r="H10" s="361">
        <v>39834</v>
      </c>
      <c r="I10" s="352">
        <v>2009</v>
      </c>
      <c r="J10" s="352">
        <v>21</v>
      </c>
      <c r="K10" s="332">
        <v>0.9340277777777778</v>
      </c>
      <c r="L10" s="193">
        <v>4000</v>
      </c>
      <c r="M10" s="339">
        <v>103.68</v>
      </c>
      <c r="N10" s="511" t="s">
        <v>332</v>
      </c>
      <c r="O10" s="513"/>
      <c r="P10" s="514"/>
      <c r="Q10" s="253"/>
      <c r="R10" s="376">
        <f t="shared" si="0"/>
        <v>788</v>
      </c>
    </row>
    <row r="11" spans="1:18" ht="15">
      <c r="A11" s="532">
        <v>45</v>
      </c>
      <c r="B11" s="305" t="s">
        <v>384</v>
      </c>
      <c r="C11" s="361">
        <v>39836</v>
      </c>
      <c r="D11" s="352">
        <v>2009</v>
      </c>
      <c r="E11" s="352">
        <v>23</v>
      </c>
      <c r="F11" s="332">
        <v>0.3111111111111111</v>
      </c>
      <c r="G11" s="332">
        <v>0.2826388888888889</v>
      </c>
      <c r="H11" s="361">
        <v>39836</v>
      </c>
      <c r="I11" s="352">
        <v>2009</v>
      </c>
      <c r="J11" s="352">
        <v>23</v>
      </c>
      <c r="K11" s="332">
        <v>0.59375</v>
      </c>
      <c r="L11" s="193">
        <v>4000</v>
      </c>
      <c r="M11" s="339">
        <v>97.68</v>
      </c>
      <c r="N11" s="511" t="s">
        <v>332</v>
      </c>
      <c r="O11" s="399"/>
      <c r="P11" s="296"/>
      <c r="Q11" s="253"/>
      <c r="R11" s="376">
        <f t="shared" si="0"/>
        <v>794</v>
      </c>
    </row>
    <row r="12" spans="1:18" s="25" customFormat="1" ht="15">
      <c r="A12" s="532">
        <v>51</v>
      </c>
      <c r="B12" s="305" t="s">
        <v>390</v>
      </c>
      <c r="C12" s="361">
        <v>39839</v>
      </c>
      <c r="D12" s="352">
        <v>2009</v>
      </c>
      <c r="E12" s="352">
        <v>26</v>
      </c>
      <c r="F12" s="332">
        <v>0.30416666666666664</v>
      </c>
      <c r="G12" s="332">
        <v>0.4583333333333333</v>
      </c>
      <c r="H12" s="361">
        <v>39839</v>
      </c>
      <c r="I12" s="352">
        <v>2009</v>
      </c>
      <c r="J12" s="352">
        <v>26</v>
      </c>
      <c r="K12" s="332">
        <v>0.7625000000000001</v>
      </c>
      <c r="L12" s="193">
        <v>4000</v>
      </c>
      <c r="M12" s="339">
        <v>158.4</v>
      </c>
      <c r="N12" s="511" t="s">
        <v>349</v>
      </c>
      <c r="O12" s="513" t="s">
        <v>375</v>
      </c>
      <c r="P12" s="514" t="s">
        <v>391</v>
      </c>
      <c r="Q12" s="253"/>
      <c r="R12" s="395">
        <f t="shared" si="0"/>
        <v>800</v>
      </c>
    </row>
    <row r="13" spans="1:18" ht="15">
      <c r="A13" s="532">
        <v>53</v>
      </c>
      <c r="B13" s="305" t="s">
        <v>393</v>
      </c>
      <c r="C13" s="361">
        <v>39840</v>
      </c>
      <c r="D13" s="352">
        <v>2009</v>
      </c>
      <c r="E13" s="352">
        <v>27</v>
      </c>
      <c r="F13" s="332">
        <v>0.6131944444444445</v>
      </c>
      <c r="G13" s="332">
        <v>0.548611111111111</v>
      </c>
      <c r="H13" s="361">
        <v>39841</v>
      </c>
      <c r="I13" s="352">
        <v>2009</v>
      </c>
      <c r="J13" s="352">
        <v>28</v>
      </c>
      <c r="K13" s="332">
        <v>0.16180555555555556</v>
      </c>
      <c r="L13" s="193">
        <v>4000</v>
      </c>
      <c r="M13" s="339">
        <v>189.6</v>
      </c>
      <c r="N13" s="511" t="s">
        <v>332</v>
      </c>
      <c r="O13" s="399"/>
      <c r="P13" s="296"/>
      <c r="Q13" s="253"/>
      <c r="R13" s="376">
        <f t="shared" si="0"/>
        <v>802</v>
      </c>
    </row>
    <row r="14" spans="1:18" ht="15">
      <c r="A14" s="532">
        <v>58</v>
      </c>
      <c r="B14" s="305" t="s">
        <v>399</v>
      </c>
      <c r="C14" s="361">
        <v>39842</v>
      </c>
      <c r="D14" s="352">
        <v>2009</v>
      </c>
      <c r="E14" s="352">
        <v>29</v>
      </c>
      <c r="F14" s="332">
        <v>0.6027777777777777</v>
      </c>
      <c r="G14" s="332">
        <v>0.2569444444444445</v>
      </c>
      <c r="H14" s="361">
        <v>39842</v>
      </c>
      <c r="I14" s="352">
        <v>2009</v>
      </c>
      <c r="J14" s="352">
        <v>29</v>
      </c>
      <c r="K14" s="332">
        <v>0.8597222222222222</v>
      </c>
      <c r="L14" s="193">
        <v>4000</v>
      </c>
      <c r="M14" s="339">
        <v>88.8</v>
      </c>
      <c r="N14" s="511" t="s">
        <v>349</v>
      </c>
      <c r="O14" s="513" t="s">
        <v>375</v>
      </c>
      <c r="P14" s="514" t="s">
        <v>400</v>
      </c>
      <c r="Q14" s="253"/>
      <c r="R14" s="376">
        <f t="shared" si="0"/>
        <v>807</v>
      </c>
    </row>
    <row r="15" spans="1:18" ht="15">
      <c r="A15" s="532">
        <v>116</v>
      </c>
      <c r="B15" s="305" t="s">
        <v>471</v>
      </c>
      <c r="C15" s="361">
        <v>39852</v>
      </c>
      <c r="D15" s="352">
        <v>2009</v>
      </c>
      <c r="E15" s="352">
        <v>39</v>
      </c>
      <c r="F15" s="658">
        <v>0.6972222222222223</v>
      </c>
      <c r="G15" s="332">
        <v>0.4444444444444444</v>
      </c>
      <c r="H15" s="361">
        <v>39853</v>
      </c>
      <c r="I15" s="352">
        <v>2009</v>
      </c>
      <c r="J15" s="352">
        <v>40</v>
      </c>
      <c r="K15" s="332">
        <v>0.14166666666666666</v>
      </c>
      <c r="L15" s="193">
        <v>4000</v>
      </c>
      <c r="M15" s="339">
        <v>153.6</v>
      </c>
      <c r="N15" s="511" t="s">
        <v>349</v>
      </c>
      <c r="O15" s="513" t="s">
        <v>375</v>
      </c>
      <c r="P15" s="514" t="s">
        <v>400</v>
      </c>
      <c r="Q15" s="253"/>
      <c r="R15" s="376">
        <f t="shared" si="0"/>
        <v>865</v>
      </c>
    </row>
    <row r="16" spans="1:18" ht="15.75" thickBot="1">
      <c r="A16" s="532">
        <v>131</v>
      </c>
      <c r="B16" s="305" t="s">
        <v>489</v>
      </c>
      <c r="C16" s="361">
        <v>39859</v>
      </c>
      <c r="D16" s="352">
        <v>2009</v>
      </c>
      <c r="E16" s="352">
        <v>46</v>
      </c>
      <c r="F16" s="332">
        <v>0.7395833333333334</v>
      </c>
      <c r="G16" s="332">
        <v>0.3576388888888889</v>
      </c>
      <c r="H16" s="361">
        <v>39860</v>
      </c>
      <c r="I16" s="352">
        <v>2009</v>
      </c>
      <c r="J16" s="352">
        <v>47</v>
      </c>
      <c r="K16" s="332">
        <v>0.09722222222222222</v>
      </c>
      <c r="L16" s="193">
        <v>4000</v>
      </c>
      <c r="M16" s="339">
        <v>123.6</v>
      </c>
      <c r="N16" s="511" t="s">
        <v>349</v>
      </c>
      <c r="O16" s="513" t="s">
        <v>375</v>
      </c>
      <c r="P16" s="514" t="s">
        <v>400</v>
      </c>
      <c r="Q16" s="253"/>
      <c r="R16" s="376">
        <f t="shared" si="0"/>
        <v>880</v>
      </c>
    </row>
    <row r="17" spans="1:18" ht="15.75" thickBot="1">
      <c r="A17" s="1"/>
      <c r="B17" s="507" t="s">
        <v>496</v>
      </c>
      <c r="C17" s="509">
        <v>39861</v>
      </c>
      <c r="D17" s="335">
        <v>2009</v>
      </c>
      <c r="E17" s="335">
        <v>48</v>
      </c>
      <c r="F17" s="336">
        <v>0.5243055555555556</v>
      </c>
      <c r="G17" s="122"/>
      <c r="H17" s="120"/>
      <c r="I17" s="121"/>
      <c r="J17" s="121"/>
      <c r="K17" s="122"/>
      <c r="L17" s="123"/>
      <c r="M17" s="121"/>
      <c r="N17" s="124"/>
      <c r="O17" s="125"/>
      <c r="P17" s="125"/>
      <c r="Q17" s="125"/>
      <c r="R17" s="126" t="str">
        <f>IF(MID(B17,6,7)="NO_DATA",50,IF(A17=""," ",$R$2+A17-1))</f>
        <v> </v>
      </c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>
        <f>COUNTA(A8:A17)</f>
        <v>8</v>
      </c>
      <c r="B19" s="1" t="s">
        <v>122</v>
      </c>
      <c r="C19" s="1"/>
      <c r="D19" s="1"/>
      <c r="E19" s="3" t="s">
        <v>123</v>
      </c>
      <c r="F19" s="1">
        <f>DAY(G19)</f>
        <v>3</v>
      </c>
      <c r="G19" s="408">
        <f>SUM(G8:G16)</f>
        <v>3.2180555555555554</v>
      </c>
      <c r="H19" s="2"/>
      <c r="I19" s="1"/>
      <c r="J19" s="1"/>
      <c r="K19" s="1"/>
      <c r="L19" s="3" t="s">
        <v>124</v>
      </c>
      <c r="M19" s="86">
        <f>SUM(M9:M16)</f>
        <v>1112.16</v>
      </c>
      <c r="N19" s="1" t="s">
        <v>125</v>
      </c>
      <c r="O19" s="1"/>
      <c r="P19" s="1"/>
      <c r="Q19" s="1"/>
      <c r="R19" s="3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3" t="s">
        <v>126</v>
      </c>
      <c r="F21" s="1">
        <f>DAY(G21)</f>
        <v>3</v>
      </c>
      <c r="G21" s="2">
        <f>G19</f>
        <v>3.2180555555555554</v>
      </c>
      <c r="H21" s="2"/>
      <c r="I21" s="1"/>
      <c r="J21" s="1"/>
      <c r="K21" s="2"/>
      <c r="L21" s="1"/>
      <c r="M21" s="1"/>
      <c r="N21" s="1"/>
      <c r="O21" s="1"/>
      <c r="P21" s="1"/>
      <c r="Q21" s="1"/>
      <c r="R21" s="1"/>
    </row>
    <row r="22" spans="1:18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0.25" customHeight="1">
      <c r="A23" s="1"/>
      <c r="B23" s="908" t="s">
        <v>81</v>
      </c>
      <c r="C23" s="908" t="s">
        <v>127</v>
      </c>
      <c r="D23" s="897" t="s">
        <v>128</v>
      </c>
      <c r="E23" s="898"/>
      <c r="F23" s="899"/>
      <c r="G23" s="908" t="s">
        <v>129</v>
      </c>
      <c r="H23" s="897" t="s">
        <v>130</v>
      </c>
      <c r="I23" s="899"/>
      <c r="J23" s="908" t="s">
        <v>86</v>
      </c>
      <c r="K23" s="908" t="s">
        <v>131</v>
      </c>
      <c r="L23" s="897" t="s">
        <v>132</v>
      </c>
      <c r="M23" s="898"/>
      <c r="N23" s="899"/>
      <c r="O23" s="910" t="s">
        <v>309</v>
      </c>
      <c r="P23" s="912" t="s">
        <v>315</v>
      </c>
      <c r="Q23" s="1"/>
      <c r="R23" s="1"/>
    </row>
    <row r="24" spans="1:18" ht="35.25" customHeight="1" thickBot="1">
      <c r="A24" s="1"/>
      <c r="B24" s="909"/>
      <c r="C24" s="909"/>
      <c r="D24" s="181" t="s">
        <v>133</v>
      </c>
      <c r="E24" s="178" t="s">
        <v>134</v>
      </c>
      <c r="F24" s="179" t="s">
        <v>135</v>
      </c>
      <c r="G24" s="909"/>
      <c r="H24" s="181" t="s">
        <v>134</v>
      </c>
      <c r="I24" s="179" t="s">
        <v>135</v>
      </c>
      <c r="J24" s="909"/>
      <c r="K24" s="909"/>
      <c r="L24" s="900"/>
      <c r="M24" s="901"/>
      <c r="N24" s="902"/>
      <c r="O24" s="911"/>
      <c r="P24" s="913"/>
      <c r="Q24" s="1"/>
      <c r="R24" s="1"/>
    </row>
    <row r="25" spans="1:18" ht="15">
      <c r="A25" s="1"/>
      <c r="B25" s="106"/>
      <c r="C25" s="106"/>
      <c r="D25" s="138"/>
      <c r="E25" s="139"/>
      <c r="F25" s="140"/>
      <c r="G25" s="470"/>
      <c r="H25" s="466"/>
      <c r="I25" s="473"/>
      <c r="J25" s="80"/>
      <c r="K25" s="106"/>
      <c r="L25" s="884"/>
      <c r="M25" s="885"/>
      <c r="N25" s="886"/>
      <c r="O25" s="653"/>
      <c r="P25" s="654"/>
      <c r="Q25" s="1"/>
      <c r="R25" s="1"/>
    </row>
    <row r="26" spans="1:18" ht="15">
      <c r="A26" s="1">
        <f aca="true" t="shared" si="1" ref="A26:B33">A9</f>
        <v>37</v>
      </c>
      <c r="B26" s="379" t="str">
        <f t="shared" si="1"/>
        <v>CIRS_101SA_FIRMAP001_PRIME</v>
      </c>
      <c r="C26" s="380" t="str">
        <f aca="true" t="shared" si="2" ref="C26:C33">IF(L9=2000,"Co-add",IF(L9=4000,"No Co-add",L9))</f>
        <v>No Co-add</v>
      </c>
      <c r="D26" s="667" t="s">
        <v>234</v>
      </c>
      <c r="E26" s="668" t="s">
        <v>234</v>
      </c>
      <c r="F26" s="669" t="s">
        <v>234</v>
      </c>
      <c r="G26" s="471">
        <v>15.5</v>
      </c>
      <c r="H26" s="670" t="s">
        <v>513</v>
      </c>
      <c r="I26" s="671" t="s">
        <v>513</v>
      </c>
      <c r="J26" s="81">
        <f aca="true" t="shared" si="3" ref="J26:J33">G9</f>
        <v>0.5694444444444444</v>
      </c>
      <c r="K26" s="378">
        <f aca="true" t="shared" si="4" ref="K26:K33">R9</f>
        <v>786</v>
      </c>
      <c r="L26" s="887" t="s">
        <v>515</v>
      </c>
      <c r="M26" s="888"/>
      <c r="N26" s="889"/>
      <c r="O26" s="653"/>
      <c r="P26" s="654"/>
      <c r="Q26" s="1"/>
      <c r="R26" s="1"/>
    </row>
    <row r="27" spans="1:18" ht="36" customHeight="1">
      <c r="A27" s="1">
        <f t="shared" si="1"/>
        <v>39</v>
      </c>
      <c r="B27" s="379" t="str">
        <f t="shared" si="1"/>
        <v>CIRS_101SA_AURORA001_UVIS</v>
      </c>
      <c r="C27" s="380" t="str">
        <f t="shared" si="2"/>
        <v>No Co-add</v>
      </c>
      <c r="D27" s="667" t="s">
        <v>234</v>
      </c>
      <c r="E27" s="668" t="s">
        <v>234</v>
      </c>
      <c r="F27" s="669" t="s">
        <v>234</v>
      </c>
      <c r="G27" s="471">
        <v>3</v>
      </c>
      <c r="H27" s="670" t="s">
        <v>513</v>
      </c>
      <c r="I27" s="671" t="s">
        <v>513</v>
      </c>
      <c r="J27" s="81">
        <f t="shared" si="3"/>
        <v>0.3</v>
      </c>
      <c r="K27" s="378">
        <f t="shared" si="4"/>
        <v>788</v>
      </c>
      <c r="L27" s="887" t="s">
        <v>514</v>
      </c>
      <c r="M27" s="888"/>
      <c r="N27" s="889"/>
      <c r="O27" s="653"/>
      <c r="P27" s="654"/>
      <c r="Q27" s="1"/>
      <c r="R27" s="1"/>
    </row>
    <row r="28" spans="1:18" ht="34.5" customHeight="1">
      <c r="A28" s="1">
        <f t="shared" si="1"/>
        <v>45</v>
      </c>
      <c r="B28" s="379" t="str">
        <f t="shared" si="1"/>
        <v>CIRS_101SA_AURORA002_UVIS</v>
      </c>
      <c r="C28" s="380" t="str">
        <f t="shared" si="2"/>
        <v>No Co-add</v>
      </c>
      <c r="D28" s="667" t="s">
        <v>234</v>
      </c>
      <c r="E28" s="668" t="s">
        <v>234</v>
      </c>
      <c r="F28" s="669" t="s">
        <v>234</v>
      </c>
      <c r="G28" s="471">
        <v>3</v>
      </c>
      <c r="H28" s="670" t="s">
        <v>513</v>
      </c>
      <c r="I28" s="671" t="s">
        <v>513</v>
      </c>
      <c r="J28" s="81">
        <f t="shared" si="3"/>
        <v>0.2826388888888889</v>
      </c>
      <c r="K28" s="378">
        <f t="shared" si="4"/>
        <v>794</v>
      </c>
      <c r="L28" s="887" t="s">
        <v>514</v>
      </c>
      <c r="M28" s="888"/>
      <c r="N28" s="889"/>
      <c r="O28" s="653"/>
      <c r="P28" s="654"/>
      <c r="Q28" s="1"/>
      <c r="R28" s="1"/>
    </row>
    <row r="29" spans="1:18" ht="15">
      <c r="A29" s="1">
        <f t="shared" si="1"/>
        <v>51</v>
      </c>
      <c r="B29" s="379" t="str">
        <f t="shared" si="1"/>
        <v>CIRS_101SA_FIRMAP002_PRIME</v>
      </c>
      <c r="C29" s="380" t="str">
        <f t="shared" si="2"/>
        <v>No Co-add</v>
      </c>
      <c r="D29" s="667" t="s">
        <v>234</v>
      </c>
      <c r="E29" s="668" t="s">
        <v>234</v>
      </c>
      <c r="F29" s="669" t="s">
        <v>234</v>
      </c>
      <c r="G29" s="471">
        <v>15.5</v>
      </c>
      <c r="H29" s="670" t="s">
        <v>513</v>
      </c>
      <c r="I29" s="671" t="s">
        <v>513</v>
      </c>
      <c r="J29" s="81">
        <f t="shared" si="3"/>
        <v>0.4583333333333333</v>
      </c>
      <c r="K29" s="378">
        <f t="shared" si="4"/>
        <v>800</v>
      </c>
      <c r="L29" s="887" t="s">
        <v>516</v>
      </c>
      <c r="M29" s="888"/>
      <c r="N29" s="889"/>
      <c r="O29" s="653"/>
      <c r="P29" s="654"/>
      <c r="Q29" s="1"/>
      <c r="R29" s="1"/>
    </row>
    <row r="30" spans="1:18" ht="15">
      <c r="A30" s="1">
        <f t="shared" si="1"/>
        <v>53</v>
      </c>
      <c r="B30" s="379" t="str">
        <f t="shared" si="1"/>
        <v>CIRS_101SA_AURORA003_UVIS</v>
      </c>
      <c r="C30" s="380" t="str">
        <f t="shared" si="2"/>
        <v>No Co-add</v>
      </c>
      <c r="D30" s="667" t="s">
        <v>234</v>
      </c>
      <c r="E30" s="668" t="s">
        <v>234</v>
      </c>
      <c r="F30" s="669" t="s">
        <v>234</v>
      </c>
      <c r="G30" s="471">
        <v>3</v>
      </c>
      <c r="H30" s="670" t="s">
        <v>513</v>
      </c>
      <c r="I30" s="671" t="s">
        <v>513</v>
      </c>
      <c r="J30" s="81">
        <f t="shared" si="3"/>
        <v>0.548611111111111</v>
      </c>
      <c r="K30" s="378">
        <f t="shared" si="4"/>
        <v>802</v>
      </c>
      <c r="L30" s="887" t="s">
        <v>517</v>
      </c>
      <c r="M30" s="888"/>
      <c r="N30" s="889"/>
      <c r="O30" s="653"/>
      <c r="P30" s="654"/>
      <c r="Q30" s="1"/>
      <c r="R30" s="1"/>
    </row>
    <row r="31" spans="1:18" ht="15">
      <c r="A31" s="1">
        <f t="shared" si="1"/>
        <v>58</v>
      </c>
      <c r="B31" s="379" t="str">
        <f t="shared" si="1"/>
        <v>CIRS_102SA_COMPSIT001_PRIME</v>
      </c>
      <c r="C31" s="380" t="str">
        <f t="shared" si="2"/>
        <v>No Co-add</v>
      </c>
      <c r="D31" s="667" t="s">
        <v>234</v>
      </c>
      <c r="E31" s="668" t="s">
        <v>234</v>
      </c>
      <c r="F31" s="669" t="s">
        <v>234</v>
      </c>
      <c r="G31" s="471">
        <v>0.5</v>
      </c>
      <c r="H31" s="670" t="s">
        <v>513</v>
      </c>
      <c r="I31" s="671" t="s">
        <v>513</v>
      </c>
      <c r="J31" s="81">
        <f t="shared" si="3"/>
        <v>0.2569444444444445</v>
      </c>
      <c r="K31" s="378">
        <f t="shared" si="4"/>
        <v>807</v>
      </c>
      <c r="L31" s="893" t="s">
        <v>518</v>
      </c>
      <c r="M31" s="894"/>
      <c r="N31" s="895"/>
      <c r="O31" s="653"/>
      <c r="P31" s="654"/>
      <c r="Q31" s="1"/>
      <c r="R31" s="1"/>
    </row>
    <row r="32" spans="1:18" ht="15">
      <c r="A32" s="1">
        <f t="shared" si="1"/>
        <v>116</v>
      </c>
      <c r="B32" s="379" t="str">
        <f t="shared" si="1"/>
        <v>CIRS_103SA_COMPSIT001_PRIME</v>
      </c>
      <c r="C32" s="380" t="str">
        <f t="shared" si="2"/>
        <v>No Co-add</v>
      </c>
      <c r="D32" s="667" t="s">
        <v>234</v>
      </c>
      <c r="E32" s="668" t="s">
        <v>234</v>
      </c>
      <c r="F32" s="669" t="s">
        <v>234</v>
      </c>
      <c r="G32" s="471">
        <v>0.5</v>
      </c>
      <c r="H32" s="670" t="s">
        <v>513</v>
      </c>
      <c r="I32" s="671" t="s">
        <v>513</v>
      </c>
      <c r="J32" s="81">
        <f t="shared" si="3"/>
        <v>0.4444444444444444</v>
      </c>
      <c r="K32" s="378">
        <f t="shared" si="4"/>
        <v>865</v>
      </c>
      <c r="L32" s="893" t="s">
        <v>519</v>
      </c>
      <c r="M32" s="894"/>
      <c r="N32" s="895"/>
      <c r="O32" s="653"/>
      <c r="P32" s="654"/>
      <c r="Q32" s="1"/>
      <c r="R32" s="1"/>
    </row>
    <row r="33" spans="1:18" ht="15">
      <c r="A33" s="1">
        <f t="shared" si="1"/>
        <v>131</v>
      </c>
      <c r="B33" s="379" t="str">
        <f t="shared" si="1"/>
        <v>CIRS_103SA_COMPSIT003_PRIME</v>
      </c>
      <c r="C33" s="380" t="str">
        <f t="shared" si="2"/>
        <v>No Co-add</v>
      </c>
      <c r="D33" s="667" t="s">
        <v>234</v>
      </c>
      <c r="E33" s="668" t="s">
        <v>234</v>
      </c>
      <c r="F33" s="669" t="s">
        <v>234</v>
      </c>
      <c r="G33" s="471">
        <v>0.5</v>
      </c>
      <c r="H33" s="670" t="s">
        <v>513</v>
      </c>
      <c r="I33" s="671" t="s">
        <v>513</v>
      </c>
      <c r="J33" s="81">
        <f t="shared" si="3"/>
        <v>0.3576388888888889</v>
      </c>
      <c r="K33" s="378">
        <f t="shared" si="4"/>
        <v>880</v>
      </c>
      <c r="L33" s="896" t="s">
        <v>520</v>
      </c>
      <c r="M33" s="894"/>
      <c r="N33" s="895"/>
      <c r="O33" s="653"/>
      <c r="P33" s="654"/>
      <c r="Q33" s="1"/>
      <c r="R33" s="1"/>
    </row>
    <row r="34" spans="1:18" ht="15.75" thickBot="1">
      <c r="A34" s="1"/>
      <c r="B34" s="142"/>
      <c r="C34" s="132"/>
      <c r="D34" s="129"/>
      <c r="E34" s="130"/>
      <c r="F34" s="131"/>
      <c r="G34" s="472"/>
      <c r="H34" s="474"/>
      <c r="I34" s="475"/>
      <c r="J34" s="143"/>
      <c r="K34" s="144"/>
      <c r="L34" s="890"/>
      <c r="M34" s="891"/>
      <c r="N34" s="892"/>
      <c r="O34" s="653"/>
      <c r="P34" s="654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54"/>
      <c r="P35" s="654"/>
      <c r="Q35" s="1"/>
      <c r="R35" s="1"/>
    </row>
    <row r="36" spans="1:18" ht="15">
      <c r="A36" s="1">
        <f>COUNTA(A25:A34)</f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54">
        <f>SUM(O25:O34)</f>
        <v>0</v>
      </c>
      <c r="P36" s="654">
        <f>SUM(P25:P34)</f>
        <v>0</v>
      </c>
      <c r="Q36" s="1"/>
      <c r="R36" s="1"/>
    </row>
    <row r="37" spans="1:18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customHeight="1">
      <c r="A38" s="1"/>
      <c r="B38" s="903" t="s">
        <v>136</v>
      </c>
      <c r="C38" s="905" t="s">
        <v>85</v>
      </c>
      <c r="D38" s="906"/>
      <c r="E38" s="906"/>
      <c r="F38" s="907"/>
      <c r="G38" s="176" t="s">
        <v>86</v>
      </c>
      <c r="H38" s="905" t="s">
        <v>87</v>
      </c>
      <c r="I38" s="906"/>
      <c r="J38" s="906"/>
      <c r="K38" s="907"/>
      <c r="L38" s="908" t="s">
        <v>89</v>
      </c>
      <c r="M38" s="133"/>
      <c r="N38" s="128"/>
      <c r="O38" s="1"/>
      <c r="P38" s="1"/>
      <c r="Q38" s="1"/>
      <c r="R38" s="1"/>
    </row>
    <row r="39" spans="1:18" ht="36" customHeight="1" thickBot="1">
      <c r="A39" s="1"/>
      <c r="B39" s="904"/>
      <c r="C39" s="177" t="s">
        <v>91</v>
      </c>
      <c r="D39" s="178" t="s">
        <v>92</v>
      </c>
      <c r="E39" s="178" t="s">
        <v>93</v>
      </c>
      <c r="F39" s="179" t="s">
        <v>94</v>
      </c>
      <c r="G39" s="179" t="s">
        <v>94</v>
      </c>
      <c r="H39" s="177" t="s">
        <v>91</v>
      </c>
      <c r="I39" s="180" t="s">
        <v>92</v>
      </c>
      <c r="J39" s="178" t="s">
        <v>93</v>
      </c>
      <c r="K39" s="179" t="s">
        <v>94</v>
      </c>
      <c r="L39" s="909"/>
      <c r="M39" s="133"/>
      <c r="N39" s="128"/>
      <c r="O39" s="1"/>
      <c r="P39" s="1"/>
      <c r="Q39" s="1"/>
      <c r="R39" s="1"/>
    </row>
    <row r="40" spans="1:18" ht="15">
      <c r="A40" s="1"/>
      <c r="B40" s="106"/>
      <c r="C40" s="145"/>
      <c r="D40" s="146"/>
      <c r="E40" s="146"/>
      <c r="F40" s="147"/>
      <c r="G40" s="147"/>
      <c r="H40" s="145"/>
      <c r="I40" s="148"/>
      <c r="J40" s="146"/>
      <c r="K40" s="147"/>
      <c r="L40" s="141"/>
      <c r="M40" s="128"/>
      <c r="N40" s="128"/>
      <c r="O40" s="1"/>
      <c r="P40" s="1"/>
      <c r="Q40" s="1"/>
      <c r="R40" s="1"/>
    </row>
    <row r="41" spans="1:18" ht="15">
      <c r="A41" s="1"/>
      <c r="B41" s="401"/>
      <c r="C41" s="342"/>
      <c r="D41" s="343"/>
      <c r="E41" s="343"/>
      <c r="F41" s="344"/>
      <c r="G41" s="344"/>
      <c r="H41" s="342"/>
      <c r="I41" s="343"/>
      <c r="J41" s="343"/>
      <c r="K41" s="344"/>
      <c r="L41" s="345"/>
      <c r="M41" s="128"/>
      <c r="N41" s="128"/>
      <c r="O41" s="1"/>
      <c r="P41" s="1"/>
      <c r="Q41" s="1"/>
      <c r="R41" s="1"/>
    </row>
    <row r="42" spans="1:18" ht="15">
      <c r="A42" s="1"/>
      <c r="B42" s="401"/>
      <c r="C42" s="342"/>
      <c r="D42" s="343"/>
      <c r="E42" s="343"/>
      <c r="F42" s="344"/>
      <c r="G42" s="344"/>
      <c r="H42" s="342"/>
      <c r="I42" s="343"/>
      <c r="J42" s="343"/>
      <c r="K42" s="344"/>
      <c r="L42" s="345"/>
      <c r="M42" s="128"/>
      <c r="N42" s="128"/>
      <c r="O42" s="1"/>
      <c r="P42" s="1"/>
      <c r="Q42" s="1"/>
      <c r="R42" s="1"/>
    </row>
    <row r="43" spans="1:18" ht="15.75" thickBot="1">
      <c r="A43" s="1"/>
      <c r="B43" s="69"/>
      <c r="C43" s="83"/>
      <c r="D43" s="84"/>
      <c r="E43" s="84"/>
      <c r="F43" s="134"/>
      <c r="G43" s="134"/>
      <c r="H43" s="135"/>
      <c r="I43" s="84"/>
      <c r="J43" s="84"/>
      <c r="K43" s="134"/>
      <c r="L43" s="136"/>
      <c r="M43" s="86"/>
      <c r="N43" s="1"/>
      <c r="O43" s="1"/>
      <c r="P43" s="1"/>
      <c r="Q43" s="1"/>
      <c r="R43" s="1"/>
    </row>
    <row r="44" spans="1:18" ht="15">
      <c r="A44" s="1"/>
      <c r="B44" s="1"/>
      <c r="C44" s="85"/>
      <c r="D44" s="3"/>
      <c r="E44" s="3"/>
      <c r="F44" s="127"/>
      <c r="G44" s="127"/>
      <c r="H44" s="137"/>
      <c r="I44" s="3"/>
      <c r="J44" s="3"/>
      <c r="K44" s="127"/>
      <c r="L44" s="3"/>
      <c r="M44" s="86"/>
      <c r="N44" s="1"/>
      <c r="O44" s="1"/>
      <c r="P44" s="1"/>
      <c r="Q44" s="1"/>
      <c r="R44" s="1"/>
    </row>
    <row r="45" spans="1:18" ht="15">
      <c r="A45" s="1"/>
      <c r="B45" s="1"/>
      <c r="C45" s="85"/>
      <c r="D45" s="3"/>
      <c r="E45" s="3"/>
      <c r="F45" s="127"/>
      <c r="G45" s="127"/>
      <c r="H45" s="137"/>
      <c r="I45" s="3"/>
      <c r="J45" s="3"/>
      <c r="K45" s="127"/>
      <c r="L45" s="86"/>
      <c r="M45" s="86"/>
      <c r="N45" s="1"/>
      <c r="O45" s="1"/>
      <c r="P45" s="1"/>
      <c r="Q45" s="1"/>
      <c r="R45" s="1"/>
    </row>
    <row r="46" spans="1:18" ht="15">
      <c r="A46" s="1">
        <f>COUNTA(B40:B43)</f>
        <v>0</v>
      </c>
      <c r="B46" s="1" t="s">
        <v>138</v>
      </c>
      <c r="C46" s="1"/>
      <c r="D46" s="1"/>
      <c r="E46" s="3" t="s">
        <v>123</v>
      </c>
      <c r="F46" s="1">
        <f>DAY(G46)</f>
        <v>0</v>
      </c>
      <c r="G46" s="2">
        <f>SUM(G40:G43)</f>
        <v>0</v>
      </c>
      <c r="H46" s="2"/>
      <c r="I46" s="1"/>
      <c r="J46" s="1"/>
      <c r="K46" s="3" t="s">
        <v>124</v>
      </c>
      <c r="L46" s="86">
        <f>SUM(L40:L43)</f>
        <v>0</v>
      </c>
      <c r="M46" s="1" t="s">
        <v>125</v>
      </c>
      <c r="N46" s="1"/>
      <c r="O46" s="1"/>
      <c r="P46" s="1"/>
      <c r="Q46" s="1"/>
      <c r="R46" s="1"/>
    </row>
  </sheetData>
  <sheetProtection/>
  <mergeCells count="32">
    <mergeCell ref="R5:R6"/>
    <mergeCell ref="M5:M6"/>
    <mergeCell ref="N5:N6"/>
    <mergeCell ref="O5:Q5"/>
    <mergeCell ref="D23:F23"/>
    <mergeCell ref="O23:O24"/>
    <mergeCell ref="P23:P24"/>
    <mergeCell ref="B5:B6"/>
    <mergeCell ref="C5:F5"/>
    <mergeCell ref="H5:K5"/>
    <mergeCell ref="J23:J24"/>
    <mergeCell ref="H23:I23"/>
    <mergeCell ref="L5:L6"/>
    <mergeCell ref="K23:K24"/>
    <mergeCell ref="L23:N24"/>
    <mergeCell ref="B38:B39"/>
    <mergeCell ref="C38:F38"/>
    <mergeCell ref="H38:K38"/>
    <mergeCell ref="L38:L39"/>
    <mergeCell ref="G23:G24"/>
    <mergeCell ref="L30:N30"/>
    <mergeCell ref="L31:N31"/>
    <mergeCell ref="B23:B24"/>
    <mergeCell ref="C23:C24"/>
    <mergeCell ref="L25:N25"/>
    <mergeCell ref="L26:N26"/>
    <mergeCell ref="L34:N34"/>
    <mergeCell ref="L27:N27"/>
    <mergeCell ref="L28:N28"/>
    <mergeCell ref="L32:N32"/>
    <mergeCell ref="L33:N33"/>
    <mergeCell ref="L29:N29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66" customWidth="1"/>
    <col min="2" max="2" width="11.00390625" style="66" bestFit="1" customWidth="1"/>
    <col min="3" max="3" width="9.140625" style="66" bestFit="1" customWidth="1"/>
    <col min="4" max="4" width="15.00390625" style="66" bestFit="1" customWidth="1"/>
    <col min="5" max="5" width="10.8515625" style="66" bestFit="1" customWidth="1"/>
    <col min="6" max="6" width="30.140625" style="66" bestFit="1" customWidth="1"/>
    <col min="7" max="7" width="8.7109375" style="66" bestFit="1" customWidth="1"/>
    <col min="8" max="8" width="2.57421875" style="66" bestFit="1" customWidth="1"/>
    <col min="9" max="9" width="3.8515625" style="66" bestFit="1" customWidth="1"/>
    <col min="10" max="10" width="9.57421875" style="66" bestFit="1" customWidth="1"/>
    <col min="11" max="11" width="10.140625" style="66" bestFit="1" customWidth="1"/>
    <col min="12" max="12" width="9.28125" style="66" bestFit="1" customWidth="1"/>
    <col min="13" max="13" width="13.57421875" style="66" bestFit="1" customWidth="1"/>
    <col min="14" max="15" width="10.140625" style="66" bestFit="1" customWidth="1"/>
    <col min="16" max="16" width="10.8515625" style="66" bestFit="1" customWidth="1"/>
    <col min="17" max="17" width="10.7109375" style="66" bestFit="1" customWidth="1"/>
    <col min="18" max="18" width="3.8515625" style="66" bestFit="1" customWidth="1"/>
    <col min="19" max="16384" width="8.8515625" style="66" customWidth="1"/>
  </cols>
  <sheetData>
    <row r="2" spans="2:3" ht="15">
      <c r="B2" s="66" t="s">
        <v>521</v>
      </c>
      <c r="C2" s="66">
        <v>883</v>
      </c>
    </row>
    <row r="7" spans="1:6" ht="15">
      <c r="A7" s="1"/>
      <c r="B7" s="674" t="s">
        <v>537</v>
      </c>
      <c r="C7" s="674" t="s">
        <v>86</v>
      </c>
      <c r="D7" s="66" t="s">
        <v>522</v>
      </c>
      <c r="E7" s="66" t="s">
        <v>523</v>
      </c>
      <c r="F7" s="66" t="s">
        <v>524</v>
      </c>
    </row>
    <row r="9" spans="1:18" ht="15">
      <c r="A9" s="66">
        <v>7</v>
      </c>
      <c r="B9" s="2">
        <v>0</v>
      </c>
      <c r="C9" s="2">
        <f>D10-D9</f>
        <v>0.0006799768518518519</v>
      </c>
      <c r="D9" s="689">
        <v>0</v>
      </c>
      <c r="E9" s="66">
        <v>0</v>
      </c>
      <c r="F9" s="66" t="s">
        <v>525</v>
      </c>
      <c r="G9" s="66" t="s">
        <v>526</v>
      </c>
      <c r="H9" s="66">
        <v>0</v>
      </c>
      <c r="I9" s="66">
        <v>39</v>
      </c>
      <c r="J9" s="66" t="s">
        <v>527</v>
      </c>
      <c r="K9" s="672" t="s">
        <v>528</v>
      </c>
      <c r="L9" s="672" t="s">
        <v>529</v>
      </c>
      <c r="M9" s="672" t="s">
        <v>530</v>
      </c>
      <c r="N9" s="66" t="s">
        <v>548</v>
      </c>
      <c r="O9" s="66" t="s">
        <v>547</v>
      </c>
      <c r="P9" s="66" t="s">
        <v>533</v>
      </c>
      <c r="Q9" s="66" t="s">
        <v>534</v>
      </c>
      <c r="R9" s="66">
        <v>80</v>
      </c>
    </row>
    <row r="10" spans="1:18" ht="15">
      <c r="A10" s="66">
        <v>7</v>
      </c>
      <c r="C10" s="2">
        <f>D11-D10</f>
        <v>0.18057725694444443</v>
      </c>
      <c r="D10" s="689">
        <v>0.0006799768518518519</v>
      </c>
      <c r="E10" s="66">
        <v>470</v>
      </c>
      <c r="F10" s="66" t="s">
        <v>525</v>
      </c>
      <c r="G10" s="66" t="s">
        <v>526</v>
      </c>
      <c r="H10" s="66">
        <v>0</v>
      </c>
      <c r="I10" s="66">
        <v>39</v>
      </c>
      <c r="J10" s="66" t="s">
        <v>527</v>
      </c>
      <c r="K10" s="672" t="s">
        <v>528</v>
      </c>
      <c r="L10" s="672" t="s">
        <v>529</v>
      </c>
      <c r="M10" s="672" t="s">
        <v>530</v>
      </c>
      <c r="N10" s="66" t="s">
        <v>548</v>
      </c>
      <c r="O10" s="66" t="s">
        <v>547</v>
      </c>
      <c r="P10" s="66" t="s">
        <v>535</v>
      </c>
      <c r="Q10" s="66" t="s">
        <v>534</v>
      </c>
      <c r="R10" s="66">
        <v>80</v>
      </c>
    </row>
    <row r="11" spans="1:18" ht="15">
      <c r="A11" s="66">
        <v>7</v>
      </c>
      <c r="C11" s="2">
        <f>D12-D11</f>
        <v>0.0006799768518518656</v>
      </c>
      <c r="D11" s="689">
        <v>0.1812572337962963</v>
      </c>
      <c r="E11" s="66">
        <v>124815</v>
      </c>
      <c r="F11" s="66" t="s">
        <v>525</v>
      </c>
      <c r="G11" s="66" t="s">
        <v>526</v>
      </c>
      <c r="H11" s="66">
        <v>0</v>
      </c>
      <c r="I11" s="66">
        <v>39</v>
      </c>
      <c r="J11" s="66" t="s">
        <v>527</v>
      </c>
      <c r="K11" s="672" t="s">
        <v>528</v>
      </c>
      <c r="L11" s="672" t="s">
        <v>529</v>
      </c>
      <c r="M11" s="672" t="s">
        <v>530</v>
      </c>
      <c r="N11" s="66" t="s">
        <v>548</v>
      </c>
      <c r="O11" s="66" t="s">
        <v>547</v>
      </c>
      <c r="P11" s="66" t="s">
        <v>533</v>
      </c>
      <c r="Q11" s="66" t="s">
        <v>534</v>
      </c>
      <c r="R11" s="66">
        <v>80</v>
      </c>
    </row>
    <row r="12" spans="1:18" ht="15">
      <c r="A12" s="66">
        <v>7</v>
      </c>
      <c r="C12" s="2">
        <f>D13-D12</f>
        <v>0.21252170138888887</v>
      </c>
      <c r="D12" s="689">
        <v>0.18193721064814816</v>
      </c>
      <c r="E12" s="66">
        <v>470</v>
      </c>
      <c r="F12" s="66" t="s">
        <v>525</v>
      </c>
      <c r="G12" s="66" t="s">
        <v>526</v>
      </c>
      <c r="H12" s="66">
        <v>0</v>
      </c>
      <c r="I12" s="66">
        <v>39</v>
      </c>
      <c r="J12" s="66" t="s">
        <v>527</v>
      </c>
      <c r="K12" s="672" t="s">
        <v>528</v>
      </c>
      <c r="L12" s="672" t="s">
        <v>529</v>
      </c>
      <c r="M12" s="672" t="s">
        <v>530</v>
      </c>
      <c r="N12" s="66" t="s">
        <v>548</v>
      </c>
      <c r="O12" s="66" t="s">
        <v>547</v>
      </c>
      <c r="P12" s="66" t="s">
        <v>535</v>
      </c>
      <c r="Q12" s="66" t="s">
        <v>534</v>
      </c>
      <c r="R12" s="66">
        <v>80</v>
      </c>
    </row>
    <row r="13" spans="1:18" ht="15">
      <c r="A13" s="66">
        <v>7</v>
      </c>
      <c r="C13" s="2">
        <f>D14-D13</f>
        <v>0.0006799768518518379</v>
      </c>
      <c r="D13" s="689">
        <v>0.39445891203703703</v>
      </c>
      <c r="E13" s="66">
        <v>146895</v>
      </c>
      <c r="F13" s="66" t="s">
        <v>525</v>
      </c>
      <c r="G13" s="66" t="s">
        <v>526</v>
      </c>
      <c r="H13" s="66">
        <v>0</v>
      </c>
      <c r="I13" s="66">
        <v>39</v>
      </c>
      <c r="J13" s="66" t="s">
        <v>527</v>
      </c>
      <c r="K13" s="672" t="s">
        <v>528</v>
      </c>
      <c r="L13" s="672" t="s">
        <v>529</v>
      </c>
      <c r="M13" s="672" t="s">
        <v>530</v>
      </c>
      <c r="N13" s="66" t="s">
        <v>548</v>
      </c>
      <c r="O13" s="66" t="s">
        <v>547</v>
      </c>
      <c r="P13" s="66" t="s">
        <v>533</v>
      </c>
      <c r="Q13" s="66" t="s">
        <v>534</v>
      </c>
      <c r="R13" s="66">
        <v>80</v>
      </c>
    </row>
    <row r="14" spans="1:6" ht="15">
      <c r="A14" s="66">
        <v>4</v>
      </c>
      <c r="D14" s="689">
        <f>D20</f>
        <v>0.3951388888888889</v>
      </c>
      <c r="E14" s="66">
        <v>0</v>
      </c>
      <c r="F14" s="66" t="s">
        <v>536</v>
      </c>
    </row>
    <row r="15" ht="15">
      <c r="C15" s="2"/>
    </row>
    <row r="16" spans="1:3" ht="15">
      <c r="A16" s="675">
        <f>CEILING(SUM(A9:A14)/88,1)</f>
        <v>1</v>
      </c>
      <c r="B16" s="3" t="s">
        <v>10</v>
      </c>
      <c r="C16" s="127">
        <f>SUM(C9:C14)</f>
        <v>0.3951388888888889</v>
      </c>
    </row>
    <row r="17" spans="1:3" ht="15">
      <c r="A17" s="675"/>
      <c r="B17" s="3"/>
      <c r="C17" s="127"/>
    </row>
    <row r="18" spans="4:5" ht="15">
      <c r="D18" s="676">
        <f>Rings!J127</f>
        <v>0.3958333333333333</v>
      </c>
      <c r="E18" s="66" t="s">
        <v>538</v>
      </c>
    </row>
    <row r="19" spans="4:5" ht="15">
      <c r="D19" s="676">
        <v>0.0006944444444444445</v>
      </c>
      <c r="E19" s="66" t="s">
        <v>539</v>
      </c>
    </row>
    <row r="20" spans="4:5" ht="15">
      <c r="D20" s="676">
        <f>D18-D19</f>
        <v>0.3951388888888889</v>
      </c>
      <c r="E20" s="66" t="s">
        <v>540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25.28125" style="0" customWidth="1"/>
    <col min="3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0" width="8.71093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3" t="s">
        <v>205</v>
      </c>
      <c r="C2" s="1">
        <v>96</v>
      </c>
      <c r="D2" s="1"/>
      <c r="E2" s="1" t="s">
        <v>206</v>
      </c>
      <c r="F2" s="1"/>
      <c r="G2" s="1"/>
      <c r="H2" s="1"/>
      <c r="I2" s="1">
        <v>88</v>
      </c>
      <c r="J2" s="1" t="s">
        <v>207</v>
      </c>
    </row>
    <row r="3" spans="1:10" ht="15">
      <c r="A3" s="1"/>
      <c r="B3" s="3" t="s">
        <v>208</v>
      </c>
      <c r="C3" s="1">
        <v>12</v>
      </c>
      <c r="D3" s="1"/>
      <c r="E3" s="1"/>
      <c r="F3" s="1"/>
      <c r="G3" s="1"/>
      <c r="H3" s="1"/>
      <c r="I3" s="1"/>
      <c r="J3" s="1"/>
    </row>
    <row r="4" spans="1:10" ht="15">
      <c r="A4" s="1"/>
      <c r="B4" s="3" t="s">
        <v>209</v>
      </c>
      <c r="C4" s="1">
        <v>84</v>
      </c>
      <c r="D4" s="1"/>
      <c r="E4" s="1"/>
      <c r="F4" s="1"/>
      <c r="G4" s="1"/>
      <c r="H4" s="1"/>
      <c r="I4" s="1"/>
      <c r="J4" s="1"/>
    </row>
    <row r="5" spans="1:10" ht="15">
      <c r="A5" s="1"/>
      <c r="B5" s="3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3" t="s">
        <v>210</v>
      </c>
      <c r="C6" s="21">
        <f>Saturn!A19+D6+E6</f>
        <v>8</v>
      </c>
      <c r="D6" s="1">
        <f>Saturn!O36</f>
        <v>0</v>
      </c>
      <c r="E6" s="1">
        <f>-Saturn!P36</f>
        <v>0</v>
      </c>
      <c r="F6" s="1"/>
      <c r="G6" s="1"/>
      <c r="H6" s="1"/>
      <c r="I6" s="1"/>
      <c r="J6" s="1"/>
    </row>
    <row r="7" spans="1:10" ht="15">
      <c r="A7" s="1"/>
      <c r="B7" s="3" t="s">
        <v>211</v>
      </c>
      <c r="C7" s="21">
        <f>'Icy Satellites'!A24+D7+E7</f>
        <v>6</v>
      </c>
      <c r="D7" s="1">
        <f>'Icy Satellites'!P46</f>
        <v>1</v>
      </c>
      <c r="E7" s="1">
        <f>-'Icy Satellites'!Q46</f>
        <v>-8</v>
      </c>
      <c r="F7" s="1"/>
      <c r="G7" s="1"/>
      <c r="H7" s="1"/>
      <c r="I7" s="1"/>
      <c r="J7" s="1"/>
    </row>
    <row r="8" spans="1:10" ht="15">
      <c r="A8" s="1"/>
      <c r="B8" s="3" t="s">
        <v>212</v>
      </c>
      <c r="C8" s="21">
        <f>Titan!A31+D8+E8</f>
        <v>6</v>
      </c>
      <c r="D8" s="1">
        <f>Titan!Q60</f>
        <v>0</v>
      </c>
      <c r="E8" s="1">
        <f>-Titan!R60</f>
        <v>-14</v>
      </c>
      <c r="F8" s="1"/>
      <c r="G8" s="1"/>
      <c r="H8" s="1"/>
      <c r="I8" s="1"/>
      <c r="J8" s="1"/>
    </row>
    <row r="9" spans="1:10" ht="15">
      <c r="A9" s="1"/>
      <c r="B9" s="3" t="s">
        <v>213</v>
      </c>
      <c r="C9" s="21">
        <f>Rings!A66+D9+E9</f>
        <v>51</v>
      </c>
      <c r="D9" s="1">
        <f>Rings!O130</f>
        <v>0</v>
      </c>
      <c r="E9" s="1">
        <f>-Rings!P130</f>
        <v>-4</v>
      </c>
      <c r="F9" s="1"/>
      <c r="G9" s="1"/>
      <c r="H9" s="1"/>
      <c r="I9" s="1"/>
      <c r="J9" s="1"/>
    </row>
    <row r="10" spans="1:10" ht="15">
      <c r="A10" s="1"/>
      <c r="B10" s="3" t="s">
        <v>214</v>
      </c>
      <c r="C10" s="491">
        <f>'Deep Space Cals'!A90+D10+E10</f>
        <v>39</v>
      </c>
      <c r="D10" s="1">
        <f>'Deep Space Cals'!P90</f>
        <v>0</v>
      </c>
      <c r="E10" s="490">
        <f>-'Deep Space Cals'!Q90</f>
        <v>0</v>
      </c>
      <c r="F10" s="1"/>
      <c r="G10" s="1"/>
      <c r="H10" s="1"/>
      <c r="I10" s="1"/>
      <c r="J10" s="1"/>
    </row>
    <row r="11" spans="1:10" ht="15">
      <c r="A11" s="1"/>
      <c r="B11" s="3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1"/>
      <c r="B12" s="3" t="s">
        <v>215</v>
      </c>
      <c r="C12" s="21">
        <f>SUM(C6:C10)</f>
        <v>110</v>
      </c>
      <c r="D12" s="1"/>
      <c r="E12" s="1"/>
      <c r="F12" s="1"/>
      <c r="G12" s="1"/>
      <c r="H12" s="1"/>
      <c r="I12" s="1"/>
      <c r="J12" s="1"/>
    </row>
    <row r="13" spans="1:10" ht="15">
      <c r="A13" s="1"/>
      <c r="B13" s="3"/>
      <c r="C13" s="22"/>
      <c r="D13" s="1"/>
      <c r="E13" s="1"/>
      <c r="F13" s="1"/>
      <c r="G13" s="1"/>
      <c r="H13" s="1"/>
      <c r="I13" s="1"/>
      <c r="J13" s="1"/>
    </row>
    <row r="14" spans="1:10" ht="15">
      <c r="A14" s="1"/>
      <c r="B14" s="3" t="s">
        <v>216</v>
      </c>
      <c r="C14" s="21">
        <f>C4-C12</f>
        <v>-26</v>
      </c>
      <c r="D14" s="1"/>
      <c r="E14" s="1"/>
      <c r="F14" s="1"/>
      <c r="G14" s="1"/>
      <c r="H14" s="1"/>
      <c r="I14" s="1"/>
      <c r="J14" s="1"/>
    </row>
    <row r="15" spans="1:10" ht="15">
      <c r="A15" s="1"/>
      <c r="B15" s="3"/>
      <c r="C15" s="22"/>
      <c r="D15" s="1"/>
      <c r="E15" s="1"/>
      <c r="F15" s="1"/>
      <c r="G15" s="1"/>
      <c r="H15" s="1"/>
      <c r="I15" s="1"/>
      <c r="J15" s="1"/>
    </row>
    <row r="16" spans="1:10" ht="15">
      <c r="A16" s="1"/>
      <c r="B16" s="3" t="s">
        <v>217</v>
      </c>
      <c r="C16" s="21">
        <f>C3+C12</f>
        <v>122</v>
      </c>
      <c r="D16" s="1" t="s">
        <v>218</v>
      </c>
      <c r="E16" s="1"/>
      <c r="F16" s="1"/>
      <c r="G16" s="1"/>
      <c r="H16" s="1"/>
      <c r="I16" s="1"/>
      <c r="J16" s="1"/>
    </row>
    <row r="17" spans="1:10" ht="15">
      <c r="A17" s="1"/>
      <c r="B17" s="3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3" t="s">
        <v>219</v>
      </c>
      <c r="C18" s="1">
        <v>128</v>
      </c>
      <c r="D18" s="1"/>
      <c r="E18" s="1"/>
      <c r="F18" s="1"/>
      <c r="G18" s="1"/>
      <c r="H18" s="1"/>
      <c r="I18" s="1"/>
      <c r="J18" s="1"/>
    </row>
    <row r="19" spans="1:10" ht="15">
      <c r="A19" s="1"/>
      <c r="B19" s="3" t="s">
        <v>220</v>
      </c>
      <c r="C19" s="1">
        <f>C18*C16</f>
        <v>15616</v>
      </c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3" t="s">
        <v>221</v>
      </c>
      <c r="C21" s="1">
        <f>'CIRS EM Test Results'!G142+1</f>
        <v>110</v>
      </c>
      <c r="D21" s="1"/>
      <c r="E21" s="1"/>
      <c r="F21" s="1"/>
      <c r="G21" s="1"/>
      <c r="H21" s="1"/>
      <c r="I21" s="1"/>
      <c r="J21" s="1"/>
    </row>
    <row r="22" spans="1:10" ht="15">
      <c r="A22" s="1"/>
      <c r="B22" s="3" t="s">
        <v>222</v>
      </c>
      <c r="C22" s="1">
        <v>64</v>
      </c>
      <c r="D22" s="1"/>
      <c r="E22" s="1"/>
      <c r="F22" s="1"/>
      <c r="G22" s="1"/>
      <c r="H22" s="1"/>
      <c r="I22" s="1"/>
      <c r="J22" s="1"/>
    </row>
    <row r="23" spans="1:10" ht="15">
      <c r="A23" s="1"/>
      <c r="B23" s="3" t="s">
        <v>223</v>
      </c>
      <c r="C23" s="1">
        <f>C21*C22</f>
        <v>7040</v>
      </c>
      <c r="D23" s="1"/>
      <c r="E23" s="1"/>
      <c r="F23" s="1"/>
      <c r="G23" s="1"/>
      <c r="H23" s="1"/>
      <c r="I23" s="1"/>
      <c r="J23" s="1"/>
    </row>
    <row r="24" spans="1:10" ht="30">
      <c r="A24" s="1"/>
      <c r="B24" s="23" t="s">
        <v>224</v>
      </c>
      <c r="C24" s="2">
        <f>C23/(60*60*24)</f>
        <v>0.08148148148148149</v>
      </c>
      <c r="D24" s="1"/>
      <c r="E24" s="1"/>
      <c r="F24" s="1"/>
      <c r="G24" s="1"/>
      <c r="H24" s="1"/>
      <c r="I24" s="1"/>
      <c r="J24" s="1"/>
    </row>
    <row r="25" spans="1:10" ht="15">
      <c r="A25" s="1"/>
      <c r="B25" s="3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 t="s">
        <v>225</v>
      </c>
      <c r="C26" s="1">
        <v>16128</v>
      </c>
      <c r="D26" s="1"/>
      <c r="E26" s="1"/>
      <c r="F26" s="1"/>
      <c r="G26" s="1"/>
      <c r="H26" s="1"/>
      <c r="I26" s="1"/>
      <c r="J26" s="1"/>
    </row>
    <row r="27" spans="1:10" ht="15">
      <c r="A27" s="1"/>
      <c r="B27" s="1" t="s">
        <v>226</v>
      </c>
      <c r="C27" s="1">
        <f>C26+C16*8-1</f>
        <v>17103</v>
      </c>
      <c r="D27" s="1"/>
      <c r="E27" s="1"/>
      <c r="F27" s="1"/>
      <c r="G27" s="1"/>
      <c r="H27" s="1"/>
      <c r="I27" s="1"/>
      <c r="J27" s="1"/>
    </row>
  </sheetData>
  <sheetProtection/>
  <conditionalFormatting sqref="C14">
    <cfRule type="cellIs" priority="1" dxfId="0" operator="lessThan" stopIfTrue="1">
      <formula>0</formula>
    </cfRule>
  </conditionalFormatting>
  <printOptions gridLines="1"/>
  <pageMargins left="0.75" right="0.75" top="1" bottom="1" header="0.511811023" footer="0.51181102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Q2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25" customWidth="1"/>
    <col min="2" max="2" width="43.28125" style="25" customWidth="1"/>
    <col min="3" max="4" width="8.8515625" style="25" customWidth="1"/>
    <col min="5" max="5" width="11.8515625" style="25" customWidth="1"/>
    <col min="6" max="7" width="8.8515625" style="25" customWidth="1"/>
    <col min="8" max="8" width="11.8515625" style="25" customWidth="1"/>
    <col min="9" max="11" width="8.8515625" style="25" customWidth="1"/>
    <col min="12" max="13" width="10.28125" style="26" bestFit="1" customWidth="1"/>
    <col min="14" max="14" width="8.8515625" style="25" customWidth="1"/>
    <col min="15" max="15" width="10.28125" style="25" bestFit="1" customWidth="1"/>
    <col min="16" max="16384" width="8.8515625" style="25" customWidth="1"/>
  </cols>
  <sheetData>
    <row r="1" ht="15.75" thickBot="1"/>
    <row r="2" spans="2:10" ht="15" customHeight="1">
      <c r="B2" s="849" t="s">
        <v>81</v>
      </c>
      <c r="C2" s="994" t="s">
        <v>85</v>
      </c>
      <c r="D2" s="995"/>
      <c r="E2" s="996"/>
      <c r="F2" s="27"/>
      <c r="G2" s="28" t="s">
        <v>87</v>
      </c>
      <c r="H2" s="29"/>
      <c r="I2" s="844" t="s">
        <v>90</v>
      </c>
      <c r="J2" s="849" t="s">
        <v>13</v>
      </c>
    </row>
    <row r="3" spans="2:10" ht="32.25" customHeight="1" thickBot="1">
      <c r="B3" s="850"/>
      <c r="C3" s="30" t="s">
        <v>92</v>
      </c>
      <c r="D3" s="31" t="s">
        <v>93</v>
      </c>
      <c r="E3" s="32" t="s">
        <v>94</v>
      </c>
      <c r="F3" s="30" t="s">
        <v>92</v>
      </c>
      <c r="G3" s="31" t="s">
        <v>93</v>
      </c>
      <c r="H3" s="32" t="s">
        <v>94</v>
      </c>
      <c r="I3" s="852"/>
      <c r="J3" s="848"/>
    </row>
    <row r="4" spans="2:10" ht="15">
      <c r="B4" s="33"/>
      <c r="C4" s="34"/>
      <c r="D4" s="35"/>
      <c r="E4" s="36"/>
      <c r="F4" s="34"/>
      <c r="G4" s="35"/>
      <c r="H4" s="36"/>
      <c r="I4" s="37"/>
      <c r="J4" s="38"/>
    </row>
    <row r="5" spans="2:17" ht="15">
      <c r="B5" s="506" t="s">
        <v>495</v>
      </c>
      <c r="C5" s="352">
        <v>2009</v>
      </c>
      <c r="D5" s="352">
        <v>9</v>
      </c>
      <c r="E5" s="332">
        <v>0.6361111111111112</v>
      </c>
      <c r="F5" s="40"/>
      <c r="G5" s="41"/>
      <c r="H5" s="42"/>
      <c r="I5" s="39" t="s">
        <v>137</v>
      </c>
      <c r="J5" s="42"/>
      <c r="N5" s="26"/>
      <c r="O5" s="26"/>
      <c r="P5" s="26"/>
      <c r="Q5" s="26"/>
    </row>
    <row r="6" spans="2:17" ht="15">
      <c r="B6" s="506" t="s">
        <v>329</v>
      </c>
      <c r="C6" s="352">
        <v>2009</v>
      </c>
      <c r="D6" s="352">
        <v>9</v>
      </c>
      <c r="E6" s="332">
        <f>E5+E283</f>
        <v>0.638888888888889</v>
      </c>
      <c r="F6" s="331">
        <v>2009</v>
      </c>
      <c r="G6" s="331">
        <v>9</v>
      </c>
      <c r="H6" s="332">
        <f>E6+E285</f>
        <v>0.6402777777777778</v>
      </c>
      <c r="I6" s="337">
        <v>60</v>
      </c>
      <c r="J6" s="337">
        <f>IF(I6=50,10,1)</f>
        <v>1</v>
      </c>
      <c r="N6" s="26"/>
      <c r="O6" s="26"/>
      <c r="P6" s="26"/>
      <c r="Q6" s="26"/>
    </row>
    <row r="7" spans="1:17" ht="15">
      <c r="A7" s="325"/>
      <c r="B7" s="305" t="s">
        <v>14</v>
      </c>
      <c r="C7" s="331">
        <f>F6</f>
        <v>2009</v>
      </c>
      <c r="D7" s="331">
        <f>G6</f>
        <v>9</v>
      </c>
      <c r="E7" s="332">
        <f>H6</f>
        <v>0.6402777777777778</v>
      </c>
      <c r="F7" s="331">
        <f>C8</f>
        <v>2009</v>
      </c>
      <c r="G7" s="331">
        <f>D8</f>
        <v>9</v>
      </c>
      <c r="H7" s="332">
        <f>E8</f>
        <v>0.6631944444444444</v>
      </c>
      <c r="I7" s="337">
        <v>50</v>
      </c>
      <c r="J7" s="337">
        <f aca="true" t="shared" si="0" ref="J7:J68">IF(I7=50,10,1)</f>
        <v>10</v>
      </c>
      <c r="N7" s="26"/>
      <c r="O7" s="26"/>
      <c r="P7" s="26"/>
      <c r="Q7" s="26"/>
    </row>
    <row r="8" spans="1:17" ht="15">
      <c r="A8" s="325">
        <v>1</v>
      </c>
      <c r="B8" s="305" t="s">
        <v>331</v>
      </c>
      <c r="C8" s="352">
        <v>2009</v>
      </c>
      <c r="D8" s="352">
        <v>9</v>
      </c>
      <c r="E8" s="332">
        <v>0.6631944444444444</v>
      </c>
      <c r="F8" s="352">
        <v>2009</v>
      </c>
      <c r="G8" s="352">
        <v>9</v>
      </c>
      <c r="H8" s="332">
        <v>0.7152777777777778</v>
      </c>
      <c r="I8" s="337">
        <v>750</v>
      </c>
      <c r="J8" s="337">
        <f t="shared" si="0"/>
        <v>1</v>
      </c>
      <c r="N8" s="26"/>
      <c r="O8" s="26"/>
      <c r="P8" s="26"/>
      <c r="Q8" s="26"/>
    </row>
    <row r="9" spans="1:17" ht="15">
      <c r="A9" s="325"/>
      <c r="B9" s="305" t="s">
        <v>15</v>
      </c>
      <c r="C9" s="331">
        <f>F8</f>
        <v>2009</v>
      </c>
      <c r="D9" s="331">
        <f>IF(H8&gt;=$E$281,G8,G8-1)</f>
        <v>9</v>
      </c>
      <c r="E9" s="332">
        <f>IF(H8-$E$281&gt;0,H8-$E$281,H8-$E$281+$E$287)</f>
        <v>0.7145833333333333</v>
      </c>
      <c r="F9" s="331">
        <f>C10</f>
        <v>2009</v>
      </c>
      <c r="G9" s="331">
        <f>D10</f>
        <v>9</v>
      </c>
      <c r="H9" s="332">
        <f>E10</f>
        <v>0.7152777777777778</v>
      </c>
      <c r="I9" s="337">
        <v>50</v>
      </c>
      <c r="J9" s="337">
        <f t="shared" si="0"/>
        <v>10</v>
      </c>
      <c r="N9" s="26"/>
      <c r="O9" s="26"/>
      <c r="P9" s="26"/>
      <c r="Q9" s="26"/>
    </row>
    <row r="10" spans="1:17" ht="15">
      <c r="A10" s="325">
        <v>2</v>
      </c>
      <c r="B10" s="305" t="s">
        <v>333</v>
      </c>
      <c r="C10" s="352">
        <v>2009</v>
      </c>
      <c r="D10" s="352">
        <v>9</v>
      </c>
      <c r="E10" s="332">
        <v>0.7152777777777778</v>
      </c>
      <c r="F10" s="352">
        <v>2009</v>
      </c>
      <c r="G10" s="352">
        <v>10</v>
      </c>
      <c r="H10" s="332">
        <v>0.11527777777777777</v>
      </c>
      <c r="I10" s="337">
        <v>751</v>
      </c>
      <c r="J10" s="337">
        <f t="shared" si="0"/>
        <v>1</v>
      </c>
      <c r="N10" s="26"/>
      <c r="O10" s="26"/>
      <c r="P10" s="26"/>
      <c r="Q10" s="26"/>
    </row>
    <row r="11" spans="1:17" ht="15">
      <c r="A11" s="325"/>
      <c r="B11" s="305" t="s">
        <v>16</v>
      </c>
      <c r="C11" s="331">
        <f>F10</f>
        <v>2009</v>
      </c>
      <c r="D11" s="331">
        <f>IF(H10&gt;=$E$281,G10,G10-1)</f>
        <v>10</v>
      </c>
      <c r="E11" s="332">
        <f>IF(H10-$E$281&gt;0,H10-$E$281,H10-$E$281+$E$287)</f>
        <v>0.11458333333333333</v>
      </c>
      <c r="F11" s="331">
        <f>C12</f>
        <v>2009</v>
      </c>
      <c r="G11" s="331">
        <f>D12</f>
        <v>10</v>
      </c>
      <c r="H11" s="332">
        <f>E12</f>
        <v>0.30277777777777776</v>
      </c>
      <c r="I11" s="337">
        <v>50</v>
      </c>
      <c r="J11" s="337">
        <f t="shared" si="0"/>
        <v>10</v>
      </c>
      <c r="N11" s="26"/>
      <c r="O11" s="26"/>
      <c r="P11" s="26"/>
      <c r="Q11" s="26"/>
    </row>
    <row r="12" spans="1:17" ht="15">
      <c r="A12" s="325">
        <v>3</v>
      </c>
      <c r="B12" s="305" t="s">
        <v>334</v>
      </c>
      <c r="C12" s="352">
        <v>2009</v>
      </c>
      <c r="D12" s="352">
        <v>10</v>
      </c>
      <c r="E12" s="332">
        <v>0.30277777777777776</v>
      </c>
      <c r="F12" s="352">
        <v>2009</v>
      </c>
      <c r="G12" s="352">
        <v>10</v>
      </c>
      <c r="H12" s="332">
        <v>0.6361111111111112</v>
      </c>
      <c r="I12" s="337">
        <v>752</v>
      </c>
      <c r="J12" s="337">
        <f t="shared" si="0"/>
        <v>1</v>
      </c>
      <c r="N12" s="26"/>
      <c r="O12" s="26"/>
      <c r="P12" s="26"/>
      <c r="Q12" s="26"/>
    </row>
    <row r="13" spans="1:17" ht="15">
      <c r="A13" s="325"/>
      <c r="B13" s="305" t="s">
        <v>17</v>
      </c>
      <c r="C13" s="331">
        <f>F12</f>
        <v>2009</v>
      </c>
      <c r="D13" s="331">
        <f>IF(H12&gt;=$E$281,G12,G12-1)</f>
        <v>10</v>
      </c>
      <c r="E13" s="332">
        <f>IF(H12-$E$281&gt;0,H12-$E$281,H12-$E$281+$E$287)</f>
        <v>0.6354166666666667</v>
      </c>
      <c r="F13" s="331">
        <f>C14</f>
        <v>2009</v>
      </c>
      <c r="G13" s="331">
        <f>D14</f>
        <v>10</v>
      </c>
      <c r="H13" s="332">
        <f>E14</f>
        <v>0.6597222222222222</v>
      </c>
      <c r="I13" s="337">
        <v>50</v>
      </c>
      <c r="J13" s="337">
        <f t="shared" si="0"/>
        <v>10</v>
      </c>
      <c r="N13" s="26"/>
      <c r="O13" s="26"/>
      <c r="P13" s="26"/>
      <c r="Q13" s="26"/>
    </row>
    <row r="14" spans="1:17" ht="15">
      <c r="A14" s="325">
        <v>4</v>
      </c>
      <c r="B14" s="305" t="s">
        <v>335</v>
      </c>
      <c r="C14" s="352">
        <v>2009</v>
      </c>
      <c r="D14" s="352">
        <v>10</v>
      </c>
      <c r="E14" s="332">
        <v>0.6597222222222222</v>
      </c>
      <c r="F14" s="352">
        <v>2009</v>
      </c>
      <c r="G14" s="352">
        <v>10</v>
      </c>
      <c r="H14" s="332">
        <v>0.8958333333333334</v>
      </c>
      <c r="I14" s="337">
        <v>753</v>
      </c>
      <c r="J14" s="337">
        <f t="shared" si="0"/>
        <v>1</v>
      </c>
      <c r="N14" s="26"/>
      <c r="O14" s="26"/>
      <c r="P14" s="26"/>
      <c r="Q14" s="26"/>
    </row>
    <row r="15" spans="1:17" ht="15">
      <c r="A15" s="325"/>
      <c r="B15" s="305" t="s">
        <v>18</v>
      </c>
      <c r="C15" s="331">
        <f>F14</f>
        <v>2009</v>
      </c>
      <c r="D15" s="331">
        <f>IF(H14&gt;=$E$281,G14,G14-1)</f>
        <v>10</v>
      </c>
      <c r="E15" s="332">
        <f>IF(H14-$E$281&gt;0,H14-$E$281,H14-$E$281+$E$287)</f>
        <v>0.8951388888888889</v>
      </c>
      <c r="F15" s="331">
        <f>C16</f>
        <v>2009</v>
      </c>
      <c r="G15" s="331">
        <f>D16</f>
        <v>10</v>
      </c>
      <c r="H15" s="332">
        <f>E16</f>
        <v>0.8958333333333334</v>
      </c>
      <c r="I15" s="337">
        <v>50</v>
      </c>
      <c r="J15" s="337">
        <f t="shared" si="0"/>
        <v>10</v>
      </c>
      <c r="N15" s="26"/>
      <c r="O15" s="26"/>
      <c r="P15" s="26"/>
      <c r="Q15" s="26"/>
    </row>
    <row r="16" spans="1:17" ht="15">
      <c r="A16" s="325">
        <v>5</v>
      </c>
      <c r="B16" s="305" t="s">
        <v>336</v>
      </c>
      <c r="C16" s="352">
        <v>2009</v>
      </c>
      <c r="D16" s="352">
        <v>10</v>
      </c>
      <c r="E16" s="332">
        <v>0.8958333333333334</v>
      </c>
      <c r="F16" s="352">
        <v>2009</v>
      </c>
      <c r="G16" s="352">
        <v>10</v>
      </c>
      <c r="H16" s="332">
        <v>0.9166666666666666</v>
      </c>
      <c r="I16" s="337">
        <v>754</v>
      </c>
      <c r="J16" s="337">
        <f t="shared" si="0"/>
        <v>1</v>
      </c>
      <c r="N16" s="26"/>
      <c r="O16" s="26"/>
      <c r="P16" s="26"/>
      <c r="Q16" s="26"/>
    </row>
    <row r="17" spans="1:17" ht="15">
      <c r="A17" s="325"/>
      <c r="B17" s="305" t="s">
        <v>19</v>
      </c>
      <c r="C17" s="331">
        <f>F16</f>
        <v>2009</v>
      </c>
      <c r="D17" s="331">
        <f>IF(H16&gt;=$E$281,G16,G16-1)</f>
        <v>10</v>
      </c>
      <c r="E17" s="332">
        <f>IF(H16-$E$281&gt;0,H16-$E$281,H16-$E$281+$E$287)</f>
        <v>0.9159722222222222</v>
      </c>
      <c r="F17" s="331">
        <f>C18</f>
        <v>2009</v>
      </c>
      <c r="G17" s="331">
        <f>D18</f>
        <v>10</v>
      </c>
      <c r="H17" s="332">
        <f>E18</f>
        <v>0.9798611111111111</v>
      </c>
      <c r="I17" s="337">
        <v>50</v>
      </c>
      <c r="J17" s="337">
        <f t="shared" si="0"/>
        <v>10</v>
      </c>
      <c r="N17" s="26"/>
      <c r="O17" s="26"/>
      <c r="P17" s="26"/>
      <c r="Q17" s="26"/>
    </row>
    <row r="18" spans="1:17" ht="15">
      <c r="A18" s="325">
        <v>6</v>
      </c>
      <c r="B18" s="305" t="s">
        <v>337</v>
      </c>
      <c r="C18" s="352">
        <v>2009</v>
      </c>
      <c r="D18" s="352">
        <v>10</v>
      </c>
      <c r="E18" s="332">
        <v>0.9798611111111111</v>
      </c>
      <c r="F18" s="352">
        <v>2009</v>
      </c>
      <c r="G18" s="352">
        <v>11</v>
      </c>
      <c r="H18" s="332">
        <v>0.31319444444444444</v>
      </c>
      <c r="I18" s="337">
        <v>755</v>
      </c>
      <c r="J18" s="337">
        <f t="shared" si="0"/>
        <v>1</v>
      </c>
      <c r="N18" s="26"/>
      <c r="O18" s="26"/>
      <c r="P18" s="26"/>
      <c r="Q18" s="26"/>
    </row>
    <row r="19" spans="1:17" ht="15">
      <c r="A19" s="325"/>
      <c r="B19" s="305" t="s">
        <v>20</v>
      </c>
      <c r="C19" s="331">
        <f>F18</f>
        <v>2009</v>
      </c>
      <c r="D19" s="331">
        <f>IF(H18&gt;=$E$281,G18,G18-1)</f>
        <v>11</v>
      </c>
      <c r="E19" s="332">
        <f>IF(H18-$E$281&gt;0,H18-$E$281,H18-$E$281+$E$287)</f>
        <v>0.3125</v>
      </c>
      <c r="F19" s="331">
        <f>C20</f>
        <v>2009</v>
      </c>
      <c r="G19" s="331">
        <f>D20</f>
        <v>11</v>
      </c>
      <c r="H19" s="332">
        <f>E20</f>
        <v>0.44097222222222227</v>
      </c>
      <c r="I19" s="337">
        <v>50</v>
      </c>
      <c r="J19" s="337">
        <f t="shared" si="0"/>
        <v>10</v>
      </c>
      <c r="N19" s="26"/>
      <c r="O19" s="26"/>
      <c r="P19" s="26"/>
      <c r="Q19" s="26"/>
    </row>
    <row r="20" spans="1:17" ht="15">
      <c r="A20" s="325">
        <v>7</v>
      </c>
      <c r="B20" s="305" t="s">
        <v>338</v>
      </c>
      <c r="C20" s="352">
        <v>2009</v>
      </c>
      <c r="D20" s="352">
        <v>11</v>
      </c>
      <c r="E20" s="332">
        <v>0.44097222222222227</v>
      </c>
      <c r="F20" s="352">
        <v>2009</v>
      </c>
      <c r="G20" s="352">
        <v>11</v>
      </c>
      <c r="H20" s="332">
        <v>0.9166666666666666</v>
      </c>
      <c r="I20" s="337">
        <v>756</v>
      </c>
      <c r="J20" s="337">
        <f t="shared" si="0"/>
        <v>1</v>
      </c>
      <c r="N20" s="26"/>
      <c r="O20" s="26"/>
      <c r="P20" s="26"/>
      <c r="Q20" s="26"/>
    </row>
    <row r="21" spans="1:17" ht="15">
      <c r="A21" s="325"/>
      <c r="B21" s="305" t="s">
        <v>21</v>
      </c>
      <c r="C21" s="331">
        <f>F20</f>
        <v>2009</v>
      </c>
      <c r="D21" s="331">
        <f>IF(H20&gt;=$E$281,G20,G20-1)</f>
        <v>11</v>
      </c>
      <c r="E21" s="332">
        <f>IF(H20-$E$281&gt;0,H20-$E$281,H20-$E$281+$E$287)</f>
        <v>0.9159722222222222</v>
      </c>
      <c r="F21" s="331">
        <f>C22</f>
        <v>2009</v>
      </c>
      <c r="G21" s="331">
        <f>D22</f>
        <v>11</v>
      </c>
      <c r="H21" s="332">
        <f>E22</f>
        <v>0.9798611111111111</v>
      </c>
      <c r="I21" s="337">
        <v>50</v>
      </c>
      <c r="J21" s="337">
        <f t="shared" si="0"/>
        <v>10</v>
      </c>
      <c r="N21" s="26"/>
      <c r="O21" s="26"/>
      <c r="P21" s="26"/>
      <c r="Q21" s="26"/>
    </row>
    <row r="22" spans="1:17" ht="15">
      <c r="A22" s="325">
        <v>8</v>
      </c>
      <c r="B22" s="305" t="s">
        <v>339</v>
      </c>
      <c r="C22" s="352">
        <v>2009</v>
      </c>
      <c r="D22" s="352">
        <v>11</v>
      </c>
      <c r="E22" s="332">
        <v>0.9798611111111111</v>
      </c>
      <c r="F22" s="352">
        <v>2009</v>
      </c>
      <c r="G22" s="352">
        <v>12</v>
      </c>
      <c r="H22" s="332">
        <v>0.31319444444444444</v>
      </c>
      <c r="I22" s="337">
        <v>757</v>
      </c>
      <c r="J22" s="337">
        <f t="shared" si="0"/>
        <v>1</v>
      </c>
      <c r="N22" s="26"/>
      <c r="O22" s="26"/>
      <c r="P22" s="26"/>
      <c r="Q22" s="26"/>
    </row>
    <row r="23" spans="1:17" ht="15">
      <c r="A23" s="325"/>
      <c r="B23" s="305" t="s">
        <v>22</v>
      </c>
      <c r="C23" s="331">
        <f>F22</f>
        <v>2009</v>
      </c>
      <c r="D23" s="331">
        <f>IF(H22&gt;=$E$281,G22,G22-1)</f>
        <v>12</v>
      </c>
      <c r="E23" s="332">
        <f>IF(H22-$E$281&gt;0,H22-$E$281,H22-$E$281+$E$287)</f>
        <v>0.3125</v>
      </c>
      <c r="F23" s="331">
        <f>C24</f>
        <v>2009</v>
      </c>
      <c r="G23" s="331">
        <f>D24</f>
        <v>12</v>
      </c>
      <c r="H23" s="332">
        <f>E24</f>
        <v>0.3576388888888889</v>
      </c>
      <c r="I23" s="337">
        <v>50</v>
      </c>
      <c r="J23" s="337">
        <f t="shared" si="0"/>
        <v>10</v>
      </c>
      <c r="N23" s="26"/>
      <c r="O23" s="26"/>
      <c r="P23" s="26"/>
      <c r="Q23" s="26"/>
    </row>
    <row r="24" spans="1:17" ht="15">
      <c r="A24" s="325">
        <v>9</v>
      </c>
      <c r="B24" s="305" t="s">
        <v>340</v>
      </c>
      <c r="C24" s="352">
        <v>2009</v>
      </c>
      <c r="D24" s="352">
        <v>12</v>
      </c>
      <c r="E24" s="332">
        <v>0.3576388888888889</v>
      </c>
      <c r="F24" s="352">
        <v>2009</v>
      </c>
      <c r="G24" s="352">
        <v>12</v>
      </c>
      <c r="H24" s="332">
        <v>0.5590277777777778</v>
      </c>
      <c r="I24" s="337">
        <v>758</v>
      </c>
      <c r="J24" s="337">
        <f t="shared" si="0"/>
        <v>1</v>
      </c>
      <c r="N24" s="26"/>
      <c r="O24" s="26"/>
      <c r="P24" s="26"/>
      <c r="Q24" s="26"/>
    </row>
    <row r="25" spans="1:17" ht="15">
      <c r="A25" s="325"/>
      <c r="B25" s="305" t="s">
        <v>23</v>
      </c>
      <c r="C25" s="331">
        <f>F24</f>
        <v>2009</v>
      </c>
      <c r="D25" s="331">
        <f>IF(H24&gt;=$E$281,G24,G24-1)</f>
        <v>12</v>
      </c>
      <c r="E25" s="332">
        <f>IF(H24-$E$281&gt;0,H24-$E$281,H24-$E$281+$E$287)</f>
        <v>0.5583333333333333</v>
      </c>
      <c r="F25" s="331">
        <f>C26</f>
        <v>2009</v>
      </c>
      <c r="G25" s="331">
        <f>D26</f>
        <v>12</v>
      </c>
      <c r="H25" s="332">
        <f>E26</f>
        <v>0.5590277777777778</v>
      </c>
      <c r="I25" s="337">
        <v>50</v>
      </c>
      <c r="J25" s="337">
        <f t="shared" si="0"/>
        <v>10</v>
      </c>
      <c r="N25" s="26"/>
      <c r="O25" s="26"/>
      <c r="P25" s="26"/>
      <c r="Q25" s="26"/>
    </row>
    <row r="26" spans="1:17" ht="15">
      <c r="A26" s="325">
        <v>10</v>
      </c>
      <c r="B26" s="305" t="s">
        <v>341</v>
      </c>
      <c r="C26" s="352">
        <v>2009</v>
      </c>
      <c r="D26" s="352">
        <v>12</v>
      </c>
      <c r="E26" s="332">
        <v>0.5590277777777778</v>
      </c>
      <c r="F26" s="352">
        <v>2009</v>
      </c>
      <c r="G26" s="352">
        <v>12</v>
      </c>
      <c r="H26" s="332">
        <v>0.9027777777777778</v>
      </c>
      <c r="I26" s="337">
        <v>759</v>
      </c>
      <c r="J26" s="337">
        <f t="shared" si="0"/>
        <v>1</v>
      </c>
      <c r="N26" s="26"/>
      <c r="O26" s="26"/>
      <c r="P26" s="26"/>
      <c r="Q26" s="26"/>
    </row>
    <row r="27" spans="1:17" ht="15">
      <c r="A27" s="325"/>
      <c r="B27" s="305" t="s">
        <v>24</v>
      </c>
      <c r="C27" s="331">
        <f>F26</f>
        <v>2009</v>
      </c>
      <c r="D27" s="331">
        <f>IF(H26&gt;=$E$281,G26,G26-1)</f>
        <v>12</v>
      </c>
      <c r="E27" s="332">
        <f>IF(H26-$E$281&gt;0,H26-$E$281,H26-$E$281+$E$287)</f>
        <v>0.9020833333333333</v>
      </c>
      <c r="F27" s="331">
        <f>C28</f>
        <v>2009</v>
      </c>
      <c r="G27" s="331">
        <f>D28</f>
        <v>12</v>
      </c>
      <c r="H27" s="332">
        <f>E28</f>
        <v>0.9027777777777778</v>
      </c>
      <c r="I27" s="337">
        <v>50</v>
      </c>
      <c r="J27" s="337">
        <f t="shared" si="0"/>
        <v>10</v>
      </c>
      <c r="N27" s="26"/>
      <c r="O27" s="26"/>
      <c r="P27" s="26"/>
      <c r="Q27" s="26"/>
    </row>
    <row r="28" spans="1:17" ht="15">
      <c r="A28" s="325">
        <v>11</v>
      </c>
      <c r="B28" s="305" t="s">
        <v>342</v>
      </c>
      <c r="C28" s="352">
        <v>2009</v>
      </c>
      <c r="D28" s="352">
        <v>12</v>
      </c>
      <c r="E28" s="332">
        <v>0.9027777777777778</v>
      </c>
      <c r="F28" s="352">
        <v>2009</v>
      </c>
      <c r="G28" s="352">
        <v>13</v>
      </c>
      <c r="H28" s="332">
        <v>0.09027777777777778</v>
      </c>
      <c r="I28" s="337">
        <v>760</v>
      </c>
      <c r="J28" s="337">
        <f t="shared" si="0"/>
        <v>1</v>
      </c>
      <c r="N28" s="26"/>
      <c r="O28" s="26"/>
      <c r="P28" s="26"/>
      <c r="Q28" s="26"/>
    </row>
    <row r="29" spans="1:17" ht="15">
      <c r="A29" s="325"/>
      <c r="B29" s="305" t="s">
        <v>25</v>
      </c>
      <c r="C29" s="331">
        <f>F28</f>
        <v>2009</v>
      </c>
      <c r="D29" s="331">
        <f>IF(H28&gt;=$E$281,G28,G28-1)</f>
        <v>13</v>
      </c>
      <c r="E29" s="332">
        <f>IF(H28-$E$281&gt;0,H28-$E$281,H28-$E$281+$E$287)</f>
        <v>0.08958333333333333</v>
      </c>
      <c r="F29" s="331">
        <f>C30</f>
        <v>2009</v>
      </c>
      <c r="G29" s="331">
        <f>D30</f>
        <v>13</v>
      </c>
      <c r="H29" s="332">
        <f>E30</f>
        <v>0.09027777777777778</v>
      </c>
      <c r="I29" s="337">
        <v>50</v>
      </c>
      <c r="J29" s="337">
        <f t="shared" si="0"/>
        <v>10</v>
      </c>
      <c r="N29" s="26"/>
      <c r="O29" s="26"/>
      <c r="P29" s="26"/>
      <c r="Q29" s="26"/>
    </row>
    <row r="30" spans="1:17" ht="15">
      <c r="A30" s="325">
        <v>12</v>
      </c>
      <c r="B30" s="305" t="s">
        <v>343</v>
      </c>
      <c r="C30" s="352">
        <v>2009</v>
      </c>
      <c r="D30" s="352">
        <v>13</v>
      </c>
      <c r="E30" s="332">
        <v>0.09027777777777778</v>
      </c>
      <c r="F30" s="352">
        <v>2009</v>
      </c>
      <c r="G30" s="352">
        <v>13</v>
      </c>
      <c r="H30" s="332">
        <v>0.4861111111111111</v>
      </c>
      <c r="I30" s="337">
        <v>761</v>
      </c>
      <c r="J30" s="337">
        <f t="shared" si="0"/>
        <v>1</v>
      </c>
      <c r="N30" s="26"/>
      <c r="O30" s="26"/>
      <c r="P30" s="26"/>
      <c r="Q30" s="26"/>
    </row>
    <row r="31" spans="1:17" ht="15">
      <c r="A31" s="325"/>
      <c r="B31" s="305" t="s">
        <v>26</v>
      </c>
      <c r="C31" s="331">
        <f>F30</f>
        <v>2009</v>
      </c>
      <c r="D31" s="331">
        <f>IF(H30&gt;=$E$281,G30,G30-1)</f>
        <v>13</v>
      </c>
      <c r="E31" s="332">
        <f>IF(H30-$E$281&gt;0,H30-$E$281,H30-$E$281+$E$287)</f>
        <v>0.48541666666666666</v>
      </c>
      <c r="F31" s="331">
        <f>C32</f>
        <v>2009</v>
      </c>
      <c r="G31" s="331">
        <f>D32</f>
        <v>13</v>
      </c>
      <c r="H31" s="332">
        <f>E32</f>
        <v>0.5534722222222223</v>
      </c>
      <c r="I31" s="337">
        <v>50</v>
      </c>
      <c r="J31" s="337">
        <f t="shared" si="0"/>
        <v>10</v>
      </c>
      <c r="N31" s="26"/>
      <c r="O31" s="26"/>
      <c r="P31" s="26"/>
      <c r="Q31" s="26"/>
    </row>
    <row r="32" spans="1:17" ht="15">
      <c r="A32" s="325">
        <v>13</v>
      </c>
      <c r="B32" s="305" t="s">
        <v>344</v>
      </c>
      <c r="C32" s="352">
        <v>2009</v>
      </c>
      <c r="D32" s="352">
        <v>13</v>
      </c>
      <c r="E32" s="332">
        <v>0.5534722222222223</v>
      </c>
      <c r="F32" s="352">
        <v>2009</v>
      </c>
      <c r="G32" s="352">
        <v>13</v>
      </c>
      <c r="H32" s="332">
        <v>0.8868055555555556</v>
      </c>
      <c r="I32" s="337">
        <v>762</v>
      </c>
      <c r="J32" s="337">
        <f t="shared" si="0"/>
        <v>1</v>
      </c>
      <c r="N32" s="26"/>
      <c r="O32" s="26"/>
      <c r="P32" s="26"/>
      <c r="Q32" s="26"/>
    </row>
    <row r="33" spans="1:17" ht="15">
      <c r="A33" s="325"/>
      <c r="B33" s="305" t="s">
        <v>27</v>
      </c>
      <c r="C33" s="331">
        <f>F32</f>
        <v>2009</v>
      </c>
      <c r="D33" s="331">
        <f>IF(H32&gt;=$E$281,G32,G32-1)</f>
        <v>13</v>
      </c>
      <c r="E33" s="332">
        <f>IF(H32-$E$281&gt;0,H32-$E$281,H32-$E$281+$E$287)</f>
        <v>0.8861111111111112</v>
      </c>
      <c r="F33" s="331">
        <f>C34</f>
        <v>2009</v>
      </c>
      <c r="G33" s="331">
        <f>D34</f>
        <v>13</v>
      </c>
      <c r="H33" s="332">
        <f>E34</f>
        <v>0.9097222222222222</v>
      </c>
      <c r="I33" s="337">
        <v>50</v>
      </c>
      <c r="J33" s="337">
        <f t="shared" si="0"/>
        <v>10</v>
      </c>
      <c r="N33" s="26"/>
      <c r="O33" s="26"/>
      <c r="P33" s="26"/>
      <c r="Q33" s="26"/>
    </row>
    <row r="34" spans="1:17" ht="15">
      <c r="A34" s="325">
        <v>14</v>
      </c>
      <c r="B34" s="305" t="s">
        <v>345</v>
      </c>
      <c r="C34" s="352">
        <v>2009</v>
      </c>
      <c r="D34" s="352">
        <v>13</v>
      </c>
      <c r="E34" s="332">
        <v>0.9097222222222222</v>
      </c>
      <c r="F34" s="352">
        <v>2009</v>
      </c>
      <c r="G34" s="352">
        <v>14</v>
      </c>
      <c r="H34" s="332">
        <v>0.21180555555555555</v>
      </c>
      <c r="I34" s="337">
        <v>763</v>
      </c>
      <c r="J34" s="337">
        <f t="shared" si="0"/>
        <v>1</v>
      </c>
      <c r="N34" s="26"/>
      <c r="O34" s="26"/>
      <c r="P34" s="26"/>
      <c r="Q34" s="26"/>
    </row>
    <row r="35" spans="1:17" ht="15">
      <c r="A35" s="325"/>
      <c r="B35" s="305" t="s">
        <v>28</v>
      </c>
      <c r="C35" s="331">
        <f>F34</f>
        <v>2009</v>
      </c>
      <c r="D35" s="331">
        <f>IF(H34&gt;=$E$281,G34,G34-1)</f>
        <v>14</v>
      </c>
      <c r="E35" s="332">
        <f>IF(H34-$E$281&gt;0,H34-$E$281,H34-$E$281+$E$287)</f>
        <v>0.2111111111111111</v>
      </c>
      <c r="F35" s="331">
        <f>C36</f>
        <v>2009</v>
      </c>
      <c r="G35" s="331">
        <f>D36</f>
        <v>14</v>
      </c>
      <c r="H35" s="332">
        <f>E36</f>
        <v>0.3541666666666667</v>
      </c>
      <c r="I35" s="337">
        <v>50</v>
      </c>
      <c r="J35" s="337">
        <f t="shared" si="0"/>
        <v>10</v>
      </c>
      <c r="N35" s="26"/>
      <c r="O35" s="26"/>
      <c r="P35" s="26"/>
      <c r="Q35" s="26"/>
    </row>
    <row r="36" spans="1:17" ht="15">
      <c r="A36" s="325">
        <v>15</v>
      </c>
      <c r="B36" s="305" t="s">
        <v>346</v>
      </c>
      <c r="C36" s="352">
        <v>2009</v>
      </c>
      <c r="D36" s="352">
        <v>14</v>
      </c>
      <c r="E36" s="332">
        <v>0.3541666666666667</v>
      </c>
      <c r="F36" s="352">
        <v>2009</v>
      </c>
      <c r="G36" s="352">
        <v>14</v>
      </c>
      <c r="H36" s="332">
        <v>0.4375</v>
      </c>
      <c r="I36" s="337">
        <v>764</v>
      </c>
      <c r="J36" s="337">
        <f t="shared" si="0"/>
        <v>1</v>
      </c>
      <c r="N36" s="26"/>
      <c r="O36" s="26"/>
      <c r="P36" s="26"/>
      <c r="Q36" s="26"/>
    </row>
    <row r="37" spans="1:17" ht="15">
      <c r="A37" s="325"/>
      <c r="B37" s="305" t="s">
        <v>29</v>
      </c>
      <c r="C37" s="331">
        <f>F36</f>
        <v>2009</v>
      </c>
      <c r="D37" s="331">
        <f>IF(H36&gt;=$E$281,G36,G36-1)</f>
        <v>14</v>
      </c>
      <c r="E37" s="332">
        <f>IF(H36-$E$281&gt;0,H36-$E$281,H36-$E$281+$E$287)</f>
        <v>0.43680555555555556</v>
      </c>
      <c r="F37" s="331">
        <f>C38</f>
        <v>2009</v>
      </c>
      <c r="G37" s="331">
        <f>D38</f>
        <v>14</v>
      </c>
      <c r="H37" s="332">
        <f>E38</f>
        <v>0.4375</v>
      </c>
      <c r="I37" s="337">
        <v>50</v>
      </c>
      <c r="J37" s="337">
        <f t="shared" si="0"/>
        <v>10</v>
      </c>
      <c r="N37" s="26"/>
      <c r="O37" s="26"/>
      <c r="P37" s="26"/>
      <c r="Q37" s="26"/>
    </row>
    <row r="38" spans="1:17" ht="15">
      <c r="A38" s="325">
        <v>16</v>
      </c>
      <c r="B38" s="305" t="s">
        <v>347</v>
      </c>
      <c r="C38" s="352">
        <v>2009</v>
      </c>
      <c r="D38" s="352">
        <v>14</v>
      </c>
      <c r="E38" s="332">
        <v>0.4375</v>
      </c>
      <c r="F38" s="352">
        <v>2009</v>
      </c>
      <c r="G38" s="352">
        <v>14</v>
      </c>
      <c r="H38" s="332">
        <v>0.5</v>
      </c>
      <c r="I38" s="337">
        <v>765</v>
      </c>
      <c r="J38" s="337">
        <f t="shared" si="0"/>
        <v>1</v>
      </c>
      <c r="N38" s="26"/>
      <c r="O38" s="26"/>
      <c r="P38" s="26"/>
      <c r="Q38" s="26"/>
    </row>
    <row r="39" spans="1:17" ht="15">
      <c r="A39" s="325"/>
      <c r="B39" s="305" t="s">
        <v>30</v>
      </c>
      <c r="C39" s="331">
        <f>F38</f>
        <v>2009</v>
      </c>
      <c r="D39" s="331">
        <f>IF(H38&gt;=$E$281,G38,G38-1)</f>
        <v>14</v>
      </c>
      <c r="E39" s="332">
        <f>IF(H38-$E$281&gt;0,H38-$E$281,H38-$E$281+$E$287)</f>
        <v>0.49930555555555556</v>
      </c>
      <c r="F39" s="331">
        <f>C40</f>
        <v>2009</v>
      </c>
      <c r="G39" s="331">
        <f>D40</f>
        <v>14</v>
      </c>
      <c r="H39" s="332">
        <f>E40</f>
        <v>0.5</v>
      </c>
      <c r="I39" s="337">
        <v>50</v>
      </c>
      <c r="J39" s="337">
        <f t="shared" si="0"/>
        <v>10</v>
      </c>
      <c r="N39" s="26"/>
      <c r="O39" s="26"/>
      <c r="P39" s="26"/>
      <c r="Q39" s="26"/>
    </row>
    <row r="40" spans="1:17" ht="15">
      <c r="A40" s="325">
        <v>17</v>
      </c>
      <c r="B40" s="305" t="s">
        <v>348</v>
      </c>
      <c r="C40" s="352">
        <v>2009</v>
      </c>
      <c r="D40" s="352">
        <v>14</v>
      </c>
      <c r="E40" s="332">
        <v>0.5</v>
      </c>
      <c r="F40" s="352">
        <v>2009</v>
      </c>
      <c r="G40" s="352">
        <v>14</v>
      </c>
      <c r="H40" s="332">
        <v>0.7291666666666666</v>
      </c>
      <c r="I40" s="337">
        <v>766</v>
      </c>
      <c r="J40" s="337">
        <f t="shared" si="0"/>
        <v>1</v>
      </c>
      <c r="N40" s="26"/>
      <c r="O40" s="26"/>
      <c r="P40" s="26"/>
      <c r="Q40" s="26"/>
    </row>
    <row r="41" spans="1:17" ht="15">
      <c r="A41" s="325"/>
      <c r="B41" s="305" t="s">
        <v>31</v>
      </c>
      <c r="C41" s="331">
        <f>F40</f>
        <v>2009</v>
      </c>
      <c r="D41" s="331">
        <f>IF(H40&gt;=$E$281,G40,G40-1)</f>
        <v>14</v>
      </c>
      <c r="E41" s="332">
        <f>IF(H40-$E$281&gt;0,H40-$E$281,H40-$E$281+$E$287)</f>
        <v>0.7284722222222222</v>
      </c>
      <c r="F41" s="331">
        <f>C42</f>
        <v>2009</v>
      </c>
      <c r="G41" s="331">
        <f>D42</f>
        <v>14</v>
      </c>
      <c r="H41" s="332">
        <f>E42</f>
        <v>0.7291666666666666</v>
      </c>
      <c r="I41" s="337">
        <v>50</v>
      </c>
      <c r="J41" s="337">
        <f t="shared" si="0"/>
        <v>10</v>
      </c>
      <c r="N41" s="26"/>
      <c r="O41" s="26"/>
      <c r="P41" s="26"/>
      <c r="Q41" s="26"/>
    </row>
    <row r="42" spans="1:17" ht="15">
      <c r="A42" s="325">
        <v>18</v>
      </c>
      <c r="B42" s="305" t="s">
        <v>353</v>
      </c>
      <c r="C42" s="352">
        <v>2009</v>
      </c>
      <c r="D42" s="352">
        <v>14</v>
      </c>
      <c r="E42" s="332">
        <v>0.7291666666666666</v>
      </c>
      <c r="F42" s="352">
        <v>2009</v>
      </c>
      <c r="G42" s="352">
        <v>14</v>
      </c>
      <c r="H42" s="332">
        <v>0.876388888888889</v>
      </c>
      <c r="I42" s="337">
        <v>767</v>
      </c>
      <c r="J42" s="337">
        <f t="shared" si="0"/>
        <v>1</v>
      </c>
      <c r="N42" s="26"/>
      <c r="O42" s="26"/>
      <c r="P42" s="26"/>
      <c r="Q42" s="26"/>
    </row>
    <row r="43" spans="1:17" ht="15">
      <c r="A43" s="325"/>
      <c r="B43" s="305" t="s">
        <v>32</v>
      </c>
      <c r="C43" s="331">
        <f>F42</f>
        <v>2009</v>
      </c>
      <c r="D43" s="331">
        <f>IF(H42&gt;=$E$281,G42,G42-1)</f>
        <v>14</v>
      </c>
      <c r="E43" s="332">
        <f>IF(H42-$E$281&gt;0,H42-$E$281,H42-$E$281+$E$287)</f>
        <v>0.8756944444444446</v>
      </c>
      <c r="F43" s="331">
        <f>C44</f>
        <v>2009</v>
      </c>
      <c r="G43" s="331">
        <f>D44</f>
        <v>14</v>
      </c>
      <c r="H43" s="332">
        <f>E44</f>
        <v>0.970138888888889</v>
      </c>
      <c r="I43" s="337">
        <v>50</v>
      </c>
      <c r="J43" s="337">
        <f t="shared" si="0"/>
        <v>10</v>
      </c>
      <c r="N43" s="26"/>
      <c r="O43" s="26"/>
      <c r="P43" s="26"/>
      <c r="Q43" s="26"/>
    </row>
    <row r="44" spans="1:17" ht="15">
      <c r="A44" s="325">
        <v>19</v>
      </c>
      <c r="B44" s="305" t="s">
        <v>354</v>
      </c>
      <c r="C44" s="352">
        <v>2009</v>
      </c>
      <c r="D44" s="352">
        <v>14</v>
      </c>
      <c r="E44" s="332">
        <v>0.970138888888889</v>
      </c>
      <c r="F44" s="352">
        <v>2009</v>
      </c>
      <c r="G44" s="352">
        <v>15</v>
      </c>
      <c r="H44" s="332">
        <v>0.3034722222222222</v>
      </c>
      <c r="I44" s="337">
        <v>768</v>
      </c>
      <c r="J44" s="337">
        <f t="shared" si="0"/>
        <v>1</v>
      </c>
      <c r="N44" s="26"/>
      <c r="O44" s="26"/>
      <c r="P44" s="26"/>
      <c r="Q44" s="26"/>
    </row>
    <row r="45" spans="1:17" ht="15">
      <c r="A45" s="325"/>
      <c r="B45" s="305" t="s">
        <v>33</v>
      </c>
      <c r="C45" s="331">
        <f>F44</f>
        <v>2009</v>
      </c>
      <c r="D45" s="331">
        <f>IF(H44&gt;=$E$281,G44,G44-1)</f>
        <v>15</v>
      </c>
      <c r="E45" s="332">
        <f>IF(H44-$E$281&gt;0,H44-$E$281,H44-$E$281+$E$287)</f>
        <v>0.30277777777777776</v>
      </c>
      <c r="F45" s="331">
        <f>C46</f>
        <v>2009</v>
      </c>
      <c r="G45" s="331">
        <f>D46</f>
        <v>15</v>
      </c>
      <c r="H45" s="332">
        <f>E46</f>
        <v>0.3263888888888889</v>
      </c>
      <c r="I45" s="337">
        <v>50</v>
      </c>
      <c r="J45" s="337">
        <f t="shared" si="0"/>
        <v>10</v>
      </c>
      <c r="N45" s="26"/>
      <c r="O45" s="26"/>
      <c r="P45" s="26"/>
      <c r="Q45" s="26"/>
    </row>
    <row r="46" spans="1:17" ht="15">
      <c r="A46" s="325">
        <v>20</v>
      </c>
      <c r="B46" s="305" t="s">
        <v>355</v>
      </c>
      <c r="C46" s="352">
        <v>2009</v>
      </c>
      <c r="D46" s="352">
        <v>15</v>
      </c>
      <c r="E46" s="332">
        <v>0.3263888888888889</v>
      </c>
      <c r="F46" s="352">
        <v>2009</v>
      </c>
      <c r="G46" s="352">
        <v>15</v>
      </c>
      <c r="H46" s="332">
        <v>0.40972222222222227</v>
      </c>
      <c r="I46" s="337">
        <v>769</v>
      </c>
      <c r="J46" s="337">
        <f t="shared" si="0"/>
        <v>1</v>
      </c>
      <c r="N46" s="26"/>
      <c r="O46" s="26"/>
      <c r="P46" s="26"/>
      <c r="Q46" s="26"/>
    </row>
    <row r="47" spans="1:17" ht="15">
      <c r="A47" s="325"/>
      <c r="B47" s="305" t="s">
        <v>34</v>
      </c>
      <c r="C47" s="331">
        <f>F46</f>
        <v>2009</v>
      </c>
      <c r="D47" s="331">
        <f>IF(H46&gt;=$E$281,G46,G46-1)</f>
        <v>15</v>
      </c>
      <c r="E47" s="332">
        <f>IF(H46-$E$281&gt;0,H46-$E$281,H46-$E$281+$E$287)</f>
        <v>0.4090277777777778</v>
      </c>
      <c r="F47" s="331">
        <f>C48</f>
        <v>2009</v>
      </c>
      <c r="G47" s="331">
        <f>D48</f>
        <v>15</v>
      </c>
      <c r="H47" s="332">
        <f>E48</f>
        <v>0.40972222222222227</v>
      </c>
      <c r="I47" s="337">
        <v>50</v>
      </c>
      <c r="J47" s="337">
        <f t="shared" si="0"/>
        <v>10</v>
      </c>
      <c r="N47" s="26"/>
      <c r="O47" s="26"/>
      <c r="P47" s="26"/>
      <c r="Q47" s="26"/>
    </row>
    <row r="48" spans="1:17" ht="15">
      <c r="A48" s="325">
        <v>21</v>
      </c>
      <c r="B48" s="305" t="s">
        <v>356</v>
      </c>
      <c r="C48" s="352">
        <v>2009</v>
      </c>
      <c r="D48" s="352">
        <v>15</v>
      </c>
      <c r="E48" s="332">
        <v>0.40972222222222227</v>
      </c>
      <c r="F48" s="352">
        <v>2009</v>
      </c>
      <c r="G48" s="352">
        <v>15</v>
      </c>
      <c r="H48" s="332">
        <v>0.6145833333333334</v>
      </c>
      <c r="I48" s="337">
        <v>770</v>
      </c>
      <c r="J48" s="337">
        <f t="shared" si="0"/>
        <v>1</v>
      </c>
      <c r="N48" s="26"/>
      <c r="O48" s="26"/>
      <c r="P48" s="26"/>
      <c r="Q48" s="26"/>
    </row>
    <row r="49" spans="1:17" ht="15">
      <c r="A49" s="325"/>
      <c r="B49" s="305" t="s">
        <v>35</v>
      </c>
      <c r="C49" s="331">
        <f>F48</f>
        <v>2009</v>
      </c>
      <c r="D49" s="331">
        <f>IF(H48&gt;=$E$281,G48,G48-1)</f>
        <v>15</v>
      </c>
      <c r="E49" s="332">
        <f>IF(H48-$E$281&gt;0,H48-$E$281,H48-$E$281+$E$287)</f>
        <v>0.6138888888888889</v>
      </c>
      <c r="F49" s="331">
        <f>C50</f>
        <v>2009</v>
      </c>
      <c r="G49" s="331">
        <f>D50</f>
        <v>15</v>
      </c>
      <c r="H49" s="332">
        <f>E50</f>
        <v>0.970138888888889</v>
      </c>
      <c r="I49" s="337">
        <v>50</v>
      </c>
      <c r="J49" s="337">
        <f t="shared" si="0"/>
        <v>10</v>
      </c>
      <c r="N49" s="26"/>
      <c r="O49" s="26"/>
      <c r="P49" s="26"/>
      <c r="Q49" s="26"/>
    </row>
    <row r="50" spans="1:17" ht="15">
      <c r="A50" s="325">
        <v>22</v>
      </c>
      <c r="B50" s="305" t="s">
        <v>357</v>
      </c>
      <c r="C50" s="352">
        <v>2009</v>
      </c>
      <c r="D50" s="352">
        <v>15</v>
      </c>
      <c r="E50" s="332">
        <v>0.970138888888889</v>
      </c>
      <c r="F50" s="352">
        <v>2009</v>
      </c>
      <c r="G50" s="352">
        <v>16</v>
      </c>
      <c r="H50" s="332">
        <v>0.3034722222222222</v>
      </c>
      <c r="I50" s="337">
        <v>771</v>
      </c>
      <c r="J50" s="337">
        <f t="shared" si="0"/>
        <v>1</v>
      </c>
      <c r="N50" s="26"/>
      <c r="O50" s="26"/>
      <c r="P50" s="26"/>
      <c r="Q50" s="26"/>
    </row>
    <row r="51" spans="1:17" ht="15">
      <c r="A51" s="325"/>
      <c r="B51" s="305" t="s">
        <v>36</v>
      </c>
      <c r="C51" s="331">
        <f>F50</f>
        <v>2009</v>
      </c>
      <c r="D51" s="331">
        <f>IF(H50&gt;=$E$281,G50,G50-1)</f>
        <v>16</v>
      </c>
      <c r="E51" s="332">
        <f>IF(H50-$E$281&gt;0,H50-$E$281,H50-$E$281+$E$287)</f>
        <v>0.30277777777777776</v>
      </c>
      <c r="F51" s="331">
        <f>C52</f>
        <v>2009</v>
      </c>
      <c r="G51" s="331">
        <f>D52</f>
        <v>16</v>
      </c>
      <c r="H51" s="332">
        <f>E52</f>
        <v>0.3263888888888889</v>
      </c>
      <c r="I51" s="337">
        <v>50</v>
      </c>
      <c r="J51" s="337">
        <f t="shared" si="0"/>
        <v>10</v>
      </c>
      <c r="N51" s="26"/>
      <c r="O51" s="26"/>
      <c r="P51" s="26"/>
      <c r="Q51" s="26"/>
    </row>
    <row r="52" spans="1:17" ht="15">
      <c r="A52" s="325">
        <v>23</v>
      </c>
      <c r="B52" s="305" t="s">
        <v>358</v>
      </c>
      <c r="C52" s="352">
        <v>2009</v>
      </c>
      <c r="D52" s="352">
        <v>16</v>
      </c>
      <c r="E52" s="332">
        <v>0.3263888888888889</v>
      </c>
      <c r="F52" s="352">
        <v>2009</v>
      </c>
      <c r="G52" s="352">
        <v>16</v>
      </c>
      <c r="H52" s="332">
        <v>0.37847222222222227</v>
      </c>
      <c r="I52" s="337">
        <v>750</v>
      </c>
      <c r="J52" s="337">
        <f t="shared" si="0"/>
        <v>1</v>
      </c>
      <c r="N52" s="26"/>
      <c r="O52" s="26"/>
      <c r="P52" s="26"/>
      <c r="Q52" s="26"/>
    </row>
    <row r="53" spans="1:17" ht="15">
      <c r="A53" s="325"/>
      <c r="B53" s="305" t="s">
        <v>37</v>
      </c>
      <c r="C53" s="331">
        <f>F52</f>
        <v>2009</v>
      </c>
      <c r="D53" s="331">
        <f>IF(H52&gt;=$E$281,G52,G52-1)</f>
        <v>16</v>
      </c>
      <c r="E53" s="332">
        <f>IF(H52-$E$281&gt;0,H52-$E$281,H52-$E$281+$E$287)</f>
        <v>0.3777777777777778</v>
      </c>
      <c r="F53" s="331">
        <f>C54</f>
        <v>2009</v>
      </c>
      <c r="G53" s="331">
        <f>D54</f>
        <v>16</v>
      </c>
      <c r="H53" s="332">
        <f>E54</f>
        <v>0.37847222222222227</v>
      </c>
      <c r="I53" s="337">
        <v>50</v>
      </c>
      <c r="J53" s="337">
        <f t="shared" si="0"/>
        <v>10</v>
      </c>
      <c r="N53" s="26"/>
      <c r="O53" s="26"/>
      <c r="P53" s="26"/>
      <c r="Q53" s="26"/>
    </row>
    <row r="54" spans="1:17" ht="15">
      <c r="A54" s="325">
        <v>24</v>
      </c>
      <c r="B54" s="305" t="s">
        <v>359</v>
      </c>
      <c r="C54" s="352">
        <v>2009</v>
      </c>
      <c r="D54" s="352">
        <v>16</v>
      </c>
      <c r="E54" s="332">
        <v>0.37847222222222227</v>
      </c>
      <c r="F54" s="352">
        <v>2009</v>
      </c>
      <c r="G54" s="352">
        <v>16</v>
      </c>
      <c r="H54" s="332">
        <v>0.4513888888888889</v>
      </c>
      <c r="I54" s="337">
        <v>773</v>
      </c>
      <c r="J54" s="337">
        <f t="shared" si="0"/>
        <v>1</v>
      </c>
      <c r="N54" s="26"/>
      <c r="O54" s="26"/>
      <c r="P54" s="26"/>
      <c r="Q54" s="26"/>
    </row>
    <row r="55" spans="1:17" ht="15">
      <c r="A55" s="325"/>
      <c r="B55" s="305" t="s">
        <v>38</v>
      </c>
      <c r="C55" s="331">
        <f>F54</f>
        <v>2009</v>
      </c>
      <c r="D55" s="331">
        <f>IF(H54&gt;=$E$281,G54,G54-1)</f>
        <v>16</v>
      </c>
      <c r="E55" s="332">
        <f>IF(H54-$E$281&gt;0,H54-$E$281,H54-$E$281+$E$287)</f>
        <v>0.45069444444444445</v>
      </c>
      <c r="F55" s="331">
        <f>C56</f>
        <v>2009</v>
      </c>
      <c r="G55" s="331">
        <f>D56</f>
        <v>16</v>
      </c>
      <c r="H55" s="332">
        <f>E56</f>
        <v>0.5347222222222222</v>
      </c>
      <c r="I55" s="337">
        <v>50</v>
      </c>
      <c r="J55" s="337">
        <f t="shared" si="0"/>
        <v>10</v>
      </c>
      <c r="N55" s="26"/>
      <c r="O55" s="26"/>
      <c r="P55" s="26"/>
      <c r="Q55" s="26"/>
    </row>
    <row r="56" spans="1:17" ht="15">
      <c r="A56" s="325">
        <v>25</v>
      </c>
      <c r="B56" s="305" t="s">
        <v>360</v>
      </c>
      <c r="C56" s="352">
        <v>2009</v>
      </c>
      <c r="D56" s="352">
        <v>16</v>
      </c>
      <c r="E56" s="332">
        <v>0.5347222222222222</v>
      </c>
      <c r="F56" s="352">
        <v>2009</v>
      </c>
      <c r="G56" s="352">
        <v>16</v>
      </c>
      <c r="H56" s="332">
        <v>0.607638888888889</v>
      </c>
      <c r="I56" s="337">
        <v>774</v>
      </c>
      <c r="J56" s="337">
        <f t="shared" si="0"/>
        <v>1</v>
      </c>
      <c r="N56" s="26"/>
      <c r="O56" s="26"/>
      <c r="P56" s="26"/>
      <c r="Q56" s="26"/>
    </row>
    <row r="57" spans="1:17" ht="15">
      <c r="A57" s="325"/>
      <c r="B57" s="305" t="s">
        <v>227</v>
      </c>
      <c r="C57" s="331">
        <f>F56</f>
        <v>2009</v>
      </c>
      <c r="D57" s="331">
        <f>IF(H56&gt;=$E$281,G56,G56-1)</f>
        <v>16</v>
      </c>
      <c r="E57" s="332">
        <f>IF(H56-$E$281&gt;0,H56-$E$281,H56-$E$281+$E$287)</f>
        <v>0.6069444444444445</v>
      </c>
      <c r="F57" s="331">
        <f>C58</f>
        <v>2009</v>
      </c>
      <c r="G57" s="331">
        <f>D58</f>
        <v>16</v>
      </c>
      <c r="H57" s="332">
        <f>E58</f>
        <v>0.607638888888889</v>
      </c>
      <c r="I57" s="337">
        <v>50</v>
      </c>
      <c r="J57" s="337">
        <f t="shared" si="0"/>
        <v>10</v>
      </c>
      <c r="N57" s="26"/>
      <c r="O57" s="26"/>
      <c r="P57" s="26"/>
      <c r="Q57" s="26"/>
    </row>
    <row r="58" spans="1:17" ht="15">
      <c r="A58" s="325">
        <v>26</v>
      </c>
      <c r="B58" s="305" t="s">
        <v>361</v>
      </c>
      <c r="C58" s="352">
        <v>2009</v>
      </c>
      <c r="D58" s="352">
        <v>16</v>
      </c>
      <c r="E58" s="332">
        <v>0.607638888888889</v>
      </c>
      <c r="F58" s="352">
        <v>2009</v>
      </c>
      <c r="G58" s="352">
        <v>16</v>
      </c>
      <c r="H58" s="332">
        <v>0.9409722222222222</v>
      </c>
      <c r="I58" s="337">
        <v>775</v>
      </c>
      <c r="J58" s="337">
        <f t="shared" si="0"/>
        <v>1</v>
      </c>
      <c r="N58" s="26"/>
      <c r="O58" s="26"/>
      <c r="P58" s="26"/>
      <c r="Q58" s="26"/>
    </row>
    <row r="59" spans="1:17" ht="15">
      <c r="A59" s="325"/>
      <c r="B59" s="305" t="s">
        <v>39</v>
      </c>
      <c r="C59" s="331">
        <f>F58</f>
        <v>2009</v>
      </c>
      <c r="D59" s="331">
        <f>IF(H58&gt;=$E$281,G58,G58-1)</f>
        <v>16</v>
      </c>
      <c r="E59" s="332">
        <f>IF(H58-$E$281&gt;0,H58-$E$281,H58-$E$281+$E$287)</f>
        <v>0.9402777777777778</v>
      </c>
      <c r="F59" s="331">
        <f>C60</f>
        <v>2009</v>
      </c>
      <c r="G59" s="331">
        <f>D60</f>
        <v>16</v>
      </c>
      <c r="H59" s="332">
        <f>E60</f>
        <v>0.9409722222222222</v>
      </c>
      <c r="I59" s="337">
        <v>50</v>
      </c>
      <c r="J59" s="337">
        <f t="shared" si="0"/>
        <v>10</v>
      </c>
      <c r="N59" s="26"/>
      <c r="O59" s="26"/>
      <c r="P59" s="26"/>
      <c r="Q59" s="26"/>
    </row>
    <row r="60" spans="1:17" ht="15">
      <c r="A60" s="325">
        <v>27</v>
      </c>
      <c r="B60" s="305" t="s">
        <v>363</v>
      </c>
      <c r="C60" s="352">
        <v>2009</v>
      </c>
      <c r="D60" s="352">
        <v>16</v>
      </c>
      <c r="E60" s="332">
        <v>0.9409722222222222</v>
      </c>
      <c r="F60" s="352">
        <v>2009</v>
      </c>
      <c r="G60" s="352">
        <v>17</v>
      </c>
      <c r="H60" s="332">
        <v>0.125</v>
      </c>
      <c r="I60" s="337">
        <v>776</v>
      </c>
      <c r="J60" s="337">
        <f t="shared" si="0"/>
        <v>1</v>
      </c>
      <c r="N60" s="26"/>
      <c r="O60" s="26"/>
      <c r="P60" s="26"/>
      <c r="Q60" s="26"/>
    </row>
    <row r="61" spans="1:17" ht="15">
      <c r="A61" s="325"/>
      <c r="B61" s="305" t="s">
        <v>40</v>
      </c>
      <c r="C61" s="331">
        <f>F60</f>
        <v>2009</v>
      </c>
      <c r="D61" s="331">
        <f>IF(H60&gt;=$E$281,G60,G60-1)</f>
        <v>17</v>
      </c>
      <c r="E61" s="332">
        <f>IF(H60-$E$281&gt;0,H60-$E$281,H60-$E$281+$E$287)</f>
        <v>0.12430555555555556</v>
      </c>
      <c r="F61" s="331">
        <f>C62</f>
        <v>2009</v>
      </c>
      <c r="G61" s="331">
        <f>D62</f>
        <v>17</v>
      </c>
      <c r="H61" s="332">
        <f>E62</f>
        <v>0.125</v>
      </c>
      <c r="I61" s="337">
        <v>50</v>
      </c>
      <c r="J61" s="337">
        <f t="shared" si="0"/>
        <v>10</v>
      </c>
      <c r="N61" s="26"/>
      <c r="O61" s="26"/>
      <c r="P61" s="26"/>
      <c r="Q61" s="26"/>
    </row>
    <row r="62" spans="1:17" ht="15">
      <c r="A62" s="325">
        <v>28</v>
      </c>
      <c r="B62" s="305" t="s">
        <v>364</v>
      </c>
      <c r="C62" s="352">
        <v>2009</v>
      </c>
      <c r="D62" s="352">
        <v>17</v>
      </c>
      <c r="E62" s="332">
        <v>0.125</v>
      </c>
      <c r="F62" s="352">
        <v>2009</v>
      </c>
      <c r="G62" s="352">
        <v>17</v>
      </c>
      <c r="H62" s="332">
        <v>0.21875</v>
      </c>
      <c r="I62" s="337">
        <v>777</v>
      </c>
      <c r="J62" s="337">
        <f t="shared" si="0"/>
        <v>1</v>
      </c>
      <c r="N62" s="26"/>
      <c r="O62" s="26"/>
      <c r="P62" s="26"/>
      <c r="Q62" s="26"/>
    </row>
    <row r="63" spans="1:17" ht="15">
      <c r="A63" s="325"/>
      <c r="B63" s="305" t="s">
        <v>41</v>
      </c>
      <c r="C63" s="331">
        <f>F62</f>
        <v>2009</v>
      </c>
      <c r="D63" s="331">
        <f>IF(H62&gt;=$E$281,G62,G62-1)</f>
        <v>17</v>
      </c>
      <c r="E63" s="332">
        <f>IF(H62-$E$281&gt;0,H62-$E$281,H62-$E$281+$E$287)</f>
        <v>0.21805555555555556</v>
      </c>
      <c r="F63" s="331">
        <f>C64</f>
        <v>2009</v>
      </c>
      <c r="G63" s="331">
        <f>D64</f>
        <v>17</v>
      </c>
      <c r="H63" s="332">
        <f>E64</f>
        <v>0.2826388888888889</v>
      </c>
      <c r="I63" s="337">
        <v>50</v>
      </c>
      <c r="J63" s="337">
        <f t="shared" si="0"/>
        <v>10</v>
      </c>
      <c r="N63" s="26"/>
      <c r="O63" s="26"/>
      <c r="P63" s="26"/>
      <c r="Q63" s="26"/>
    </row>
    <row r="64" spans="1:17" ht="15">
      <c r="A64" s="325">
        <v>29</v>
      </c>
      <c r="B64" s="305" t="s">
        <v>365</v>
      </c>
      <c r="C64" s="352">
        <v>2009</v>
      </c>
      <c r="D64" s="352">
        <v>17</v>
      </c>
      <c r="E64" s="332">
        <v>0.2826388888888889</v>
      </c>
      <c r="F64" s="352">
        <v>2009</v>
      </c>
      <c r="G64" s="352">
        <v>17</v>
      </c>
      <c r="H64" s="332">
        <v>0.6159722222222223</v>
      </c>
      <c r="I64" s="337">
        <v>778</v>
      </c>
      <c r="J64" s="337">
        <f t="shared" si="0"/>
        <v>1</v>
      </c>
      <c r="N64" s="26"/>
      <c r="O64" s="26"/>
      <c r="P64" s="26"/>
      <c r="Q64" s="26"/>
    </row>
    <row r="65" spans="1:17" ht="15">
      <c r="A65" s="325"/>
      <c r="B65" s="305" t="s">
        <v>42</v>
      </c>
      <c r="C65" s="331">
        <f>F64</f>
        <v>2009</v>
      </c>
      <c r="D65" s="331">
        <f>IF(H64&gt;=$E$281,G64,G64-1)</f>
        <v>17</v>
      </c>
      <c r="E65" s="332">
        <f>IF(H64-$E$281&gt;0,H64-$E$281,H64-$E$281+$E$287)</f>
        <v>0.6152777777777778</v>
      </c>
      <c r="F65" s="331">
        <f>C66</f>
        <v>2009</v>
      </c>
      <c r="G65" s="331">
        <f>D66</f>
        <v>17</v>
      </c>
      <c r="H65" s="332">
        <f>E66</f>
        <v>0.6666666666666666</v>
      </c>
      <c r="I65" s="337">
        <v>50</v>
      </c>
      <c r="J65" s="337">
        <f t="shared" si="0"/>
        <v>10</v>
      </c>
      <c r="N65" s="26"/>
      <c r="O65" s="26"/>
      <c r="P65" s="26"/>
      <c r="Q65" s="26"/>
    </row>
    <row r="66" spans="1:17" ht="15">
      <c r="A66" s="325">
        <v>30</v>
      </c>
      <c r="B66" s="305" t="s">
        <v>366</v>
      </c>
      <c r="C66" s="352">
        <v>2009</v>
      </c>
      <c r="D66" s="352">
        <v>17</v>
      </c>
      <c r="E66" s="332">
        <v>0.6666666666666666</v>
      </c>
      <c r="F66" s="352">
        <v>2009</v>
      </c>
      <c r="G66" s="352">
        <v>18</v>
      </c>
      <c r="H66" s="332">
        <v>0.16805555555555554</v>
      </c>
      <c r="I66" s="337">
        <v>779</v>
      </c>
      <c r="J66" s="337">
        <f t="shared" si="0"/>
        <v>1</v>
      </c>
      <c r="N66" s="26"/>
      <c r="O66" s="26"/>
      <c r="P66" s="26"/>
      <c r="Q66" s="26"/>
    </row>
    <row r="67" spans="1:17" ht="15">
      <c r="A67" s="325"/>
      <c r="B67" s="305" t="s">
        <v>43</v>
      </c>
      <c r="C67" s="331">
        <f>F66</f>
        <v>2009</v>
      </c>
      <c r="D67" s="331">
        <f>IF(H66&gt;=$E$281,G66,G66-1)</f>
        <v>18</v>
      </c>
      <c r="E67" s="332">
        <f>IF(H66-$E$281&gt;0,H66-$E$281,H66-$E$281+$E$287)</f>
        <v>0.1673611111111111</v>
      </c>
      <c r="F67" s="331">
        <f>C68</f>
        <v>2009</v>
      </c>
      <c r="G67" s="331">
        <f>D68</f>
        <v>18</v>
      </c>
      <c r="H67" s="332">
        <f>E68</f>
        <v>0.2722222222222222</v>
      </c>
      <c r="I67" s="337">
        <v>50</v>
      </c>
      <c r="J67" s="337">
        <f t="shared" si="0"/>
        <v>10</v>
      </c>
      <c r="N67" s="26"/>
      <c r="O67" s="26"/>
      <c r="P67" s="26"/>
      <c r="Q67" s="26"/>
    </row>
    <row r="68" spans="1:17" ht="15">
      <c r="A68" s="325">
        <v>31</v>
      </c>
      <c r="B68" s="305" t="s">
        <v>368</v>
      </c>
      <c r="C68" s="352">
        <v>2009</v>
      </c>
      <c r="D68" s="352">
        <v>18</v>
      </c>
      <c r="E68" s="332">
        <v>0.2722222222222222</v>
      </c>
      <c r="F68" s="352">
        <v>2009</v>
      </c>
      <c r="G68" s="352">
        <v>18</v>
      </c>
      <c r="H68" s="332">
        <v>0.6055555555555555</v>
      </c>
      <c r="I68" s="337">
        <v>780</v>
      </c>
      <c r="J68" s="337">
        <f t="shared" si="0"/>
        <v>1</v>
      </c>
      <c r="N68" s="26"/>
      <c r="O68" s="26"/>
      <c r="P68" s="26"/>
      <c r="Q68" s="26"/>
    </row>
    <row r="69" spans="1:17" ht="15">
      <c r="A69" s="325"/>
      <c r="B69" s="305" t="s">
        <v>44</v>
      </c>
      <c r="C69" s="331">
        <f>F68</f>
        <v>2009</v>
      </c>
      <c r="D69" s="331">
        <f>IF(H68&gt;=$E$281,G68,G68-1)</f>
        <v>18</v>
      </c>
      <c r="E69" s="332">
        <f>IF(H68-$E$281&gt;0,H68-$E$281,H68-$E$281+$E$287)</f>
        <v>0.6048611111111111</v>
      </c>
      <c r="F69" s="331">
        <f>C70</f>
        <v>2009</v>
      </c>
      <c r="G69" s="331">
        <f>D70</f>
        <v>18</v>
      </c>
      <c r="H69" s="332">
        <f>E70</f>
        <v>0.6263888888888889</v>
      </c>
      <c r="I69" s="337">
        <v>50</v>
      </c>
      <c r="J69" s="337">
        <f aca="true" t="shared" si="1" ref="J69:J277">IF(I69=50,10,1)</f>
        <v>10</v>
      </c>
      <c r="N69" s="26"/>
      <c r="O69" s="26"/>
      <c r="P69" s="26"/>
      <c r="Q69" s="26"/>
    </row>
    <row r="70" spans="1:17" ht="15">
      <c r="A70" s="325">
        <v>32</v>
      </c>
      <c r="B70" s="305" t="s">
        <v>369</v>
      </c>
      <c r="C70" s="352">
        <v>2009</v>
      </c>
      <c r="D70" s="352">
        <v>18</v>
      </c>
      <c r="E70" s="332">
        <v>0.6263888888888889</v>
      </c>
      <c r="F70" s="352">
        <v>2009</v>
      </c>
      <c r="G70" s="352">
        <v>18</v>
      </c>
      <c r="H70" s="332">
        <v>0.6854166666666667</v>
      </c>
      <c r="I70" s="337">
        <v>750</v>
      </c>
      <c r="J70" s="337">
        <f t="shared" si="1"/>
        <v>1</v>
      </c>
      <c r="N70" s="26"/>
      <c r="O70" s="26"/>
      <c r="P70" s="26"/>
      <c r="Q70" s="26"/>
    </row>
    <row r="71" spans="1:17" ht="15">
      <c r="A71" s="325"/>
      <c r="B71" s="305" t="s">
        <v>45</v>
      </c>
      <c r="C71" s="331">
        <f>F70</f>
        <v>2009</v>
      </c>
      <c r="D71" s="331">
        <f>IF(H70&gt;=$E$281,G70,G70-1)</f>
        <v>18</v>
      </c>
      <c r="E71" s="332">
        <f>IF(H70-$E$281&gt;0,H70-$E$281,H70-$E$281+$E$287)</f>
        <v>0.6847222222222222</v>
      </c>
      <c r="F71" s="331">
        <f>C72</f>
        <v>2009</v>
      </c>
      <c r="G71" s="331">
        <f>D72</f>
        <v>18</v>
      </c>
      <c r="H71" s="332">
        <f>E72</f>
        <v>0.6854166666666667</v>
      </c>
      <c r="I71" s="337">
        <v>50</v>
      </c>
      <c r="J71" s="337">
        <f t="shared" si="1"/>
        <v>10</v>
      </c>
      <c r="N71" s="26"/>
      <c r="O71" s="26"/>
      <c r="P71" s="26"/>
      <c r="Q71" s="26"/>
    </row>
    <row r="72" spans="1:17" ht="15">
      <c r="A72" s="325">
        <v>33</v>
      </c>
      <c r="B72" s="305" t="s">
        <v>370</v>
      </c>
      <c r="C72" s="352">
        <v>2009</v>
      </c>
      <c r="D72" s="352">
        <v>18</v>
      </c>
      <c r="E72" s="332">
        <v>0.6854166666666667</v>
      </c>
      <c r="F72" s="352">
        <v>2009</v>
      </c>
      <c r="G72" s="352">
        <v>18</v>
      </c>
      <c r="H72" s="332">
        <v>0.9145833333333333</v>
      </c>
      <c r="I72" s="337">
        <v>782</v>
      </c>
      <c r="J72" s="337">
        <f t="shared" si="1"/>
        <v>1</v>
      </c>
      <c r="N72" s="26"/>
      <c r="O72" s="26"/>
      <c r="P72" s="26"/>
      <c r="Q72" s="26"/>
    </row>
    <row r="73" spans="1:17" ht="15">
      <c r="A73" s="325"/>
      <c r="B73" s="305" t="s">
        <v>46</v>
      </c>
      <c r="C73" s="331">
        <f>F72</f>
        <v>2009</v>
      </c>
      <c r="D73" s="331">
        <f>IF(H72&gt;=$E$281,G72,G72-1)</f>
        <v>18</v>
      </c>
      <c r="E73" s="332">
        <f>IF(H72-$E$281&gt;0,H72-$E$281,H72-$E$281+$E$287)</f>
        <v>0.9138888888888889</v>
      </c>
      <c r="F73" s="331">
        <f>C74</f>
        <v>2009</v>
      </c>
      <c r="G73" s="331">
        <f>D74</f>
        <v>19</v>
      </c>
      <c r="H73" s="332">
        <f>E74</f>
        <v>0.11944444444444445</v>
      </c>
      <c r="I73" s="337">
        <v>50</v>
      </c>
      <c r="J73" s="337">
        <f t="shared" si="1"/>
        <v>10</v>
      </c>
      <c r="N73" s="26"/>
      <c r="O73" s="26"/>
      <c r="P73" s="26"/>
      <c r="Q73" s="26"/>
    </row>
    <row r="74" spans="1:17" ht="15">
      <c r="A74" s="325">
        <v>34</v>
      </c>
      <c r="B74" s="305" t="s">
        <v>371</v>
      </c>
      <c r="C74" s="352">
        <v>2009</v>
      </c>
      <c r="D74" s="352">
        <v>19</v>
      </c>
      <c r="E74" s="332">
        <v>0.11944444444444445</v>
      </c>
      <c r="F74" s="352">
        <v>2009</v>
      </c>
      <c r="G74" s="352">
        <v>19</v>
      </c>
      <c r="H74" s="332">
        <v>0.2027777777777778</v>
      </c>
      <c r="I74" s="337">
        <v>783</v>
      </c>
      <c r="J74" s="337">
        <f t="shared" si="1"/>
        <v>1</v>
      </c>
      <c r="N74" s="26"/>
      <c r="O74" s="26"/>
      <c r="P74" s="26"/>
      <c r="Q74" s="26"/>
    </row>
    <row r="75" spans="1:17" ht="15">
      <c r="A75" s="325"/>
      <c r="B75" s="305" t="s">
        <v>47</v>
      </c>
      <c r="C75" s="331">
        <f>F74</f>
        <v>2009</v>
      </c>
      <c r="D75" s="331">
        <f>IF(H74&gt;=$E$281,G74,G74-1)</f>
        <v>19</v>
      </c>
      <c r="E75" s="332">
        <f>IF(H74-$E$281&gt;0,H74-$E$281,H74-$E$281+$E$287)</f>
        <v>0.20208333333333336</v>
      </c>
      <c r="F75" s="331">
        <f>C76</f>
        <v>2009</v>
      </c>
      <c r="G75" s="331">
        <f>D76</f>
        <v>19</v>
      </c>
      <c r="H75" s="332">
        <f>E76</f>
        <v>0.2722222222222222</v>
      </c>
      <c r="I75" s="337">
        <v>50</v>
      </c>
      <c r="J75" s="337">
        <f t="shared" si="1"/>
        <v>10</v>
      </c>
      <c r="N75" s="26"/>
      <c r="O75" s="26"/>
      <c r="P75" s="26"/>
      <c r="Q75" s="26"/>
    </row>
    <row r="76" spans="1:17" ht="15">
      <c r="A76" s="325">
        <v>35</v>
      </c>
      <c r="B76" s="305" t="s">
        <v>372</v>
      </c>
      <c r="C76" s="352">
        <v>2009</v>
      </c>
      <c r="D76" s="352">
        <v>19</v>
      </c>
      <c r="E76" s="332">
        <v>0.2722222222222222</v>
      </c>
      <c r="F76" s="352">
        <v>2009</v>
      </c>
      <c r="G76" s="352">
        <v>19</v>
      </c>
      <c r="H76" s="332">
        <v>0.6055555555555555</v>
      </c>
      <c r="I76" s="337">
        <v>784</v>
      </c>
      <c r="J76" s="337">
        <f t="shared" si="1"/>
        <v>1</v>
      </c>
      <c r="N76" s="26"/>
      <c r="O76" s="26"/>
      <c r="P76" s="26"/>
      <c r="Q76" s="26"/>
    </row>
    <row r="77" spans="1:17" ht="15">
      <c r="A77" s="325"/>
      <c r="B77" s="305" t="s">
        <v>48</v>
      </c>
      <c r="C77" s="331">
        <f>F76</f>
        <v>2009</v>
      </c>
      <c r="D77" s="331">
        <f>IF(H76&gt;=$E$281,G76,G76-1)</f>
        <v>19</v>
      </c>
      <c r="E77" s="332">
        <f>IF(H76-$E$281&gt;0,H76-$E$281,H76-$E$281+$E$287)</f>
        <v>0.6048611111111111</v>
      </c>
      <c r="F77" s="331">
        <f>C78</f>
        <v>2009</v>
      </c>
      <c r="G77" s="331">
        <f>D78</f>
        <v>20</v>
      </c>
      <c r="H77" s="332">
        <f>E78</f>
        <v>0.27291666666666664</v>
      </c>
      <c r="I77" s="337">
        <v>50</v>
      </c>
      <c r="J77" s="337">
        <f t="shared" si="1"/>
        <v>10</v>
      </c>
      <c r="N77" s="26"/>
      <c r="O77" s="26"/>
      <c r="P77" s="26"/>
      <c r="Q77" s="26"/>
    </row>
    <row r="78" spans="1:17" ht="15">
      <c r="A78" s="325">
        <v>36</v>
      </c>
      <c r="B78" s="305" t="s">
        <v>373</v>
      </c>
      <c r="C78" s="352">
        <v>2009</v>
      </c>
      <c r="D78" s="352">
        <v>20</v>
      </c>
      <c r="E78" s="332">
        <v>0.27291666666666664</v>
      </c>
      <c r="F78" s="352">
        <v>2009</v>
      </c>
      <c r="G78" s="352">
        <v>20</v>
      </c>
      <c r="H78" s="332">
        <v>0.6062500000000001</v>
      </c>
      <c r="I78" s="337">
        <v>785</v>
      </c>
      <c r="J78" s="337">
        <f t="shared" si="1"/>
        <v>1</v>
      </c>
      <c r="N78" s="26"/>
      <c r="O78" s="26"/>
      <c r="P78" s="26"/>
      <c r="Q78" s="26"/>
    </row>
    <row r="79" spans="1:17" ht="15">
      <c r="A79" s="325"/>
      <c r="B79" s="305" t="s">
        <v>49</v>
      </c>
      <c r="C79" s="331">
        <f>F78</f>
        <v>2009</v>
      </c>
      <c r="D79" s="331">
        <f>IF(H78&gt;=$E$281,G78,G78-1)</f>
        <v>20</v>
      </c>
      <c r="E79" s="332">
        <f>IF(H78-$E$281&gt;0,H78-$E$281,H78-$E$281+$E$287)</f>
        <v>0.6055555555555556</v>
      </c>
      <c r="F79" s="331">
        <f>C80</f>
        <v>2009</v>
      </c>
      <c r="G79" s="331">
        <f>D80</f>
        <v>20</v>
      </c>
      <c r="H79" s="332">
        <f>E80</f>
        <v>0.6340277777777777</v>
      </c>
      <c r="I79" s="337">
        <v>50</v>
      </c>
      <c r="J79" s="337">
        <f t="shared" si="1"/>
        <v>10</v>
      </c>
      <c r="N79" s="26"/>
      <c r="O79" s="26"/>
      <c r="P79" s="26"/>
      <c r="Q79" s="26"/>
    </row>
    <row r="80" spans="1:17" ht="15">
      <c r="A80" s="325">
        <v>37</v>
      </c>
      <c r="B80" s="305" t="s">
        <v>374</v>
      </c>
      <c r="C80" s="352">
        <v>2009</v>
      </c>
      <c r="D80" s="352">
        <v>20</v>
      </c>
      <c r="E80" s="332">
        <v>0.6340277777777777</v>
      </c>
      <c r="F80" s="352">
        <v>2009</v>
      </c>
      <c r="G80" s="352">
        <v>21</v>
      </c>
      <c r="H80" s="332">
        <v>0.2034722222222222</v>
      </c>
      <c r="I80" s="337">
        <v>786</v>
      </c>
      <c r="J80" s="337">
        <f t="shared" si="1"/>
        <v>1</v>
      </c>
      <c r="N80" s="26"/>
      <c r="O80" s="26"/>
      <c r="P80" s="26"/>
      <c r="Q80" s="26"/>
    </row>
    <row r="81" spans="1:17" ht="15">
      <c r="A81" s="325"/>
      <c r="B81" s="305" t="s">
        <v>50</v>
      </c>
      <c r="C81" s="331">
        <f>F80</f>
        <v>2009</v>
      </c>
      <c r="D81" s="331">
        <f>IF(H80&gt;=$E$281,G80,G80-1)</f>
        <v>21</v>
      </c>
      <c r="E81" s="332">
        <f>IF(H80-$E$281&gt;0,H80-$E$281,H80-$E$281+$E$287)</f>
        <v>0.20277777777777775</v>
      </c>
      <c r="F81" s="331">
        <f>C82</f>
        <v>2009</v>
      </c>
      <c r="G81" s="331">
        <f>D82</f>
        <v>21</v>
      </c>
      <c r="H81" s="332">
        <f>E82</f>
        <v>0.27291666666666664</v>
      </c>
      <c r="I81" s="337">
        <v>50</v>
      </c>
      <c r="J81" s="337">
        <f t="shared" si="1"/>
        <v>10</v>
      </c>
      <c r="N81" s="26"/>
      <c r="O81" s="26"/>
      <c r="P81" s="26"/>
      <c r="Q81" s="26"/>
    </row>
    <row r="82" spans="1:17" ht="15">
      <c r="A82" s="325">
        <v>38</v>
      </c>
      <c r="B82" s="305" t="s">
        <v>377</v>
      </c>
      <c r="C82" s="352">
        <v>2009</v>
      </c>
      <c r="D82" s="352">
        <v>21</v>
      </c>
      <c r="E82" s="332">
        <v>0.27291666666666664</v>
      </c>
      <c r="F82" s="352">
        <v>2009</v>
      </c>
      <c r="G82" s="352">
        <v>21</v>
      </c>
      <c r="H82" s="332">
        <v>0.6062500000000001</v>
      </c>
      <c r="I82" s="337">
        <v>787</v>
      </c>
      <c r="J82" s="337">
        <f t="shared" si="1"/>
        <v>1</v>
      </c>
      <c r="N82" s="26"/>
      <c r="O82" s="26"/>
      <c r="P82" s="26"/>
      <c r="Q82" s="26"/>
    </row>
    <row r="83" spans="1:17" ht="15">
      <c r="A83" s="325"/>
      <c r="B83" s="305" t="s">
        <v>51</v>
      </c>
      <c r="C83" s="331">
        <f>F82</f>
        <v>2009</v>
      </c>
      <c r="D83" s="331">
        <f>IF(H82&gt;=$E$281,G82,G82-1)</f>
        <v>21</v>
      </c>
      <c r="E83" s="332">
        <f>IF(H82-$E$281&gt;0,H82-$E$281,H82-$E$281+$E$287)</f>
        <v>0.6055555555555556</v>
      </c>
      <c r="F83" s="331">
        <f>C84</f>
        <v>2009</v>
      </c>
      <c r="G83" s="331">
        <f>D84</f>
        <v>21</v>
      </c>
      <c r="H83" s="332">
        <f>E84</f>
        <v>0.6340277777777777</v>
      </c>
      <c r="I83" s="337">
        <v>50</v>
      </c>
      <c r="J83" s="337">
        <f t="shared" si="1"/>
        <v>10</v>
      </c>
      <c r="N83" s="26"/>
      <c r="O83" s="26"/>
      <c r="P83" s="26"/>
      <c r="Q83" s="26"/>
    </row>
    <row r="84" spans="1:17" ht="15">
      <c r="A84" s="325">
        <v>39</v>
      </c>
      <c r="B84" s="305" t="s">
        <v>378</v>
      </c>
      <c r="C84" s="352">
        <v>2009</v>
      </c>
      <c r="D84" s="352">
        <v>21</v>
      </c>
      <c r="E84" s="332">
        <v>0.6340277777777777</v>
      </c>
      <c r="F84" s="352">
        <v>2009</v>
      </c>
      <c r="G84" s="352">
        <v>21</v>
      </c>
      <c r="H84" s="332">
        <v>0.9340277777777778</v>
      </c>
      <c r="I84" s="337">
        <v>788</v>
      </c>
      <c r="J84" s="337">
        <f t="shared" si="1"/>
        <v>1</v>
      </c>
      <c r="N84" s="26"/>
      <c r="O84" s="26"/>
      <c r="P84" s="26"/>
      <c r="Q84" s="26"/>
    </row>
    <row r="85" spans="1:17" ht="15">
      <c r="A85" s="325"/>
      <c r="B85" s="305" t="s">
        <v>52</v>
      </c>
      <c r="C85" s="331">
        <f>F84</f>
        <v>2009</v>
      </c>
      <c r="D85" s="331">
        <f>IF(H84&gt;=$E$281,G84,G84-1)</f>
        <v>21</v>
      </c>
      <c r="E85" s="332">
        <f>IF(H84-$E$281&gt;0,H84-$E$281,H84-$E$281+$E$287)</f>
        <v>0.9333333333333333</v>
      </c>
      <c r="F85" s="331">
        <f>C86</f>
        <v>2009</v>
      </c>
      <c r="G85" s="331">
        <f>D86</f>
        <v>21</v>
      </c>
      <c r="H85" s="332">
        <f>E86</f>
        <v>0.9340277777777778</v>
      </c>
      <c r="I85" s="337">
        <v>50</v>
      </c>
      <c r="J85" s="337">
        <f t="shared" si="1"/>
        <v>10</v>
      </c>
      <c r="N85" s="26"/>
      <c r="O85" s="26"/>
      <c r="P85" s="26"/>
      <c r="Q85" s="26"/>
    </row>
    <row r="86" spans="1:17" ht="15">
      <c r="A86" s="325">
        <v>40</v>
      </c>
      <c r="B86" s="305" t="s">
        <v>379</v>
      </c>
      <c r="C86" s="352">
        <v>2009</v>
      </c>
      <c r="D86" s="352">
        <v>21</v>
      </c>
      <c r="E86" s="332">
        <v>0.9340277777777778</v>
      </c>
      <c r="F86" s="352">
        <v>2009</v>
      </c>
      <c r="G86" s="352">
        <v>22</v>
      </c>
      <c r="H86" s="332">
        <v>0.13541666666666666</v>
      </c>
      <c r="I86" s="337">
        <v>789</v>
      </c>
      <c r="J86" s="337">
        <f t="shared" si="1"/>
        <v>1</v>
      </c>
      <c r="N86" s="26"/>
      <c r="O86" s="26"/>
      <c r="P86" s="26"/>
      <c r="Q86" s="26"/>
    </row>
    <row r="87" spans="1:17" ht="15">
      <c r="A87" s="325"/>
      <c r="B87" s="305" t="s">
        <v>53</v>
      </c>
      <c r="C87" s="331">
        <f>F86</f>
        <v>2009</v>
      </c>
      <c r="D87" s="331">
        <f>IF(H86&gt;=$E$281,G86,G86-1)</f>
        <v>22</v>
      </c>
      <c r="E87" s="332">
        <f>IF(H86-$E$281&gt;0,H86-$E$281,H86-$E$281+$E$287)</f>
        <v>0.13472222222222222</v>
      </c>
      <c r="F87" s="331">
        <f>C88</f>
        <v>2009</v>
      </c>
      <c r="G87" s="331">
        <f>D88</f>
        <v>22</v>
      </c>
      <c r="H87" s="332">
        <f>E88</f>
        <v>0.16458333333333333</v>
      </c>
      <c r="I87" s="337">
        <v>50</v>
      </c>
      <c r="J87" s="337">
        <f t="shared" si="1"/>
        <v>10</v>
      </c>
      <c r="N87" s="26"/>
      <c r="O87" s="26"/>
      <c r="P87" s="26"/>
      <c r="Q87" s="26"/>
    </row>
    <row r="88" spans="1:17" ht="15">
      <c r="A88" s="325">
        <v>41</v>
      </c>
      <c r="B88" s="305" t="s">
        <v>380</v>
      </c>
      <c r="C88" s="352">
        <v>2009</v>
      </c>
      <c r="D88" s="352">
        <v>22</v>
      </c>
      <c r="E88" s="332">
        <v>0.16458333333333333</v>
      </c>
      <c r="F88" s="352">
        <v>2009</v>
      </c>
      <c r="G88" s="352">
        <v>22</v>
      </c>
      <c r="H88" s="332">
        <v>0.22152777777777777</v>
      </c>
      <c r="I88" s="337">
        <v>790</v>
      </c>
      <c r="J88" s="337">
        <f>IF(I88=50,10,1)</f>
        <v>1</v>
      </c>
      <c r="N88" s="26"/>
      <c r="O88" s="26"/>
      <c r="P88" s="26"/>
      <c r="Q88" s="26"/>
    </row>
    <row r="89" spans="1:17" ht="15">
      <c r="A89" s="325"/>
      <c r="B89" s="305" t="s">
        <v>54</v>
      </c>
      <c r="C89" s="331">
        <f>F88</f>
        <v>2009</v>
      </c>
      <c r="D89" s="331">
        <f>IF(H88&gt;=$E$281,G88,G88-1)</f>
        <v>22</v>
      </c>
      <c r="E89" s="332">
        <f>IF(H88-$E$281&gt;0,H88-$E$281,H88-$E$281+$E$287)</f>
        <v>0.22083333333333333</v>
      </c>
      <c r="F89" s="331">
        <f>C90</f>
        <v>2009</v>
      </c>
      <c r="G89" s="331">
        <f>D90</f>
        <v>22</v>
      </c>
      <c r="H89" s="332">
        <f>E90</f>
        <v>0.29375</v>
      </c>
      <c r="I89" s="337">
        <v>50</v>
      </c>
      <c r="J89" s="337">
        <f t="shared" si="1"/>
        <v>10</v>
      </c>
      <c r="N89" s="26"/>
      <c r="O89" s="26"/>
      <c r="P89" s="26"/>
      <c r="Q89" s="26"/>
    </row>
    <row r="90" spans="1:17" ht="15">
      <c r="A90" s="325">
        <v>42</v>
      </c>
      <c r="B90" s="305" t="s">
        <v>381</v>
      </c>
      <c r="C90" s="352">
        <v>2009</v>
      </c>
      <c r="D90" s="352">
        <v>22</v>
      </c>
      <c r="E90" s="332">
        <v>0.29375</v>
      </c>
      <c r="F90" s="352">
        <v>2009</v>
      </c>
      <c r="G90" s="352">
        <v>22</v>
      </c>
      <c r="H90" s="332">
        <v>0.35625</v>
      </c>
      <c r="I90" s="337">
        <v>791</v>
      </c>
      <c r="J90" s="337">
        <f t="shared" si="1"/>
        <v>1</v>
      </c>
      <c r="N90" s="26"/>
      <c r="O90" s="26"/>
      <c r="P90" s="26"/>
      <c r="Q90" s="26"/>
    </row>
    <row r="91" spans="1:17" ht="15">
      <c r="A91" s="325"/>
      <c r="B91" s="305" t="s">
        <v>55</v>
      </c>
      <c r="C91" s="331">
        <f>F90</f>
        <v>2009</v>
      </c>
      <c r="D91" s="331">
        <f>IF(H90&gt;=$E$281,G90,G90-1)</f>
        <v>22</v>
      </c>
      <c r="E91" s="332">
        <f>IF(H90-$E$281&gt;0,H90-$E$281,H90-$E$281+$E$287)</f>
        <v>0.35555555555555557</v>
      </c>
      <c r="F91" s="331">
        <f>C92</f>
        <v>2009</v>
      </c>
      <c r="G91" s="331">
        <f>D92</f>
        <v>22</v>
      </c>
      <c r="H91" s="332">
        <f>E92</f>
        <v>0.8562500000000001</v>
      </c>
      <c r="I91" s="337">
        <v>50</v>
      </c>
      <c r="J91" s="337">
        <f t="shared" si="1"/>
        <v>10</v>
      </c>
      <c r="N91" s="26"/>
      <c r="O91" s="26"/>
      <c r="P91" s="26"/>
      <c r="Q91" s="26"/>
    </row>
    <row r="92" spans="1:17" ht="15">
      <c r="A92" s="325">
        <v>43</v>
      </c>
      <c r="B92" s="305" t="s">
        <v>382</v>
      </c>
      <c r="C92" s="352">
        <v>2009</v>
      </c>
      <c r="D92" s="352">
        <v>22</v>
      </c>
      <c r="E92" s="332">
        <v>0.8562500000000001</v>
      </c>
      <c r="F92" s="352">
        <v>2009</v>
      </c>
      <c r="G92" s="352">
        <v>22</v>
      </c>
      <c r="H92" s="332">
        <v>0.907638888888889</v>
      </c>
      <c r="I92" s="337">
        <v>792</v>
      </c>
      <c r="J92" s="337">
        <f t="shared" si="1"/>
        <v>1</v>
      </c>
      <c r="N92" s="26"/>
      <c r="O92" s="26"/>
      <c r="P92" s="26"/>
      <c r="Q92" s="26"/>
    </row>
    <row r="93" spans="1:17" ht="15">
      <c r="A93" s="325"/>
      <c r="B93" s="305" t="s">
        <v>56</v>
      </c>
      <c r="C93" s="331">
        <f>F92</f>
        <v>2009</v>
      </c>
      <c r="D93" s="331">
        <f>IF(H92&gt;=$E$281,G92,G92-1)</f>
        <v>22</v>
      </c>
      <c r="E93" s="332">
        <f>IF(H92-$E$281&gt;0,H92-$E$281,H92-$E$281+$E$287)</f>
        <v>0.9069444444444446</v>
      </c>
      <c r="F93" s="331">
        <f>C94</f>
        <v>2009</v>
      </c>
      <c r="G93" s="331">
        <f>D94</f>
        <v>22</v>
      </c>
      <c r="H93" s="332">
        <f>E94</f>
        <v>0.9500000000000001</v>
      </c>
      <c r="I93" s="337">
        <v>50</v>
      </c>
      <c r="J93" s="337">
        <f t="shared" si="1"/>
        <v>10</v>
      </c>
      <c r="N93" s="26"/>
      <c r="O93" s="26"/>
      <c r="P93" s="26"/>
      <c r="Q93" s="26"/>
    </row>
    <row r="94" spans="1:17" ht="15">
      <c r="A94" s="325">
        <v>44</v>
      </c>
      <c r="B94" s="305" t="s">
        <v>383</v>
      </c>
      <c r="C94" s="352">
        <v>2009</v>
      </c>
      <c r="D94" s="352">
        <v>22</v>
      </c>
      <c r="E94" s="332">
        <v>0.9500000000000001</v>
      </c>
      <c r="F94" s="352">
        <v>2009</v>
      </c>
      <c r="G94" s="352">
        <v>23</v>
      </c>
      <c r="H94" s="332">
        <v>0.2833333333333333</v>
      </c>
      <c r="I94" s="337">
        <v>793</v>
      </c>
      <c r="J94" s="337">
        <f t="shared" si="1"/>
        <v>1</v>
      </c>
      <c r="N94" s="26"/>
      <c r="O94" s="26"/>
      <c r="P94" s="26"/>
      <c r="Q94" s="26"/>
    </row>
    <row r="95" spans="1:17" ht="15">
      <c r="A95" s="325"/>
      <c r="B95" s="305" t="s">
        <v>57</v>
      </c>
      <c r="C95" s="331">
        <f>F94</f>
        <v>2009</v>
      </c>
      <c r="D95" s="331">
        <f>IF(H94&gt;=$E$281,G94,G94-1)</f>
        <v>23</v>
      </c>
      <c r="E95" s="332">
        <f>IF(H94-$E$281&gt;0,H94-$E$281,H94-$E$281+$E$287)</f>
        <v>0.2826388888888889</v>
      </c>
      <c r="F95" s="331">
        <f>C96</f>
        <v>2009</v>
      </c>
      <c r="G95" s="331">
        <f>D96</f>
        <v>23</v>
      </c>
      <c r="H95" s="332">
        <f>E96</f>
        <v>0.3111111111111111</v>
      </c>
      <c r="I95" s="337">
        <v>50</v>
      </c>
      <c r="J95" s="337">
        <f t="shared" si="1"/>
        <v>10</v>
      </c>
      <c r="N95" s="26"/>
      <c r="O95" s="26"/>
      <c r="P95" s="26"/>
      <c r="Q95" s="26"/>
    </row>
    <row r="96" spans="1:17" ht="15">
      <c r="A96" s="325">
        <v>45</v>
      </c>
      <c r="B96" s="305" t="s">
        <v>384</v>
      </c>
      <c r="C96" s="352">
        <v>2009</v>
      </c>
      <c r="D96" s="352">
        <v>23</v>
      </c>
      <c r="E96" s="332">
        <v>0.3111111111111111</v>
      </c>
      <c r="F96" s="352">
        <v>2009</v>
      </c>
      <c r="G96" s="352">
        <v>23</v>
      </c>
      <c r="H96" s="332">
        <v>0.59375</v>
      </c>
      <c r="I96" s="337">
        <v>794</v>
      </c>
      <c r="J96" s="337">
        <f t="shared" si="1"/>
        <v>1</v>
      </c>
      <c r="N96" s="26"/>
      <c r="O96" s="26"/>
      <c r="P96" s="26"/>
      <c r="Q96" s="26"/>
    </row>
    <row r="97" spans="1:17" ht="15">
      <c r="A97" s="325"/>
      <c r="B97" s="305" t="s">
        <v>58</v>
      </c>
      <c r="C97" s="331">
        <f>F96</f>
        <v>2009</v>
      </c>
      <c r="D97" s="331">
        <f>IF(H96&gt;=$E$281,G96,G96-1)</f>
        <v>23</v>
      </c>
      <c r="E97" s="332">
        <f>IF(H96-$E$281&gt;0,H96-$E$281,H96-$E$281+$E$287)</f>
        <v>0.5930555555555556</v>
      </c>
      <c r="F97" s="331">
        <f>C98</f>
        <v>2009</v>
      </c>
      <c r="G97" s="331">
        <f>D98</f>
        <v>23</v>
      </c>
      <c r="H97" s="332">
        <f>E98</f>
        <v>0.59375</v>
      </c>
      <c r="I97" s="337">
        <v>50</v>
      </c>
      <c r="J97" s="337">
        <f t="shared" si="1"/>
        <v>10</v>
      </c>
      <c r="N97" s="26"/>
      <c r="O97" s="26"/>
      <c r="P97" s="26"/>
      <c r="Q97" s="26"/>
    </row>
    <row r="98" spans="1:17" ht="15">
      <c r="A98" s="325">
        <v>46</v>
      </c>
      <c r="B98" s="305" t="s">
        <v>385</v>
      </c>
      <c r="C98" s="352">
        <v>2009</v>
      </c>
      <c r="D98" s="352">
        <v>23</v>
      </c>
      <c r="E98" s="332">
        <v>0.59375</v>
      </c>
      <c r="F98" s="352">
        <v>2009</v>
      </c>
      <c r="G98" s="352">
        <v>23</v>
      </c>
      <c r="H98" s="332">
        <v>0.7638888888888888</v>
      </c>
      <c r="I98" s="337">
        <v>795</v>
      </c>
      <c r="J98" s="337">
        <f t="shared" si="1"/>
        <v>1</v>
      </c>
      <c r="N98" s="26"/>
      <c r="O98" s="26"/>
      <c r="P98" s="26"/>
      <c r="Q98" s="26"/>
    </row>
    <row r="99" spans="1:17" ht="15">
      <c r="A99" s="325"/>
      <c r="B99" s="305" t="s">
        <v>59</v>
      </c>
      <c r="C99" s="331">
        <f>F98</f>
        <v>2009</v>
      </c>
      <c r="D99" s="331">
        <f>IF(H98&gt;=$E$281,G98,G98-1)</f>
        <v>23</v>
      </c>
      <c r="E99" s="332">
        <f>IF(H98-$E$281&gt;0,H98-$E$281,H98-$E$281+$E$287)</f>
        <v>0.7631944444444444</v>
      </c>
      <c r="F99" s="331">
        <f>C100</f>
        <v>2009</v>
      </c>
      <c r="G99" s="331">
        <f>D100</f>
        <v>23</v>
      </c>
      <c r="H99" s="332">
        <f>E100</f>
        <v>0.9500000000000001</v>
      </c>
      <c r="I99" s="337">
        <v>50</v>
      </c>
      <c r="J99" s="337">
        <f t="shared" si="1"/>
        <v>10</v>
      </c>
      <c r="N99" s="26"/>
      <c r="O99" s="26"/>
      <c r="P99" s="26"/>
      <c r="Q99" s="26"/>
    </row>
    <row r="100" spans="1:17" ht="15">
      <c r="A100" s="325">
        <v>47</v>
      </c>
      <c r="B100" s="305" t="s">
        <v>386</v>
      </c>
      <c r="C100" s="352">
        <v>2009</v>
      </c>
      <c r="D100" s="352">
        <v>23</v>
      </c>
      <c r="E100" s="332">
        <v>0.9500000000000001</v>
      </c>
      <c r="F100" s="352">
        <v>2009</v>
      </c>
      <c r="G100" s="352">
        <v>24</v>
      </c>
      <c r="H100" s="332">
        <v>0.2833333333333333</v>
      </c>
      <c r="I100" s="337">
        <v>796</v>
      </c>
      <c r="J100" s="337">
        <f t="shared" si="1"/>
        <v>1</v>
      </c>
      <c r="N100" s="26"/>
      <c r="O100" s="26"/>
      <c r="P100" s="26"/>
      <c r="Q100" s="26"/>
    </row>
    <row r="101" spans="1:17" ht="15">
      <c r="A101" s="325"/>
      <c r="B101" s="305" t="s">
        <v>60</v>
      </c>
      <c r="C101" s="331">
        <f>F100</f>
        <v>2009</v>
      </c>
      <c r="D101" s="331">
        <f>IF(H100&gt;=$E$281,G100,G100-1)</f>
        <v>24</v>
      </c>
      <c r="E101" s="332">
        <f>IF(H100-$E$281&gt;0,H100-$E$281,H100-$E$281+$E$287)</f>
        <v>0.2826388888888889</v>
      </c>
      <c r="F101" s="331">
        <f>C102</f>
        <v>2009</v>
      </c>
      <c r="G101" s="331">
        <f>D102</f>
        <v>24</v>
      </c>
      <c r="H101" s="332">
        <f>E102</f>
        <v>0.9500000000000001</v>
      </c>
      <c r="I101" s="337">
        <v>50</v>
      </c>
      <c r="J101" s="337">
        <f t="shared" si="1"/>
        <v>10</v>
      </c>
      <c r="N101" s="26"/>
      <c r="O101" s="26"/>
      <c r="P101" s="26"/>
      <c r="Q101" s="26"/>
    </row>
    <row r="102" spans="1:17" ht="15">
      <c r="A102" s="325">
        <v>48</v>
      </c>
      <c r="B102" s="305" t="s">
        <v>387</v>
      </c>
      <c r="C102" s="352">
        <v>2009</v>
      </c>
      <c r="D102" s="352">
        <v>24</v>
      </c>
      <c r="E102" s="332">
        <v>0.9500000000000001</v>
      </c>
      <c r="F102" s="352">
        <v>2009</v>
      </c>
      <c r="G102" s="352">
        <v>25</v>
      </c>
      <c r="H102" s="332">
        <v>0.2833333333333333</v>
      </c>
      <c r="I102" s="337">
        <v>797</v>
      </c>
      <c r="J102" s="337">
        <f t="shared" si="1"/>
        <v>1</v>
      </c>
      <c r="N102" s="26"/>
      <c r="O102" s="26"/>
      <c r="P102" s="26"/>
      <c r="Q102" s="26"/>
    </row>
    <row r="103" spans="1:17" ht="15">
      <c r="A103" s="325"/>
      <c r="B103" s="305" t="s">
        <v>61</v>
      </c>
      <c r="C103" s="331">
        <f>F102</f>
        <v>2009</v>
      </c>
      <c r="D103" s="331">
        <f>IF(H102&gt;=$E$281,G102,G102-1)</f>
        <v>25</v>
      </c>
      <c r="E103" s="332">
        <f>IF(H102-$E$281&gt;0,H102-$E$281,H102-$E$281+$E$287)</f>
        <v>0.2826388888888889</v>
      </c>
      <c r="F103" s="331">
        <f>C104</f>
        <v>2009</v>
      </c>
      <c r="G103" s="331">
        <f>D104</f>
        <v>25</v>
      </c>
      <c r="H103" s="332">
        <f>E104</f>
        <v>0.3111111111111111</v>
      </c>
      <c r="I103" s="337">
        <v>50</v>
      </c>
      <c r="J103" s="337">
        <f t="shared" si="1"/>
        <v>10</v>
      </c>
      <c r="N103" s="26"/>
      <c r="O103" s="26"/>
      <c r="P103" s="26"/>
      <c r="Q103" s="26"/>
    </row>
    <row r="104" spans="1:17" ht="15">
      <c r="A104" s="325">
        <v>49</v>
      </c>
      <c r="B104" s="305" t="s">
        <v>388</v>
      </c>
      <c r="C104" s="352">
        <v>2009</v>
      </c>
      <c r="D104" s="352">
        <v>25</v>
      </c>
      <c r="E104" s="332">
        <v>0.3111111111111111</v>
      </c>
      <c r="F104" s="352">
        <v>2009</v>
      </c>
      <c r="G104" s="352">
        <v>25</v>
      </c>
      <c r="H104" s="332">
        <v>0.36319444444444443</v>
      </c>
      <c r="I104" s="337">
        <v>750</v>
      </c>
      <c r="J104" s="337">
        <f t="shared" si="1"/>
        <v>1</v>
      </c>
      <c r="N104" s="26"/>
      <c r="O104" s="26"/>
      <c r="P104" s="26"/>
      <c r="Q104" s="26"/>
    </row>
    <row r="105" spans="1:17" ht="15">
      <c r="A105" s="325"/>
      <c r="B105" s="305" t="s">
        <v>62</v>
      </c>
      <c r="C105" s="331">
        <f>F104</f>
        <v>2009</v>
      </c>
      <c r="D105" s="331">
        <f>IF(H104&gt;=$E$281,G104,G104-1)</f>
        <v>25</v>
      </c>
      <c r="E105" s="332">
        <f>IF(H104-$E$281&gt;0,H104-$E$281,H104-$E$281+$E$287)</f>
        <v>0.3625</v>
      </c>
      <c r="F105" s="331">
        <f>C106</f>
        <v>2009</v>
      </c>
      <c r="G105" s="331">
        <f>D106</f>
        <v>25</v>
      </c>
      <c r="H105" s="332">
        <f>E106</f>
        <v>0.9395833333333333</v>
      </c>
      <c r="I105" s="337">
        <v>50</v>
      </c>
      <c r="J105" s="337">
        <f t="shared" si="1"/>
        <v>10</v>
      </c>
      <c r="N105" s="26"/>
      <c r="O105" s="26"/>
      <c r="P105" s="26"/>
      <c r="Q105" s="26"/>
    </row>
    <row r="106" spans="1:17" ht="15">
      <c r="A106" s="325">
        <v>50</v>
      </c>
      <c r="B106" s="305" t="s">
        <v>389</v>
      </c>
      <c r="C106" s="352">
        <v>2009</v>
      </c>
      <c r="D106" s="352">
        <v>25</v>
      </c>
      <c r="E106" s="332">
        <v>0.9395833333333333</v>
      </c>
      <c r="F106" s="352">
        <v>2009</v>
      </c>
      <c r="G106" s="352">
        <v>26</v>
      </c>
      <c r="H106" s="332">
        <v>0.27291666666666664</v>
      </c>
      <c r="I106" s="337">
        <v>799</v>
      </c>
      <c r="J106" s="337">
        <f t="shared" si="1"/>
        <v>1</v>
      </c>
      <c r="N106" s="26"/>
      <c r="O106" s="26"/>
      <c r="P106" s="26"/>
      <c r="Q106" s="26"/>
    </row>
    <row r="107" spans="1:17" ht="15">
      <c r="A107" s="325"/>
      <c r="B107" s="305" t="s">
        <v>63</v>
      </c>
      <c r="C107" s="331">
        <f>F106</f>
        <v>2009</v>
      </c>
      <c r="D107" s="331">
        <f>IF(H106&gt;=$E$281,G106,G106-1)</f>
        <v>26</v>
      </c>
      <c r="E107" s="332">
        <f>IF(H106-$E$281&gt;0,H106-$E$281,H106-$E$281+$E$287)</f>
        <v>0.2722222222222222</v>
      </c>
      <c r="F107" s="331">
        <f>C108</f>
        <v>2009</v>
      </c>
      <c r="G107" s="331">
        <f>D108</f>
        <v>26</v>
      </c>
      <c r="H107" s="332">
        <f>E108</f>
        <v>0.30416666666666664</v>
      </c>
      <c r="I107" s="337">
        <v>50</v>
      </c>
      <c r="J107" s="337">
        <f t="shared" si="1"/>
        <v>10</v>
      </c>
      <c r="N107" s="26"/>
      <c r="O107" s="26"/>
      <c r="P107" s="26"/>
      <c r="Q107" s="26"/>
    </row>
    <row r="108" spans="1:17" ht="15">
      <c r="A108" s="325">
        <v>51</v>
      </c>
      <c r="B108" s="305" t="s">
        <v>390</v>
      </c>
      <c r="C108" s="352">
        <v>2009</v>
      </c>
      <c r="D108" s="352">
        <v>26</v>
      </c>
      <c r="E108" s="332">
        <v>0.30416666666666664</v>
      </c>
      <c r="F108" s="352">
        <v>2009</v>
      </c>
      <c r="G108" s="352">
        <v>26</v>
      </c>
      <c r="H108" s="332">
        <v>0.7625000000000001</v>
      </c>
      <c r="I108" s="337">
        <v>800</v>
      </c>
      <c r="J108" s="337">
        <f t="shared" si="1"/>
        <v>1</v>
      </c>
      <c r="N108" s="26"/>
      <c r="O108" s="26"/>
      <c r="P108" s="26"/>
      <c r="Q108" s="26"/>
    </row>
    <row r="109" spans="1:17" ht="15">
      <c r="A109" s="325"/>
      <c r="B109" s="305" t="s">
        <v>64</v>
      </c>
      <c r="C109" s="331">
        <f>F108</f>
        <v>2009</v>
      </c>
      <c r="D109" s="331">
        <f>IF(H108&gt;=$E$281,G108,G108-1)</f>
        <v>26</v>
      </c>
      <c r="E109" s="332">
        <f>IF(H108-$E$281&gt;0,H108-$E$281,H108-$E$281+$E$287)</f>
        <v>0.7618055555555556</v>
      </c>
      <c r="F109" s="331">
        <f>C110</f>
        <v>2009</v>
      </c>
      <c r="G109" s="331">
        <f>D110</f>
        <v>27</v>
      </c>
      <c r="H109" s="332">
        <f>E110</f>
        <v>0.2520833333333333</v>
      </c>
      <c r="I109" s="337">
        <v>50</v>
      </c>
      <c r="J109" s="337">
        <f t="shared" si="1"/>
        <v>10</v>
      </c>
      <c r="N109" s="26"/>
      <c r="O109" s="26"/>
      <c r="P109" s="26"/>
      <c r="Q109" s="26"/>
    </row>
    <row r="110" spans="1:17" ht="15">
      <c r="A110" s="325">
        <v>52</v>
      </c>
      <c r="B110" s="305" t="s">
        <v>392</v>
      </c>
      <c r="C110" s="352">
        <v>2009</v>
      </c>
      <c r="D110" s="352">
        <v>27</v>
      </c>
      <c r="E110" s="332">
        <v>0.2520833333333333</v>
      </c>
      <c r="F110" s="352">
        <v>2009</v>
      </c>
      <c r="G110" s="352">
        <v>27</v>
      </c>
      <c r="H110" s="332">
        <v>0.5854166666666667</v>
      </c>
      <c r="I110" s="337">
        <v>801</v>
      </c>
      <c r="J110" s="337">
        <f t="shared" si="1"/>
        <v>1</v>
      </c>
      <c r="N110" s="26"/>
      <c r="O110" s="26"/>
      <c r="P110" s="26"/>
      <c r="Q110" s="26"/>
    </row>
    <row r="111" spans="1:17" ht="15">
      <c r="A111" s="325"/>
      <c r="B111" s="305" t="s">
        <v>65</v>
      </c>
      <c r="C111" s="331">
        <f>F110</f>
        <v>2009</v>
      </c>
      <c r="D111" s="331">
        <f>IF(H110&gt;=$E$281,G110,G110-1)</f>
        <v>27</v>
      </c>
      <c r="E111" s="332">
        <f>IF(H110-$E$281&gt;0,H110-$E$281,H110-$E$281+$E$287)</f>
        <v>0.5847222222222223</v>
      </c>
      <c r="F111" s="331">
        <f>C112</f>
        <v>2009</v>
      </c>
      <c r="G111" s="331">
        <f>D112</f>
        <v>27</v>
      </c>
      <c r="H111" s="332">
        <f>E112</f>
        <v>0.6131944444444445</v>
      </c>
      <c r="I111" s="337">
        <v>50</v>
      </c>
      <c r="J111" s="337">
        <f t="shared" si="1"/>
        <v>10</v>
      </c>
      <c r="N111" s="26"/>
      <c r="O111" s="26"/>
      <c r="P111" s="26"/>
      <c r="Q111" s="26"/>
    </row>
    <row r="112" spans="1:17" ht="15">
      <c r="A112" s="325">
        <v>53</v>
      </c>
      <c r="B112" s="305" t="s">
        <v>393</v>
      </c>
      <c r="C112" s="352">
        <v>2009</v>
      </c>
      <c r="D112" s="352">
        <v>27</v>
      </c>
      <c r="E112" s="332">
        <v>0.6131944444444445</v>
      </c>
      <c r="F112" s="352">
        <v>2009</v>
      </c>
      <c r="G112" s="352">
        <v>28</v>
      </c>
      <c r="H112" s="332">
        <v>0.16180555555555556</v>
      </c>
      <c r="I112" s="337">
        <v>802</v>
      </c>
      <c r="J112" s="337">
        <f t="shared" si="1"/>
        <v>1</v>
      </c>
      <c r="N112" s="26"/>
      <c r="O112" s="26"/>
      <c r="P112" s="26"/>
      <c r="Q112" s="26"/>
    </row>
    <row r="113" spans="1:17" ht="15">
      <c r="A113" s="325"/>
      <c r="B113" s="305" t="s">
        <v>66</v>
      </c>
      <c r="C113" s="331">
        <f>F112</f>
        <v>2009</v>
      </c>
      <c r="D113" s="331">
        <f>IF(H112&gt;=$E$281,G112,G112-1)</f>
        <v>28</v>
      </c>
      <c r="E113" s="332">
        <f>IF(H112-$E$281&gt;0,H112-$E$281,H112-$E$281+$E$287)</f>
        <v>0.16111111111111112</v>
      </c>
      <c r="F113" s="331">
        <f>C114</f>
        <v>2009</v>
      </c>
      <c r="G113" s="331">
        <f>D114</f>
        <v>28</v>
      </c>
      <c r="H113" s="332">
        <f>E114</f>
        <v>0.2520833333333333</v>
      </c>
      <c r="I113" s="337">
        <v>50</v>
      </c>
      <c r="J113" s="337">
        <f t="shared" si="1"/>
        <v>10</v>
      </c>
      <c r="N113" s="26"/>
      <c r="O113" s="26"/>
      <c r="P113" s="26"/>
      <c r="Q113" s="26"/>
    </row>
    <row r="114" spans="1:17" ht="15">
      <c r="A114" s="325">
        <v>54</v>
      </c>
      <c r="B114" s="305" t="s">
        <v>394</v>
      </c>
      <c r="C114" s="352">
        <v>2009</v>
      </c>
      <c r="D114" s="352">
        <v>28</v>
      </c>
      <c r="E114" s="332">
        <v>0.2520833333333333</v>
      </c>
      <c r="F114" s="352">
        <v>2009</v>
      </c>
      <c r="G114" s="352">
        <v>28</v>
      </c>
      <c r="H114" s="332">
        <v>0.5854166666666667</v>
      </c>
      <c r="I114" s="337">
        <v>803</v>
      </c>
      <c r="J114" s="337">
        <f t="shared" si="1"/>
        <v>1</v>
      </c>
      <c r="N114" s="26"/>
      <c r="O114" s="26"/>
      <c r="P114" s="26"/>
      <c r="Q114" s="26"/>
    </row>
    <row r="115" spans="1:17" ht="15">
      <c r="A115" s="325"/>
      <c r="B115" s="305" t="s">
        <v>67</v>
      </c>
      <c r="C115" s="331">
        <f>F114</f>
        <v>2009</v>
      </c>
      <c r="D115" s="331">
        <f>IF(H114&gt;=$E$281,G114,G114-1)</f>
        <v>28</v>
      </c>
      <c r="E115" s="332">
        <f>IF(H114-$E$281&gt;0,H114-$E$281,H114-$E$281+$E$287)</f>
        <v>0.5847222222222223</v>
      </c>
      <c r="F115" s="331">
        <f>C116</f>
        <v>2009</v>
      </c>
      <c r="G115" s="331">
        <f>D116</f>
        <v>28</v>
      </c>
      <c r="H115" s="332">
        <f>E116</f>
        <v>0.7083333333333334</v>
      </c>
      <c r="I115" s="337">
        <v>50</v>
      </c>
      <c r="J115" s="337">
        <f t="shared" si="1"/>
        <v>10</v>
      </c>
      <c r="N115" s="26"/>
      <c r="O115" s="26"/>
      <c r="P115" s="26"/>
      <c r="Q115" s="26"/>
    </row>
    <row r="116" spans="1:17" ht="15">
      <c r="A116" s="325">
        <v>55</v>
      </c>
      <c r="B116" s="305" t="s">
        <v>395</v>
      </c>
      <c r="C116" s="352">
        <v>2009</v>
      </c>
      <c r="D116" s="352">
        <v>28</v>
      </c>
      <c r="E116" s="332">
        <v>0.7083333333333334</v>
      </c>
      <c r="F116" s="352">
        <v>2009</v>
      </c>
      <c r="G116" s="352">
        <v>28</v>
      </c>
      <c r="H116" s="332">
        <v>0.7604166666666666</v>
      </c>
      <c r="I116" s="337">
        <v>750</v>
      </c>
      <c r="J116" s="337">
        <f t="shared" si="1"/>
        <v>1</v>
      </c>
      <c r="N116" s="26"/>
      <c r="O116" s="26"/>
      <c r="P116" s="26"/>
      <c r="Q116" s="26"/>
    </row>
    <row r="117" spans="1:17" ht="15">
      <c r="A117" s="325"/>
      <c r="B117" s="305" t="s">
        <v>68</v>
      </c>
      <c r="C117" s="331">
        <f>F116</f>
        <v>2009</v>
      </c>
      <c r="D117" s="331">
        <f>IF(H116&gt;=$E$281,G116,G116-1)</f>
        <v>28</v>
      </c>
      <c r="E117" s="332">
        <f>IF(H116-$E$281&gt;0,H116-$E$281,H116-$E$281+$E$287)</f>
        <v>0.7597222222222222</v>
      </c>
      <c r="F117" s="331">
        <f>C118</f>
        <v>2009</v>
      </c>
      <c r="G117" s="331">
        <f>D118</f>
        <v>28</v>
      </c>
      <c r="H117" s="332">
        <f>E118</f>
        <v>0.9854166666666666</v>
      </c>
      <c r="I117" s="337">
        <v>50</v>
      </c>
      <c r="J117" s="337">
        <f t="shared" si="1"/>
        <v>10</v>
      </c>
      <c r="N117" s="26"/>
      <c r="O117" s="26"/>
      <c r="P117" s="26"/>
      <c r="Q117" s="26"/>
    </row>
    <row r="118" spans="1:17" ht="15">
      <c r="A118" s="325">
        <v>56</v>
      </c>
      <c r="B118" s="305" t="s">
        <v>396</v>
      </c>
      <c r="C118" s="352">
        <v>2009</v>
      </c>
      <c r="D118" s="352">
        <v>28</v>
      </c>
      <c r="E118" s="332">
        <v>0.9854166666666666</v>
      </c>
      <c r="F118" s="352">
        <v>2009</v>
      </c>
      <c r="G118" s="352">
        <v>29</v>
      </c>
      <c r="H118" s="332">
        <v>0.17222222222222225</v>
      </c>
      <c r="I118" s="337">
        <v>805</v>
      </c>
      <c r="J118" s="337">
        <f t="shared" si="1"/>
        <v>1</v>
      </c>
      <c r="N118" s="26"/>
      <c r="O118" s="26"/>
      <c r="P118" s="26"/>
      <c r="Q118" s="26"/>
    </row>
    <row r="119" spans="1:17" ht="15">
      <c r="A119" s="325"/>
      <c r="B119" s="305" t="s">
        <v>69</v>
      </c>
      <c r="C119" s="331">
        <f>F118</f>
        <v>2009</v>
      </c>
      <c r="D119" s="331">
        <f>IF(H118&gt;=$E$281,G118,G118-1)</f>
        <v>29</v>
      </c>
      <c r="E119" s="332">
        <f>IF(H118-$E$281&gt;0,H118-$E$281,H118-$E$281+$E$287)</f>
        <v>0.1715277777777778</v>
      </c>
      <c r="F119" s="331">
        <f>C120</f>
        <v>2009</v>
      </c>
      <c r="G119" s="331">
        <f>D120</f>
        <v>29</v>
      </c>
      <c r="H119" s="332">
        <f>E120</f>
        <v>0.24166666666666667</v>
      </c>
      <c r="I119" s="337">
        <v>50</v>
      </c>
      <c r="J119" s="337">
        <f t="shared" si="1"/>
        <v>10</v>
      </c>
      <c r="N119" s="26"/>
      <c r="O119" s="26"/>
      <c r="P119" s="26"/>
      <c r="Q119" s="26"/>
    </row>
    <row r="120" spans="1:17" ht="15">
      <c r="A120" s="325">
        <v>57</v>
      </c>
      <c r="B120" s="305" t="s">
        <v>398</v>
      </c>
      <c r="C120" s="352">
        <v>2009</v>
      </c>
      <c r="D120" s="352">
        <v>29</v>
      </c>
      <c r="E120" s="332">
        <v>0.24166666666666667</v>
      </c>
      <c r="F120" s="352">
        <v>2009</v>
      </c>
      <c r="G120" s="352">
        <v>29</v>
      </c>
      <c r="H120" s="332">
        <v>0.5750000000000001</v>
      </c>
      <c r="I120" s="337">
        <v>806</v>
      </c>
      <c r="J120" s="337">
        <f t="shared" si="1"/>
        <v>1</v>
      </c>
      <c r="N120" s="26"/>
      <c r="O120" s="26"/>
      <c r="P120" s="26"/>
      <c r="Q120" s="26"/>
    </row>
    <row r="121" spans="1:17" ht="15">
      <c r="A121" s="325"/>
      <c r="B121" s="305" t="s">
        <v>70</v>
      </c>
      <c r="C121" s="331">
        <f>F120</f>
        <v>2009</v>
      </c>
      <c r="D121" s="331">
        <f>IF(H120&gt;=$E$281,G120,G120-1)</f>
        <v>29</v>
      </c>
      <c r="E121" s="332">
        <f>IF(H120-$E$281&gt;0,H120-$E$281,H120-$E$281+$E$287)</f>
        <v>0.5743055555555556</v>
      </c>
      <c r="F121" s="331">
        <f>C122</f>
        <v>2009</v>
      </c>
      <c r="G121" s="331">
        <f>D122</f>
        <v>29</v>
      </c>
      <c r="H121" s="332">
        <f>E122</f>
        <v>0.6027777777777777</v>
      </c>
      <c r="I121" s="337">
        <v>50</v>
      </c>
      <c r="J121" s="337">
        <f t="shared" si="1"/>
        <v>10</v>
      </c>
      <c r="N121" s="26"/>
      <c r="O121" s="26"/>
      <c r="P121" s="26"/>
      <c r="Q121" s="26"/>
    </row>
    <row r="122" spans="1:17" ht="15">
      <c r="A122" s="325">
        <v>58</v>
      </c>
      <c r="B122" s="305" t="s">
        <v>399</v>
      </c>
      <c r="C122" s="352">
        <v>2009</v>
      </c>
      <c r="D122" s="352">
        <v>29</v>
      </c>
      <c r="E122" s="332">
        <v>0.6027777777777777</v>
      </c>
      <c r="F122" s="352">
        <v>2009</v>
      </c>
      <c r="G122" s="352">
        <v>29</v>
      </c>
      <c r="H122" s="332">
        <v>0.8597222222222222</v>
      </c>
      <c r="I122" s="337">
        <v>807</v>
      </c>
      <c r="J122" s="337">
        <f t="shared" si="1"/>
        <v>1</v>
      </c>
      <c r="N122" s="26"/>
      <c r="O122" s="26"/>
      <c r="P122" s="26"/>
      <c r="Q122" s="26"/>
    </row>
    <row r="123" spans="1:17" ht="15">
      <c r="A123" s="325"/>
      <c r="B123" s="305" t="s">
        <v>71</v>
      </c>
      <c r="C123" s="331">
        <f>F122</f>
        <v>2009</v>
      </c>
      <c r="D123" s="331">
        <f>IF(H122&gt;=$E$281,G122,G122-1)</f>
        <v>29</v>
      </c>
      <c r="E123" s="332">
        <f>IF(H122-$E$281&gt;0,H122-$E$281,H122-$E$281+$E$287)</f>
        <v>0.8590277777777777</v>
      </c>
      <c r="F123" s="331">
        <f>C124</f>
        <v>2009</v>
      </c>
      <c r="G123" s="331">
        <f>D124</f>
        <v>29</v>
      </c>
      <c r="H123" s="332">
        <f>E124</f>
        <v>0.9291666666666667</v>
      </c>
      <c r="I123" s="337">
        <v>50</v>
      </c>
      <c r="J123" s="337">
        <f t="shared" si="1"/>
        <v>10</v>
      </c>
      <c r="N123" s="26"/>
      <c r="O123" s="26"/>
      <c r="P123" s="26"/>
      <c r="Q123" s="26"/>
    </row>
    <row r="124" spans="1:17" ht="15">
      <c r="A124" s="325">
        <v>59</v>
      </c>
      <c r="B124" s="305" t="s">
        <v>401</v>
      </c>
      <c r="C124" s="352">
        <v>2009</v>
      </c>
      <c r="D124" s="352">
        <v>29</v>
      </c>
      <c r="E124" s="332">
        <v>0.9291666666666667</v>
      </c>
      <c r="F124" s="352">
        <v>2009</v>
      </c>
      <c r="G124" s="352">
        <v>30</v>
      </c>
      <c r="H124" s="332">
        <v>0.2625</v>
      </c>
      <c r="I124" s="337">
        <v>808</v>
      </c>
      <c r="J124" s="337">
        <f t="shared" si="1"/>
        <v>1</v>
      </c>
      <c r="N124" s="26"/>
      <c r="O124" s="26"/>
      <c r="P124" s="26"/>
      <c r="Q124" s="26"/>
    </row>
    <row r="125" spans="1:17" ht="15">
      <c r="A125" s="325"/>
      <c r="B125" s="305" t="s">
        <v>72</v>
      </c>
      <c r="C125" s="331">
        <f>F124</f>
        <v>2009</v>
      </c>
      <c r="D125" s="331">
        <f>IF(H124&gt;=$E$281,G124,G124-1)</f>
        <v>30</v>
      </c>
      <c r="E125" s="332">
        <f>IF(H124-$E$281&gt;0,H124-$E$281,H124-$E$281+$E$287)</f>
        <v>0.26180555555555557</v>
      </c>
      <c r="F125" s="331">
        <f>C126</f>
        <v>2009</v>
      </c>
      <c r="G125" s="331">
        <f>D126</f>
        <v>30</v>
      </c>
      <c r="H125" s="332">
        <f>E126</f>
        <v>0.2625</v>
      </c>
      <c r="I125" s="337">
        <v>50</v>
      </c>
      <c r="J125" s="337">
        <f t="shared" si="1"/>
        <v>10</v>
      </c>
      <c r="N125" s="26"/>
      <c r="O125" s="26"/>
      <c r="P125" s="26"/>
      <c r="Q125" s="26"/>
    </row>
    <row r="126" spans="1:17" ht="15">
      <c r="A126" s="325">
        <v>60</v>
      </c>
      <c r="B126" s="305" t="s">
        <v>402</v>
      </c>
      <c r="C126" s="352">
        <v>2009</v>
      </c>
      <c r="D126" s="352">
        <v>30</v>
      </c>
      <c r="E126" s="332">
        <v>0.2625</v>
      </c>
      <c r="F126" s="352">
        <v>2009</v>
      </c>
      <c r="G126" s="352">
        <v>30</v>
      </c>
      <c r="H126" s="332">
        <v>0.2902777777777778</v>
      </c>
      <c r="I126" s="337">
        <v>291</v>
      </c>
      <c r="J126" s="337">
        <f t="shared" si="1"/>
        <v>1</v>
      </c>
      <c r="N126" s="26"/>
      <c r="O126" s="26"/>
      <c r="P126" s="26"/>
      <c r="Q126" s="26"/>
    </row>
    <row r="127" spans="1:17" ht="15">
      <c r="A127" s="325"/>
      <c r="B127" s="305" t="s">
        <v>73</v>
      </c>
      <c r="C127" s="331">
        <f>F126</f>
        <v>2009</v>
      </c>
      <c r="D127" s="331">
        <f>IF(H126&gt;=$E$281,G126,G126-1)</f>
        <v>30</v>
      </c>
      <c r="E127" s="332">
        <f>IF(H126-$E$281&gt;0,H126-$E$281,H126-$E$281+$E$287)</f>
        <v>0.28958333333333336</v>
      </c>
      <c r="F127" s="331">
        <f>C128</f>
        <v>2009</v>
      </c>
      <c r="G127" s="331">
        <f>D128</f>
        <v>30</v>
      </c>
      <c r="H127" s="332">
        <f>E128</f>
        <v>0.2902777777777778</v>
      </c>
      <c r="I127" s="337">
        <v>50</v>
      </c>
      <c r="J127" s="337">
        <f t="shared" si="1"/>
        <v>10</v>
      </c>
      <c r="N127" s="26"/>
      <c r="O127" s="26"/>
      <c r="P127" s="26"/>
      <c r="Q127" s="26"/>
    </row>
    <row r="128" spans="1:17" ht="15">
      <c r="A128" s="325">
        <v>61</v>
      </c>
      <c r="B128" s="305" t="s">
        <v>403</v>
      </c>
      <c r="C128" s="352">
        <v>2009</v>
      </c>
      <c r="D128" s="352">
        <v>30</v>
      </c>
      <c r="E128" s="332">
        <v>0.2902777777777778</v>
      </c>
      <c r="F128" s="352">
        <v>2009</v>
      </c>
      <c r="G128" s="352">
        <v>30</v>
      </c>
      <c r="H128" s="332">
        <v>0.3423611111111111</v>
      </c>
      <c r="I128" s="337">
        <v>750</v>
      </c>
      <c r="J128" s="337">
        <f t="shared" si="1"/>
        <v>1</v>
      </c>
      <c r="N128" s="26"/>
      <c r="O128" s="26"/>
      <c r="P128" s="26"/>
      <c r="Q128" s="26"/>
    </row>
    <row r="129" spans="1:17" ht="15">
      <c r="A129" s="325"/>
      <c r="B129" s="305" t="s">
        <v>74</v>
      </c>
      <c r="C129" s="331">
        <f>F128</f>
        <v>2009</v>
      </c>
      <c r="D129" s="331">
        <f>IF(H128&gt;=$E$281,G128,G128-1)</f>
        <v>30</v>
      </c>
      <c r="E129" s="332">
        <f>IF(H128-$E$281&gt;0,H128-$E$281,H128-$E$281+$E$287)</f>
        <v>0.3416666666666667</v>
      </c>
      <c r="F129" s="331">
        <f>C130</f>
        <v>2009</v>
      </c>
      <c r="G129" s="331">
        <f>D130</f>
        <v>30</v>
      </c>
      <c r="H129" s="332">
        <f>E130</f>
        <v>0.3423611111111111</v>
      </c>
      <c r="I129" s="337">
        <v>50</v>
      </c>
      <c r="J129" s="337">
        <f t="shared" si="1"/>
        <v>10</v>
      </c>
      <c r="N129" s="26"/>
      <c r="O129" s="26"/>
      <c r="P129" s="26"/>
      <c r="Q129" s="26"/>
    </row>
    <row r="130" spans="1:17" ht="15">
      <c r="A130" s="325">
        <v>62</v>
      </c>
      <c r="B130" s="305" t="s">
        <v>404</v>
      </c>
      <c r="C130" s="352">
        <v>2009</v>
      </c>
      <c r="D130" s="352">
        <v>30</v>
      </c>
      <c r="E130" s="332">
        <v>0.3423611111111111</v>
      </c>
      <c r="F130" s="352">
        <v>2009</v>
      </c>
      <c r="G130" s="352">
        <v>30</v>
      </c>
      <c r="H130" s="332">
        <v>0.8145833333333333</v>
      </c>
      <c r="I130" s="337">
        <v>811</v>
      </c>
      <c r="J130" s="337">
        <f t="shared" si="1"/>
        <v>1</v>
      </c>
      <c r="N130" s="26"/>
      <c r="O130" s="26"/>
      <c r="P130" s="26"/>
      <c r="Q130" s="26"/>
    </row>
    <row r="131" spans="1:17" ht="15">
      <c r="A131" s="325"/>
      <c r="B131" s="305" t="s">
        <v>241</v>
      </c>
      <c r="C131" s="331">
        <f>F130</f>
        <v>2009</v>
      </c>
      <c r="D131" s="331">
        <f>IF(H130&gt;=$E$281,G130,G130-1)</f>
        <v>30</v>
      </c>
      <c r="E131" s="332">
        <f>IF(H130-$E$281&gt;0,H130-$E$281,H130-$E$281+$E$287)</f>
        <v>0.8138888888888889</v>
      </c>
      <c r="F131" s="331">
        <f>C132</f>
        <v>2009</v>
      </c>
      <c r="G131" s="331">
        <f>D132</f>
        <v>30</v>
      </c>
      <c r="H131" s="332">
        <f>E132</f>
        <v>0.8145833333333333</v>
      </c>
      <c r="I131" s="337">
        <v>50</v>
      </c>
      <c r="J131" s="337">
        <f t="shared" si="1"/>
        <v>10</v>
      </c>
      <c r="N131" s="26"/>
      <c r="O131" s="26"/>
      <c r="P131" s="26"/>
      <c r="Q131" s="26"/>
    </row>
    <row r="132" spans="1:17" ht="15">
      <c r="A132" s="325">
        <v>63</v>
      </c>
      <c r="B132" s="305" t="s">
        <v>405</v>
      </c>
      <c r="C132" s="352">
        <v>2009</v>
      </c>
      <c r="D132" s="352">
        <v>30</v>
      </c>
      <c r="E132" s="332">
        <v>0.8145833333333333</v>
      </c>
      <c r="F132" s="352">
        <v>2009</v>
      </c>
      <c r="G132" s="352">
        <v>30</v>
      </c>
      <c r="H132" s="332">
        <v>0.8354166666666667</v>
      </c>
      <c r="I132" s="337">
        <v>812</v>
      </c>
      <c r="J132" s="337">
        <f t="shared" si="1"/>
        <v>1</v>
      </c>
      <c r="N132" s="26"/>
      <c r="O132" s="26"/>
      <c r="P132" s="26"/>
      <c r="Q132" s="26"/>
    </row>
    <row r="133" spans="1:17" ht="15">
      <c r="A133" s="325"/>
      <c r="B133" s="305" t="s">
        <v>75</v>
      </c>
      <c r="C133" s="331">
        <f>F132</f>
        <v>2009</v>
      </c>
      <c r="D133" s="331">
        <f>IF(H132&gt;=$E$281,G132,G132-1)</f>
        <v>30</v>
      </c>
      <c r="E133" s="332">
        <f>IF(H132-$E$281&gt;0,H132-$E$281,H132-$E$281+$E$287)</f>
        <v>0.8347222222222223</v>
      </c>
      <c r="F133" s="331">
        <f>C134</f>
        <v>2009</v>
      </c>
      <c r="G133" s="331">
        <f>D134</f>
        <v>30</v>
      </c>
      <c r="H133" s="332">
        <f>E134</f>
        <v>0.9291666666666667</v>
      </c>
      <c r="I133" s="337">
        <v>50</v>
      </c>
      <c r="J133" s="337">
        <f t="shared" si="1"/>
        <v>10</v>
      </c>
      <c r="N133" s="26"/>
      <c r="O133" s="26"/>
      <c r="P133" s="26"/>
      <c r="Q133" s="26"/>
    </row>
    <row r="134" spans="1:17" ht="15">
      <c r="A134" s="325">
        <v>64</v>
      </c>
      <c r="B134" s="305" t="s">
        <v>406</v>
      </c>
      <c r="C134" s="352">
        <v>2009</v>
      </c>
      <c r="D134" s="352">
        <v>30</v>
      </c>
      <c r="E134" s="332">
        <v>0.9291666666666667</v>
      </c>
      <c r="F134" s="352">
        <v>2009</v>
      </c>
      <c r="G134" s="352">
        <v>31</v>
      </c>
      <c r="H134" s="332">
        <v>0.2625</v>
      </c>
      <c r="I134" s="337">
        <v>813</v>
      </c>
      <c r="J134" s="337">
        <f t="shared" si="1"/>
        <v>1</v>
      </c>
      <c r="N134" s="26"/>
      <c r="O134" s="26"/>
      <c r="P134" s="26"/>
      <c r="Q134" s="26"/>
    </row>
    <row r="135" spans="1:17" ht="15">
      <c r="A135" s="325"/>
      <c r="B135" s="305" t="s">
        <v>242</v>
      </c>
      <c r="C135" s="331">
        <f>F134</f>
        <v>2009</v>
      </c>
      <c r="D135" s="331">
        <f>IF(H134&gt;=$E$281,G134,G134-1)</f>
        <v>31</v>
      </c>
      <c r="E135" s="332">
        <f>IF(H134-$E$281&gt;0,H134-$E$281,H134-$E$281+$E$287)</f>
        <v>0.26180555555555557</v>
      </c>
      <c r="F135" s="331">
        <f>C136</f>
        <v>2009</v>
      </c>
      <c r="G135" s="331">
        <f>D136</f>
        <v>31</v>
      </c>
      <c r="H135" s="332">
        <f>E136</f>
        <v>0.2902777777777778</v>
      </c>
      <c r="I135" s="337">
        <v>50</v>
      </c>
      <c r="J135" s="337">
        <f t="shared" si="1"/>
        <v>10</v>
      </c>
      <c r="N135" s="26"/>
      <c r="O135" s="26"/>
      <c r="P135" s="26"/>
      <c r="Q135" s="26"/>
    </row>
    <row r="136" spans="1:17" ht="15">
      <c r="A136" s="325">
        <v>65</v>
      </c>
      <c r="B136" s="305" t="s">
        <v>407</v>
      </c>
      <c r="C136" s="352">
        <v>2009</v>
      </c>
      <c r="D136" s="352">
        <v>31</v>
      </c>
      <c r="E136" s="332">
        <v>0.2902777777777778</v>
      </c>
      <c r="F136" s="352">
        <v>2009</v>
      </c>
      <c r="G136" s="352">
        <v>31</v>
      </c>
      <c r="H136" s="332">
        <v>0.4048611111111111</v>
      </c>
      <c r="I136" s="337">
        <v>814</v>
      </c>
      <c r="J136" s="337">
        <f t="shared" si="1"/>
        <v>1</v>
      </c>
      <c r="N136" s="26"/>
      <c r="O136" s="26"/>
      <c r="P136" s="26"/>
      <c r="Q136" s="26"/>
    </row>
    <row r="137" spans="1:17" ht="15">
      <c r="A137" s="325"/>
      <c r="B137" s="305" t="s">
        <v>243</v>
      </c>
      <c r="C137" s="331">
        <f>F136</f>
        <v>2009</v>
      </c>
      <c r="D137" s="331">
        <f>IF(H136&gt;=$E$281,G136,G136-1)</f>
        <v>31</v>
      </c>
      <c r="E137" s="332">
        <f>IF(H136-$E$281&gt;0,H136-$E$281,H136-$E$281+$E$287)</f>
        <v>0.4041666666666667</v>
      </c>
      <c r="F137" s="331">
        <f>C138</f>
        <v>2009</v>
      </c>
      <c r="G137" s="331">
        <f>D138</f>
        <v>31</v>
      </c>
      <c r="H137" s="332">
        <f>E138</f>
        <v>0.4048611111111111</v>
      </c>
      <c r="I137" s="337">
        <v>50</v>
      </c>
      <c r="J137" s="337">
        <f t="shared" si="1"/>
        <v>10</v>
      </c>
      <c r="N137" s="26"/>
      <c r="O137" s="26"/>
      <c r="P137" s="26"/>
      <c r="Q137" s="26"/>
    </row>
    <row r="138" spans="1:17" ht="15">
      <c r="A138" s="325">
        <v>66</v>
      </c>
      <c r="B138" s="305" t="s">
        <v>408</v>
      </c>
      <c r="C138" s="352">
        <v>2009</v>
      </c>
      <c r="D138" s="352">
        <v>31</v>
      </c>
      <c r="E138" s="332">
        <v>0.4048611111111111</v>
      </c>
      <c r="F138" s="352">
        <v>2009</v>
      </c>
      <c r="G138" s="352">
        <v>31</v>
      </c>
      <c r="H138" s="332">
        <v>0.43263888888888885</v>
      </c>
      <c r="I138" s="337">
        <v>815</v>
      </c>
      <c r="J138" s="337">
        <f t="shared" si="1"/>
        <v>1</v>
      </c>
      <c r="N138" s="26"/>
      <c r="O138" s="26"/>
      <c r="P138" s="26"/>
      <c r="Q138" s="26"/>
    </row>
    <row r="139" spans="1:17" ht="15">
      <c r="A139" s="325"/>
      <c r="B139" s="305" t="s">
        <v>244</v>
      </c>
      <c r="C139" s="331">
        <f>F138</f>
        <v>2009</v>
      </c>
      <c r="D139" s="331">
        <f>IF(H138&gt;=$E$281,G138,G138-1)</f>
        <v>31</v>
      </c>
      <c r="E139" s="332">
        <f>IF(H138-$E$281&gt;0,H138-$E$281,H138-$E$281+$E$287)</f>
        <v>0.4319444444444444</v>
      </c>
      <c r="F139" s="331">
        <f>C140</f>
        <v>2009</v>
      </c>
      <c r="G139" s="331">
        <f>D140</f>
        <v>31</v>
      </c>
      <c r="H139" s="332">
        <f>E140</f>
        <v>0.43263888888888885</v>
      </c>
      <c r="I139" s="337">
        <v>50</v>
      </c>
      <c r="J139" s="337">
        <f t="shared" si="1"/>
        <v>10</v>
      </c>
      <c r="N139" s="26"/>
      <c r="O139" s="26"/>
      <c r="P139" s="26"/>
      <c r="Q139" s="26"/>
    </row>
    <row r="140" spans="1:17" ht="15">
      <c r="A140" s="325">
        <v>67</v>
      </c>
      <c r="B140" s="305" t="s">
        <v>409</v>
      </c>
      <c r="C140" s="352">
        <v>2009</v>
      </c>
      <c r="D140" s="352">
        <v>31</v>
      </c>
      <c r="E140" s="332">
        <v>0.43263888888888885</v>
      </c>
      <c r="F140" s="352">
        <v>2009</v>
      </c>
      <c r="G140" s="352">
        <v>31</v>
      </c>
      <c r="H140" s="332">
        <v>0.4847222222222222</v>
      </c>
      <c r="I140" s="337">
        <v>750</v>
      </c>
      <c r="J140" s="337">
        <f t="shared" si="1"/>
        <v>1</v>
      </c>
      <c r="N140" s="26"/>
      <c r="O140" s="26"/>
      <c r="P140" s="26"/>
      <c r="Q140" s="26"/>
    </row>
    <row r="141" spans="1:17" ht="15">
      <c r="A141" s="325"/>
      <c r="B141" s="305" t="s">
        <v>245</v>
      </c>
      <c r="C141" s="331">
        <f>F140</f>
        <v>2009</v>
      </c>
      <c r="D141" s="331">
        <f>IF(H140&gt;=$E$281,G140,G140-1)</f>
        <v>31</v>
      </c>
      <c r="E141" s="332">
        <f>IF(H140-$E$281&gt;0,H140-$E$281,H140-$E$281+$E$287)</f>
        <v>0.4840277777777778</v>
      </c>
      <c r="F141" s="331">
        <f>C142</f>
        <v>2009</v>
      </c>
      <c r="G141" s="331">
        <f>D142</f>
        <v>31</v>
      </c>
      <c r="H141" s="332">
        <f>E142</f>
        <v>0.4847222222222222</v>
      </c>
      <c r="I141" s="337">
        <v>50</v>
      </c>
      <c r="J141" s="337">
        <f t="shared" si="1"/>
        <v>10</v>
      </c>
      <c r="N141" s="26"/>
      <c r="O141" s="26"/>
      <c r="P141" s="26"/>
      <c r="Q141" s="26"/>
    </row>
    <row r="142" spans="1:17" ht="15">
      <c r="A142" s="325">
        <v>68</v>
      </c>
      <c r="B142" s="305" t="s">
        <v>410</v>
      </c>
      <c r="C142" s="352">
        <v>2009</v>
      </c>
      <c r="D142" s="352">
        <v>31</v>
      </c>
      <c r="E142" s="332">
        <v>0.4847222222222222</v>
      </c>
      <c r="F142" s="352">
        <v>2009</v>
      </c>
      <c r="G142" s="352">
        <v>31</v>
      </c>
      <c r="H142" s="332">
        <v>0.686111111111111</v>
      </c>
      <c r="I142" s="337">
        <v>817</v>
      </c>
      <c r="J142" s="337">
        <f t="shared" si="1"/>
        <v>1</v>
      </c>
      <c r="N142" s="26"/>
      <c r="O142" s="26"/>
      <c r="P142" s="26"/>
      <c r="Q142" s="26"/>
    </row>
    <row r="143" spans="1:17" ht="15">
      <c r="A143" s="325"/>
      <c r="B143" s="305" t="s">
        <v>246</v>
      </c>
      <c r="C143" s="331">
        <f>F142</f>
        <v>2009</v>
      </c>
      <c r="D143" s="331">
        <f>IF(H142&gt;=$E$281,G142,G142-1)</f>
        <v>31</v>
      </c>
      <c r="E143" s="332">
        <f>IF(H142-$E$281&gt;0,H142-$E$281,H142-$E$281+$E$287)</f>
        <v>0.6854166666666666</v>
      </c>
      <c r="F143" s="331">
        <f>C144</f>
        <v>2009</v>
      </c>
      <c r="G143" s="331">
        <f>D144</f>
        <v>31</v>
      </c>
      <c r="H143" s="332">
        <f>E144</f>
        <v>0.686111111111111</v>
      </c>
      <c r="I143" s="337">
        <v>50</v>
      </c>
      <c r="J143" s="337">
        <f t="shared" si="1"/>
        <v>10</v>
      </c>
      <c r="N143" s="26"/>
      <c r="O143" s="26"/>
      <c r="P143" s="26"/>
      <c r="Q143" s="26"/>
    </row>
    <row r="144" spans="1:17" ht="15">
      <c r="A144" s="325">
        <v>69</v>
      </c>
      <c r="B144" s="305" t="s">
        <v>411</v>
      </c>
      <c r="C144" s="352">
        <v>2009</v>
      </c>
      <c r="D144" s="352">
        <v>31</v>
      </c>
      <c r="E144" s="332">
        <v>0.686111111111111</v>
      </c>
      <c r="F144" s="352">
        <v>2009</v>
      </c>
      <c r="G144" s="352">
        <v>31</v>
      </c>
      <c r="H144" s="332">
        <v>0.7708333333333334</v>
      </c>
      <c r="I144" s="337">
        <v>818</v>
      </c>
      <c r="J144" s="337">
        <f t="shared" si="1"/>
        <v>1</v>
      </c>
      <c r="N144" s="26"/>
      <c r="O144" s="26"/>
      <c r="P144" s="26"/>
      <c r="Q144" s="26"/>
    </row>
    <row r="145" spans="1:17" ht="15">
      <c r="A145" s="325"/>
      <c r="B145" s="305" t="s">
        <v>247</v>
      </c>
      <c r="C145" s="331">
        <f>F144</f>
        <v>2009</v>
      </c>
      <c r="D145" s="331">
        <f>IF(H144&gt;=$E$281,G144,G144-1)</f>
        <v>31</v>
      </c>
      <c r="E145" s="332">
        <f>IF(H144-$E$281&gt;0,H144-$E$281,H144-$E$281+$E$287)</f>
        <v>0.7701388888888889</v>
      </c>
      <c r="F145" s="331">
        <f>C146</f>
        <v>2009</v>
      </c>
      <c r="G145" s="331">
        <f>D146</f>
        <v>31</v>
      </c>
      <c r="H145" s="332">
        <f>E146</f>
        <v>0.7708333333333334</v>
      </c>
      <c r="I145" s="337">
        <v>50</v>
      </c>
      <c r="J145" s="337">
        <f t="shared" si="1"/>
        <v>10</v>
      </c>
      <c r="N145" s="26"/>
      <c r="O145" s="26"/>
      <c r="P145" s="26"/>
      <c r="Q145" s="26"/>
    </row>
    <row r="146" spans="1:17" ht="15">
      <c r="A146" s="325">
        <v>70</v>
      </c>
      <c r="B146" s="305" t="s">
        <v>412</v>
      </c>
      <c r="C146" s="352">
        <v>2009</v>
      </c>
      <c r="D146" s="352">
        <v>31</v>
      </c>
      <c r="E146" s="332">
        <v>0.7708333333333334</v>
      </c>
      <c r="F146" s="352">
        <v>2009</v>
      </c>
      <c r="G146" s="352">
        <v>31</v>
      </c>
      <c r="H146" s="332">
        <v>0.9583333333333334</v>
      </c>
      <c r="I146" s="337">
        <v>819</v>
      </c>
      <c r="J146" s="337">
        <f t="shared" si="1"/>
        <v>1</v>
      </c>
      <c r="N146" s="26"/>
      <c r="O146" s="26"/>
      <c r="P146" s="26"/>
      <c r="Q146" s="26"/>
    </row>
    <row r="147" spans="1:17" ht="15">
      <c r="A147" s="325"/>
      <c r="B147" s="305" t="s">
        <v>248</v>
      </c>
      <c r="C147" s="331">
        <f>F146</f>
        <v>2009</v>
      </c>
      <c r="D147" s="331">
        <f>IF(H146&gt;=$E$281,G146,G146-1)</f>
        <v>31</v>
      </c>
      <c r="E147" s="332">
        <f>IF(H146-$E$281&gt;0,H146-$E$281,H146-$E$281+$E$287)</f>
        <v>0.9576388888888889</v>
      </c>
      <c r="F147" s="331">
        <f>C148</f>
        <v>2009</v>
      </c>
      <c r="G147" s="331">
        <f>D148</f>
        <v>31</v>
      </c>
      <c r="H147" s="332">
        <f>E148</f>
        <v>0.9583333333333334</v>
      </c>
      <c r="I147" s="337">
        <v>50</v>
      </c>
      <c r="J147" s="337">
        <f t="shared" si="1"/>
        <v>10</v>
      </c>
      <c r="N147" s="26"/>
      <c r="O147" s="26"/>
      <c r="P147" s="26"/>
      <c r="Q147" s="26"/>
    </row>
    <row r="148" spans="1:17" ht="15">
      <c r="A148" s="325">
        <v>71</v>
      </c>
      <c r="B148" s="305" t="s">
        <v>413</v>
      </c>
      <c r="C148" s="352">
        <v>2009</v>
      </c>
      <c r="D148" s="352">
        <v>31</v>
      </c>
      <c r="E148" s="332">
        <v>0.9583333333333334</v>
      </c>
      <c r="F148" s="352">
        <v>2009</v>
      </c>
      <c r="G148" s="352">
        <v>32</v>
      </c>
      <c r="H148" s="332">
        <v>0.21319444444444444</v>
      </c>
      <c r="I148" s="337">
        <v>820</v>
      </c>
      <c r="J148" s="337">
        <f t="shared" si="1"/>
        <v>1</v>
      </c>
      <c r="N148" s="26"/>
      <c r="O148" s="26"/>
      <c r="P148" s="26"/>
      <c r="Q148" s="26"/>
    </row>
    <row r="149" spans="1:17" ht="15">
      <c r="A149" s="325"/>
      <c r="B149" s="305" t="s">
        <v>249</v>
      </c>
      <c r="C149" s="331">
        <f>F148</f>
        <v>2009</v>
      </c>
      <c r="D149" s="331">
        <f>IF(H148&gt;=$E$281,G148,G148-1)</f>
        <v>32</v>
      </c>
      <c r="E149" s="332">
        <f>IF(H148-$E$281&gt;0,H148-$E$281,H148-$E$281+$E$287)</f>
        <v>0.2125</v>
      </c>
      <c r="F149" s="331">
        <f>C150</f>
        <v>2009</v>
      </c>
      <c r="G149" s="331">
        <f>D150</f>
        <v>32</v>
      </c>
      <c r="H149" s="332">
        <f>E150</f>
        <v>0.21319444444444444</v>
      </c>
      <c r="I149" s="337">
        <v>50</v>
      </c>
      <c r="J149" s="337">
        <f t="shared" si="1"/>
        <v>10</v>
      </c>
      <c r="N149" s="26"/>
      <c r="O149" s="26"/>
      <c r="P149" s="26"/>
      <c r="Q149" s="26"/>
    </row>
    <row r="150" spans="1:17" ht="15">
      <c r="A150" s="325">
        <v>72</v>
      </c>
      <c r="B150" s="305" t="s">
        <v>414</v>
      </c>
      <c r="C150" s="352">
        <v>2009</v>
      </c>
      <c r="D150" s="352">
        <v>32</v>
      </c>
      <c r="E150" s="332">
        <v>0.21319444444444444</v>
      </c>
      <c r="F150" s="352">
        <v>2009</v>
      </c>
      <c r="G150" s="352">
        <v>32</v>
      </c>
      <c r="H150" s="332">
        <v>0.5986111111111111</v>
      </c>
      <c r="I150" s="337">
        <v>821</v>
      </c>
      <c r="J150" s="337">
        <f t="shared" si="1"/>
        <v>1</v>
      </c>
      <c r="N150" s="26"/>
      <c r="O150" s="26"/>
      <c r="P150" s="26"/>
      <c r="Q150" s="26"/>
    </row>
    <row r="151" spans="1:17" ht="15">
      <c r="A151" s="325"/>
      <c r="B151" s="305" t="s">
        <v>250</v>
      </c>
      <c r="C151" s="331">
        <f>F150</f>
        <v>2009</v>
      </c>
      <c r="D151" s="331">
        <f>IF(H150&gt;=$E$281,G150,G150-1)</f>
        <v>32</v>
      </c>
      <c r="E151" s="332">
        <f>IF(H150-$E$281&gt;0,H150-$E$281,H150-$E$281+$E$287)</f>
        <v>0.5979166666666667</v>
      </c>
      <c r="F151" s="331">
        <f>C152</f>
        <v>2009</v>
      </c>
      <c r="G151" s="331">
        <f>D152</f>
        <v>32</v>
      </c>
      <c r="H151" s="332">
        <f>E152</f>
        <v>0.5986111111111111</v>
      </c>
      <c r="I151" s="337">
        <v>50</v>
      </c>
      <c r="J151" s="337">
        <f t="shared" si="1"/>
        <v>10</v>
      </c>
      <c r="N151" s="26"/>
      <c r="O151" s="26"/>
      <c r="P151" s="26"/>
      <c r="Q151" s="26"/>
    </row>
    <row r="152" spans="1:17" ht="15">
      <c r="A152" s="325">
        <v>73</v>
      </c>
      <c r="B152" s="305" t="s">
        <v>415</v>
      </c>
      <c r="C152" s="352">
        <v>2009</v>
      </c>
      <c r="D152" s="352">
        <v>32</v>
      </c>
      <c r="E152" s="332">
        <v>0.5986111111111111</v>
      </c>
      <c r="F152" s="352">
        <v>2009</v>
      </c>
      <c r="G152" s="352">
        <v>32</v>
      </c>
      <c r="H152" s="332">
        <v>0.85</v>
      </c>
      <c r="I152" s="337">
        <v>822</v>
      </c>
      <c r="J152" s="337">
        <f t="shared" si="1"/>
        <v>1</v>
      </c>
      <c r="N152" s="26"/>
      <c r="O152" s="26"/>
      <c r="P152" s="26"/>
      <c r="Q152" s="26"/>
    </row>
    <row r="153" spans="1:17" ht="15">
      <c r="A153" s="325"/>
      <c r="B153" s="305" t="s">
        <v>251</v>
      </c>
      <c r="C153" s="331">
        <f>F152</f>
        <v>2009</v>
      </c>
      <c r="D153" s="331">
        <f>IF(H152&gt;=$E$281,G152,G152-1)</f>
        <v>32</v>
      </c>
      <c r="E153" s="332">
        <f>IF(H152-$E$281&gt;0,H152-$E$281,H152-$E$281+$E$287)</f>
        <v>0.8493055555555555</v>
      </c>
      <c r="F153" s="331">
        <f>C154</f>
        <v>2009</v>
      </c>
      <c r="G153" s="331">
        <f>D154</f>
        <v>32</v>
      </c>
      <c r="H153" s="332">
        <f>E154</f>
        <v>0.85</v>
      </c>
      <c r="I153" s="337">
        <v>50</v>
      </c>
      <c r="J153" s="337">
        <f t="shared" si="1"/>
        <v>10</v>
      </c>
      <c r="N153" s="26"/>
      <c r="O153" s="26"/>
      <c r="P153" s="26"/>
      <c r="Q153" s="26"/>
    </row>
    <row r="154" spans="1:17" ht="15">
      <c r="A154" s="325">
        <v>74</v>
      </c>
      <c r="B154" s="305" t="s">
        <v>417</v>
      </c>
      <c r="C154" s="352">
        <v>2009</v>
      </c>
      <c r="D154" s="352">
        <v>32</v>
      </c>
      <c r="E154" s="332">
        <v>0.85</v>
      </c>
      <c r="F154" s="352">
        <v>2009</v>
      </c>
      <c r="G154" s="352">
        <v>32</v>
      </c>
      <c r="H154" s="332">
        <v>0.8777777777777778</v>
      </c>
      <c r="I154" s="337">
        <v>291</v>
      </c>
      <c r="J154" s="337">
        <f t="shared" si="1"/>
        <v>1</v>
      </c>
      <c r="N154" s="26"/>
      <c r="O154" s="26"/>
      <c r="P154" s="26"/>
      <c r="Q154" s="26"/>
    </row>
    <row r="155" spans="1:17" ht="15">
      <c r="A155" s="325"/>
      <c r="B155" s="305" t="s">
        <v>252</v>
      </c>
      <c r="C155" s="331">
        <f>F154</f>
        <v>2009</v>
      </c>
      <c r="D155" s="331">
        <f>IF(H154&gt;=$E$281,G154,G154-1)</f>
        <v>32</v>
      </c>
      <c r="E155" s="332">
        <f>IF(H154-$E$281&gt;0,H154-$E$281,H154-$E$281+$E$287)</f>
        <v>0.8770833333333333</v>
      </c>
      <c r="F155" s="331">
        <f>C156</f>
        <v>2009</v>
      </c>
      <c r="G155" s="331">
        <f>D156</f>
        <v>32</v>
      </c>
      <c r="H155" s="332">
        <f>E156</f>
        <v>0.9194444444444444</v>
      </c>
      <c r="I155" s="337">
        <v>50</v>
      </c>
      <c r="J155" s="337">
        <f t="shared" si="1"/>
        <v>10</v>
      </c>
      <c r="N155" s="26"/>
      <c r="O155" s="26"/>
      <c r="P155" s="26"/>
      <c r="Q155" s="26"/>
    </row>
    <row r="156" spans="1:17" ht="15">
      <c r="A156" s="325">
        <v>75</v>
      </c>
      <c r="B156" s="305" t="s">
        <v>418</v>
      </c>
      <c r="C156" s="352">
        <v>2009</v>
      </c>
      <c r="D156" s="352">
        <v>32</v>
      </c>
      <c r="E156" s="332">
        <v>0.9194444444444444</v>
      </c>
      <c r="F156" s="352">
        <v>2009</v>
      </c>
      <c r="G156" s="352">
        <v>33</v>
      </c>
      <c r="H156" s="332">
        <v>0.25277777777777777</v>
      </c>
      <c r="I156" s="337">
        <v>824</v>
      </c>
      <c r="J156" s="337">
        <f t="shared" si="1"/>
        <v>1</v>
      </c>
      <c r="N156" s="26"/>
      <c r="O156" s="26"/>
      <c r="P156" s="26"/>
      <c r="Q156" s="26"/>
    </row>
    <row r="157" spans="1:17" ht="15">
      <c r="A157" s="325"/>
      <c r="B157" s="305" t="s">
        <v>253</v>
      </c>
      <c r="C157" s="331">
        <f>F156</f>
        <v>2009</v>
      </c>
      <c r="D157" s="331">
        <f>IF(H156&gt;=$E$281,G156,G156-1)</f>
        <v>33</v>
      </c>
      <c r="E157" s="332">
        <f>IF(H156-$E$281&gt;0,H156-$E$281,H156-$E$281+$E$287)</f>
        <v>0.2520833333333333</v>
      </c>
      <c r="F157" s="331">
        <f>C158</f>
        <v>2009</v>
      </c>
      <c r="G157" s="331">
        <f>D158</f>
        <v>33</v>
      </c>
      <c r="H157" s="332">
        <f>E158</f>
        <v>0.25277777777777777</v>
      </c>
      <c r="I157" s="337">
        <v>50</v>
      </c>
      <c r="J157" s="337">
        <f t="shared" si="1"/>
        <v>10</v>
      </c>
      <c r="N157" s="26"/>
      <c r="O157" s="26"/>
      <c r="P157" s="26"/>
      <c r="Q157" s="26"/>
    </row>
    <row r="158" spans="1:17" ht="15">
      <c r="A158" s="325">
        <v>76</v>
      </c>
      <c r="B158" s="305" t="s">
        <v>419</v>
      </c>
      <c r="C158" s="352">
        <v>2009</v>
      </c>
      <c r="D158" s="352">
        <v>33</v>
      </c>
      <c r="E158" s="332">
        <v>0.25277777777777777</v>
      </c>
      <c r="F158" s="352">
        <v>2009</v>
      </c>
      <c r="G158" s="352">
        <v>33</v>
      </c>
      <c r="H158" s="332">
        <v>0.2736111111111111</v>
      </c>
      <c r="I158" s="337">
        <v>825</v>
      </c>
      <c r="J158" s="337">
        <f t="shared" si="1"/>
        <v>1</v>
      </c>
      <c r="N158" s="26"/>
      <c r="O158" s="26"/>
      <c r="P158" s="26"/>
      <c r="Q158" s="26"/>
    </row>
    <row r="159" spans="1:17" ht="15">
      <c r="A159" s="832"/>
      <c r="B159" s="833" t="s">
        <v>254</v>
      </c>
      <c r="C159" s="834">
        <f>F158</f>
        <v>2009</v>
      </c>
      <c r="D159" s="834">
        <f>IF(H158&gt;=$E$281,G158,G158-1)</f>
        <v>33</v>
      </c>
      <c r="E159" s="835">
        <f>IF(H158-$E$281&gt;0,H158-$E$281,H158-$E$281+$E$287)</f>
        <v>0.27291666666666664</v>
      </c>
      <c r="F159" s="834">
        <f>C160</f>
        <v>2009</v>
      </c>
      <c r="G159" s="834">
        <f>D160</f>
        <v>33</v>
      </c>
      <c r="H159" s="835">
        <f>E160</f>
        <v>0.2736111111111111</v>
      </c>
      <c r="I159" s="836">
        <v>50</v>
      </c>
      <c r="J159" s="836">
        <f t="shared" si="1"/>
        <v>10</v>
      </c>
      <c r="N159" s="26"/>
      <c r="O159" s="26"/>
      <c r="P159" s="26"/>
      <c r="Q159" s="26"/>
    </row>
    <row r="160" spans="1:17" ht="15">
      <c r="A160" s="832">
        <v>77</v>
      </c>
      <c r="B160" s="833" t="s">
        <v>420</v>
      </c>
      <c r="C160" s="837">
        <v>2009</v>
      </c>
      <c r="D160" s="837">
        <v>33</v>
      </c>
      <c r="E160" s="835">
        <v>0.2736111111111111</v>
      </c>
      <c r="F160" s="837">
        <v>2009</v>
      </c>
      <c r="G160" s="837">
        <v>33</v>
      </c>
      <c r="H160" s="835">
        <v>0.2986111111111111</v>
      </c>
      <c r="I160" s="836">
        <v>826</v>
      </c>
      <c r="J160" s="836">
        <f t="shared" si="1"/>
        <v>1</v>
      </c>
      <c r="N160" s="26"/>
      <c r="O160" s="26"/>
      <c r="P160" s="26"/>
      <c r="Q160" s="26"/>
    </row>
    <row r="161" spans="1:17" ht="15">
      <c r="A161" s="832"/>
      <c r="B161" s="833" t="s">
        <v>255</v>
      </c>
      <c r="C161" s="834">
        <f>F160</f>
        <v>2009</v>
      </c>
      <c r="D161" s="834">
        <f>IF(H160&gt;=$E$281,G160,G160-1)</f>
        <v>33</v>
      </c>
      <c r="E161" s="835">
        <f>IF(H160-$E$281&gt;0,H160-$E$281,H160-$E$281+$E$287)</f>
        <v>0.29791666666666666</v>
      </c>
      <c r="F161" s="834">
        <f>C162</f>
        <v>2009</v>
      </c>
      <c r="G161" s="834">
        <f>D162</f>
        <v>33</v>
      </c>
      <c r="H161" s="835">
        <f>E162</f>
        <v>0.2986111111111111</v>
      </c>
      <c r="I161" s="836">
        <v>50</v>
      </c>
      <c r="J161" s="836">
        <f t="shared" si="1"/>
        <v>10</v>
      </c>
      <c r="N161" s="26"/>
      <c r="O161" s="26"/>
      <c r="P161" s="26"/>
      <c r="Q161" s="26"/>
    </row>
    <row r="162" spans="1:17" ht="15">
      <c r="A162" s="832">
        <v>78</v>
      </c>
      <c r="B162" s="833" t="s">
        <v>421</v>
      </c>
      <c r="C162" s="837">
        <v>2009</v>
      </c>
      <c r="D162" s="837">
        <v>33</v>
      </c>
      <c r="E162" s="835">
        <v>0.2986111111111111</v>
      </c>
      <c r="F162" s="837">
        <v>2009</v>
      </c>
      <c r="G162" s="837">
        <v>33</v>
      </c>
      <c r="H162" s="835">
        <v>0.34027777777777773</v>
      </c>
      <c r="I162" s="836">
        <v>827</v>
      </c>
      <c r="J162" s="836">
        <f t="shared" si="1"/>
        <v>1</v>
      </c>
      <c r="N162" s="26"/>
      <c r="O162" s="26"/>
      <c r="P162" s="26"/>
      <c r="Q162" s="26"/>
    </row>
    <row r="163" spans="1:17" ht="15">
      <c r="A163" s="832"/>
      <c r="B163" s="833" t="s">
        <v>256</v>
      </c>
      <c r="C163" s="834">
        <f>F162</f>
        <v>2009</v>
      </c>
      <c r="D163" s="834">
        <f>IF(H162&gt;=$E$281,G162,G162-1)</f>
        <v>33</v>
      </c>
      <c r="E163" s="835">
        <f>IF(H162-$E$281&gt;0,H162-$E$281,H162-$E$281+$E$287)</f>
        <v>0.3395833333333333</v>
      </c>
      <c r="F163" s="834">
        <f>C164</f>
        <v>2009</v>
      </c>
      <c r="G163" s="834">
        <f>D164</f>
        <v>33</v>
      </c>
      <c r="H163" s="835">
        <f>E164</f>
        <v>0.34027777777777773</v>
      </c>
      <c r="I163" s="836">
        <v>50</v>
      </c>
      <c r="J163" s="836">
        <f t="shared" si="1"/>
        <v>10</v>
      </c>
      <c r="N163" s="26"/>
      <c r="O163" s="26"/>
      <c r="P163" s="26"/>
      <c r="Q163" s="26"/>
    </row>
    <row r="164" spans="1:17" ht="15">
      <c r="A164" s="832">
        <v>79</v>
      </c>
      <c r="B164" s="833" t="s">
        <v>422</v>
      </c>
      <c r="C164" s="837">
        <v>2009</v>
      </c>
      <c r="D164" s="837">
        <v>33</v>
      </c>
      <c r="E164" s="835">
        <v>0.34027777777777773</v>
      </c>
      <c r="F164" s="837">
        <v>2009</v>
      </c>
      <c r="G164" s="837">
        <v>33</v>
      </c>
      <c r="H164" s="835">
        <v>0.4444444444444444</v>
      </c>
      <c r="I164" s="836">
        <v>828</v>
      </c>
      <c r="J164" s="836">
        <f t="shared" si="1"/>
        <v>1</v>
      </c>
      <c r="N164" s="26"/>
      <c r="O164" s="26"/>
      <c r="P164" s="26"/>
      <c r="Q164" s="26"/>
    </row>
    <row r="165" spans="1:17" ht="15">
      <c r="A165" s="832"/>
      <c r="B165" s="833" t="s">
        <v>257</v>
      </c>
      <c r="C165" s="834">
        <f>F164</f>
        <v>2009</v>
      </c>
      <c r="D165" s="834">
        <f>IF(H164&gt;=$E$281,G164,G164-1)</f>
        <v>33</v>
      </c>
      <c r="E165" s="835">
        <f>IF(H164-$E$281&gt;0,H164-$E$281,H164-$E$281+$E$287)</f>
        <v>0.44375</v>
      </c>
      <c r="F165" s="834">
        <f>C166</f>
        <v>2009</v>
      </c>
      <c r="G165" s="834">
        <f>D166</f>
        <v>33</v>
      </c>
      <c r="H165" s="835">
        <f>E166</f>
        <v>0.4444444444444444</v>
      </c>
      <c r="I165" s="836">
        <v>50</v>
      </c>
      <c r="J165" s="836">
        <f t="shared" si="1"/>
        <v>10</v>
      </c>
      <c r="N165" s="26"/>
      <c r="O165" s="26"/>
      <c r="P165" s="26"/>
      <c r="Q165" s="26"/>
    </row>
    <row r="166" spans="1:17" ht="15">
      <c r="A166" s="832">
        <v>80</v>
      </c>
      <c r="B166" s="833" t="s">
        <v>423</v>
      </c>
      <c r="C166" s="837">
        <v>2009</v>
      </c>
      <c r="D166" s="837">
        <v>33</v>
      </c>
      <c r="E166" s="835">
        <v>0.4444444444444444</v>
      </c>
      <c r="F166" s="837">
        <v>2009</v>
      </c>
      <c r="G166" s="837">
        <v>33</v>
      </c>
      <c r="H166" s="835">
        <v>0.4583333333333333</v>
      </c>
      <c r="I166" s="836">
        <v>829</v>
      </c>
      <c r="J166" s="836">
        <f t="shared" si="1"/>
        <v>1</v>
      </c>
      <c r="N166" s="26"/>
      <c r="O166" s="26"/>
      <c r="P166" s="26"/>
      <c r="Q166" s="26"/>
    </row>
    <row r="167" spans="1:17" ht="15">
      <c r="A167" s="832"/>
      <c r="B167" s="833" t="s">
        <v>258</v>
      </c>
      <c r="C167" s="834">
        <f>F166</f>
        <v>2009</v>
      </c>
      <c r="D167" s="834">
        <f>IF(H166&gt;=$E$281,G166,G166-1)</f>
        <v>33</v>
      </c>
      <c r="E167" s="835">
        <f>IF(H166-$E$281&gt;0,H166-$E$281,H166-$E$281+$E$287)</f>
        <v>0.4576388888888889</v>
      </c>
      <c r="F167" s="834">
        <f>C168</f>
        <v>2009</v>
      </c>
      <c r="G167" s="834">
        <f>D168</f>
        <v>33</v>
      </c>
      <c r="H167" s="835">
        <f>E168</f>
        <v>0.4583333333333333</v>
      </c>
      <c r="I167" s="836">
        <v>50</v>
      </c>
      <c r="J167" s="836">
        <f t="shared" si="1"/>
        <v>10</v>
      </c>
      <c r="N167" s="26"/>
      <c r="O167" s="26"/>
      <c r="P167" s="26"/>
      <c r="Q167" s="26"/>
    </row>
    <row r="168" spans="1:17" ht="15">
      <c r="A168" s="832">
        <v>81</v>
      </c>
      <c r="B168" s="833" t="s">
        <v>425</v>
      </c>
      <c r="C168" s="837">
        <v>2009</v>
      </c>
      <c r="D168" s="837">
        <v>33</v>
      </c>
      <c r="E168" s="835">
        <v>0.4583333333333333</v>
      </c>
      <c r="F168" s="837">
        <v>2009</v>
      </c>
      <c r="G168" s="837">
        <v>33</v>
      </c>
      <c r="H168" s="835">
        <v>0.4791666666666667</v>
      </c>
      <c r="I168" s="836">
        <v>830</v>
      </c>
      <c r="J168" s="836">
        <f t="shared" si="1"/>
        <v>1</v>
      </c>
      <c r="N168" s="26"/>
      <c r="O168" s="26"/>
      <c r="P168" s="26"/>
      <c r="Q168" s="26"/>
    </row>
    <row r="169" spans="1:17" ht="15">
      <c r="A169" s="832"/>
      <c r="B169" s="833" t="s">
        <v>317</v>
      </c>
      <c r="C169" s="834">
        <f>F168</f>
        <v>2009</v>
      </c>
      <c r="D169" s="834">
        <f>IF(H168&gt;=$E$281,G168,G168-1)</f>
        <v>33</v>
      </c>
      <c r="E169" s="835">
        <f>IF(H168-$E$281&gt;0,H168-$E$281,H168-$E$281+$E$287)</f>
        <v>0.47847222222222224</v>
      </c>
      <c r="F169" s="834">
        <f>C170</f>
        <v>2009</v>
      </c>
      <c r="G169" s="834">
        <f>D170</f>
        <v>33</v>
      </c>
      <c r="H169" s="835">
        <f>E170</f>
        <v>0.4791666666666667</v>
      </c>
      <c r="I169" s="836">
        <v>50</v>
      </c>
      <c r="J169" s="836">
        <f t="shared" si="1"/>
        <v>10</v>
      </c>
      <c r="N169" s="26"/>
      <c r="O169" s="26"/>
      <c r="P169" s="26"/>
      <c r="Q169" s="26"/>
    </row>
    <row r="170" spans="1:17" ht="15">
      <c r="A170" s="832">
        <v>82</v>
      </c>
      <c r="B170" s="833" t="s">
        <v>426</v>
      </c>
      <c r="C170" s="837">
        <v>2009</v>
      </c>
      <c r="D170" s="837">
        <v>33</v>
      </c>
      <c r="E170" s="835">
        <v>0.4791666666666667</v>
      </c>
      <c r="F170" s="837">
        <v>2009</v>
      </c>
      <c r="G170" s="837">
        <v>33</v>
      </c>
      <c r="H170" s="835">
        <v>0.5277777777777778</v>
      </c>
      <c r="I170" s="836">
        <v>831</v>
      </c>
      <c r="J170" s="836">
        <f t="shared" si="1"/>
        <v>1</v>
      </c>
      <c r="N170" s="26"/>
      <c r="O170" s="26"/>
      <c r="P170" s="26"/>
      <c r="Q170" s="26"/>
    </row>
    <row r="171" spans="1:17" ht="15">
      <c r="A171" s="832"/>
      <c r="B171" s="833" t="s">
        <v>259</v>
      </c>
      <c r="C171" s="834">
        <f>F170</f>
        <v>2009</v>
      </c>
      <c r="D171" s="834">
        <f>IF(H170&gt;=$E$281,G170,G170-1)</f>
        <v>33</v>
      </c>
      <c r="E171" s="835">
        <f>IF(H170-$E$281&gt;0,H170-$E$281,H170-$E$281+$E$287)</f>
        <v>0.5270833333333333</v>
      </c>
      <c r="F171" s="834">
        <f>C172</f>
        <v>2009</v>
      </c>
      <c r="G171" s="834">
        <f>D172</f>
        <v>33</v>
      </c>
      <c r="H171" s="835">
        <f>E172</f>
        <v>0.5277777777777778</v>
      </c>
      <c r="I171" s="836">
        <v>50</v>
      </c>
      <c r="J171" s="836">
        <f t="shared" si="1"/>
        <v>10</v>
      </c>
      <c r="N171" s="26"/>
      <c r="O171" s="26"/>
      <c r="P171" s="26"/>
      <c r="Q171" s="26"/>
    </row>
    <row r="172" spans="1:17" ht="15">
      <c r="A172" s="832">
        <v>83</v>
      </c>
      <c r="B172" s="833" t="s">
        <v>427</v>
      </c>
      <c r="C172" s="837">
        <v>2009</v>
      </c>
      <c r="D172" s="837">
        <v>33</v>
      </c>
      <c r="E172" s="835">
        <v>0.5277777777777778</v>
      </c>
      <c r="F172" s="837">
        <v>2009</v>
      </c>
      <c r="G172" s="837">
        <v>33</v>
      </c>
      <c r="H172" s="835">
        <v>0.5416666666666666</v>
      </c>
      <c r="I172" s="836">
        <v>832</v>
      </c>
      <c r="J172" s="836">
        <f t="shared" si="1"/>
        <v>1</v>
      </c>
      <c r="N172" s="26"/>
      <c r="O172" s="26"/>
      <c r="P172" s="26"/>
      <c r="Q172" s="26"/>
    </row>
    <row r="173" spans="1:17" ht="15">
      <c r="A173" s="325"/>
      <c r="B173" s="305" t="s">
        <v>260</v>
      </c>
      <c r="C173" s="331">
        <f>F172</f>
        <v>2009</v>
      </c>
      <c r="D173" s="331">
        <f>IF(H172&gt;=$E$281,G172,G172-1)</f>
        <v>33</v>
      </c>
      <c r="E173" s="332">
        <f>IF(H172-$E$281&gt;0,H172-$E$281,H172-$E$281+$E$287)</f>
        <v>0.5409722222222222</v>
      </c>
      <c r="F173" s="331">
        <f>C174</f>
        <v>2009</v>
      </c>
      <c r="G173" s="331">
        <f>D174</f>
        <v>33</v>
      </c>
      <c r="H173" s="332">
        <f>E174</f>
        <v>0.5416666666666666</v>
      </c>
      <c r="I173" s="337">
        <v>50</v>
      </c>
      <c r="J173" s="337">
        <f t="shared" si="1"/>
        <v>10</v>
      </c>
      <c r="N173" s="26"/>
      <c r="O173" s="26"/>
      <c r="P173" s="26"/>
      <c r="Q173" s="26"/>
    </row>
    <row r="174" spans="1:17" ht="15">
      <c r="A174" s="325">
        <v>84</v>
      </c>
      <c r="B174" s="305" t="s">
        <v>428</v>
      </c>
      <c r="C174" s="352">
        <v>2009</v>
      </c>
      <c r="D174" s="352">
        <v>33</v>
      </c>
      <c r="E174" s="332">
        <v>0.5416666666666666</v>
      </c>
      <c r="F174" s="352">
        <v>2009</v>
      </c>
      <c r="G174" s="352">
        <v>33</v>
      </c>
      <c r="H174" s="332">
        <v>0.59375</v>
      </c>
      <c r="I174" s="337">
        <v>110</v>
      </c>
      <c r="J174" s="337">
        <f t="shared" si="1"/>
        <v>1</v>
      </c>
      <c r="N174" s="26"/>
      <c r="O174" s="26"/>
      <c r="P174" s="26"/>
      <c r="Q174" s="26"/>
    </row>
    <row r="175" spans="1:17" ht="15">
      <c r="A175" s="325"/>
      <c r="B175" s="305" t="s">
        <v>261</v>
      </c>
      <c r="C175" s="331">
        <f>F174</f>
        <v>2009</v>
      </c>
      <c r="D175" s="331">
        <f>IF(H174&gt;=$E$281,G174,G174-1)</f>
        <v>33</v>
      </c>
      <c r="E175" s="332">
        <f>IF(H174-$E$281&gt;0,H174-$E$281,H174-$E$281+$E$287)</f>
        <v>0.5930555555555556</v>
      </c>
      <c r="F175" s="331">
        <f>C176</f>
        <v>2009</v>
      </c>
      <c r="G175" s="331">
        <f>D176</f>
        <v>33</v>
      </c>
      <c r="H175" s="332">
        <f>E176</f>
        <v>0.59375</v>
      </c>
      <c r="I175" s="337">
        <v>50</v>
      </c>
      <c r="J175" s="337">
        <f t="shared" si="1"/>
        <v>10</v>
      </c>
      <c r="N175" s="26"/>
      <c r="O175" s="26"/>
      <c r="P175" s="26"/>
      <c r="Q175" s="26"/>
    </row>
    <row r="176" spans="1:17" ht="15">
      <c r="A176" s="325">
        <v>85</v>
      </c>
      <c r="B176" s="305" t="s">
        <v>429</v>
      </c>
      <c r="C176" s="352">
        <v>2009</v>
      </c>
      <c r="D176" s="352">
        <v>33</v>
      </c>
      <c r="E176" s="332">
        <v>0.59375</v>
      </c>
      <c r="F176" s="352">
        <v>2009</v>
      </c>
      <c r="G176" s="352">
        <v>33</v>
      </c>
      <c r="H176" s="332">
        <v>0.6944444444444445</v>
      </c>
      <c r="I176" s="337">
        <v>834</v>
      </c>
      <c r="J176" s="337">
        <f t="shared" si="1"/>
        <v>1</v>
      </c>
      <c r="N176" s="26"/>
      <c r="O176" s="26"/>
      <c r="P176" s="26"/>
      <c r="Q176" s="26"/>
    </row>
    <row r="177" spans="1:17" ht="15">
      <c r="A177" s="832"/>
      <c r="B177" s="833" t="s">
        <v>262</v>
      </c>
      <c r="C177" s="834">
        <f>F176</f>
        <v>2009</v>
      </c>
      <c r="D177" s="834">
        <f>IF(H176&gt;=$E$281,G176,G176-1)</f>
        <v>33</v>
      </c>
      <c r="E177" s="835">
        <f>IF(H176-$E$281&gt;0,H176-$E$281,H176-$E$281+$E$287)</f>
        <v>0.6937500000000001</v>
      </c>
      <c r="F177" s="834">
        <f>C178</f>
        <v>2009</v>
      </c>
      <c r="G177" s="834">
        <f>D178</f>
        <v>33</v>
      </c>
      <c r="H177" s="835">
        <f>E178</f>
        <v>0.6944444444444445</v>
      </c>
      <c r="I177" s="836">
        <v>50</v>
      </c>
      <c r="J177" s="836">
        <f t="shared" si="1"/>
        <v>10</v>
      </c>
      <c r="N177" s="26"/>
      <c r="O177" s="26"/>
      <c r="P177" s="26"/>
      <c r="Q177" s="26"/>
    </row>
    <row r="178" spans="1:17" ht="15">
      <c r="A178" s="832">
        <v>86</v>
      </c>
      <c r="B178" s="833" t="s">
        <v>431</v>
      </c>
      <c r="C178" s="837">
        <v>2009</v>
      </c>
      <c r="D178" s="837">
        <v>33</v>
      </c>
      <c r="E178" s="835">
        <v>0.6944444444444445</v>
      </c>
      <c r="F178" s="837">
        <v>2009</v>
      </c>
      <c r="G178" s="837">
        <v>33</v>
      </c>
      <c r="H178" s="835">
        <v>0.7083333333333334</v>
      </c>
      <c r="I178" s="836">
        <v>835</v>
      </c>
      <c r="J178" s="836">
        <f t="shared" si="1"/>
        <v>1</v>
      </c>
      <c r="N178" s="26"/>
      <c r="O178" s="26"/>
      <c r="P178" s="26"/>
      <c r="Q178" s="26"/>
    </row>
    <row r="179" spans="1:17" ht="15">
      <c r="A179" s="325"/>
      <c r="B179" s="305" t="s">
        <v>263</v>
      </c>
      <c r="C179" s="331">
        <f>F178</f>
        <v>2009</v>
      </c>
      <c r="D179" s="331">
        <f>IF(H178&gt;=$E$281,G178,G178-1)</f>
        <v>33</v>
      </c>
      <c r="E179" s="332">
        <f>IF(H178-$E$281&gt;0,H178-$E$281,H178-$E$281+$E$287)</f>
        <v>0.7076388888888889</v>
      </c>
      <c r="F179" s="331">
        <f>C180</f>
        <v>2009</v>
      </c>
      <c r="G179" s="331">
        <f>D180</f>
        <v>33</v>
      </c>
      <c r="H179" s="332">
        <f>E180</f>
        <v>0.7083333333333334</v>
      </c>
      <c r="I179" s="337">
        <v>50</v>
      </c>
      <c r="J179" s="337">
        <f t="shared" si="1"/>
        <v>10</v>
      </c>
      <c r="N179" s="26"/>
      <c r="O179" s="26"/>
      <c r="P179" s="26"/>
      <c r="Q179" s="26"/>
    </row>
    <row r="180" spans="1:17" ht="15">
      <c r="A180" s="325">
        <v>87</v>
      </c>
      <c r="B180" s="305" t="s">
        <v>432</v>
      </c>
      <c r="C180" s="352">
        <v>2009</v>
      </c>
      <c r="D180" s="352">
        <v>33</v>
      </c>
      <c r="E180" s="332">
        <v>0.7083333333333334</v>
      </c>
      <c r="F180" s="352">
        <v>2009</v>
      </c>
      <c r="G180" s="352">
        <v>33</v>
      </c>
      <c r="H180" s="332">
        <v>0.75</v>
      </c>
      <c r="I180" s="337">
        <v>836</v>
      </c>
      <c r="J180" s="337">
        <f t="shared" si="1"/>
        <v>1</v>
      </c>
      <c r="N180" s="26"/>
      <c r="O180" s="26"/>
      <c r="P180" s="26"/>
      <c r="Q180" s="26"/>
    </row>
    <row r="181" spans="1:17" ht="15">
      <c r="A181" s="325"/>
      <c r="B181" s="305" t="s">
        <v>264</v>
      </c>
      <c r="C181" s="331">
        <f>F180</f>
        <v>2009</v>
      </c>
      <c r="D181" s="331">
        <f>IF(H180&gt;=$E$281,G180,G180-1)</f>
        <v>33</v>
      </c>
      <c r="E181" s="332">
        <f>IF(H180-$E$281&gt;0,H180-$E$281,H180-$E$281+$E$287)</f>
        <v>0.7493055555555556</v>
      </c>
      <c r="F181" s="331">
        <f>C182</f>
        <v>2009</v>
      </c>
      <c r="G181" s="331">
        <f>D182</f>
        <v>33</v>
      </c>
      <c r="H181" s="332">
        <f>E182</f>
        <v>0.75</v>
      </c>
      <c r="I181" s="337">
        <v>50</v>
      </c>
      <c r="J181" s="337">
        <f t="shared" si="1"/>
        <v>10</v>
      </c>
      <c r="N181" s="26"/>
      <c r="O181" s="26"/>
      <c r="P181" s="26"/>
      <c r="Q181" s="26"/>
    </row>
    <row r="182" spans="1:17" ht="15">
      <c r="A182" s="325">
        <v>88</v>
      </c>
      <c r="B182" s="305" t="s">
        <v>433</v>
      </c>
      <c r="C182" s="352">
        <v>2009</v>
      </c>
      <c r="D182" s="352">
        <v>33</v>
      </c>
      <c r="E182" s="332">
        <v>0.75</v>
      </c>
      <c r="F182" s="352">
        <v>2009</v>
      </c>
      <c r="G182" s="352">
        <v>33</v>
      </c>
      <c r="H182" s="332">
        <v>0.8333333333333334</v>
      </c>
      <c r="I182" s="337">
        <v>837</v>
      </c>
      <c r="J182" s="337">
        <f t="shared" si="1"/>
        <v>1</v>
      </c>
      <c r="N182" s="26"/>
      <c r="O182" s="26"/>
      <c r="P182" s="26"/>
      <c r="Q182" s="26"/>
    </row>
    <row r="183" spans="1:17" ht="15">
      <c r="A183" s="325"/>
      <c r="B183" s="305" t="s">
        <v>265</v>
      </c>
      <c r="C183" s="331">
        <f>F182</f>
        <v>2009</v>
      </c>
      <c r="D183" s="331">
        <f>IF(H182&gt;=$E$281,G182,G182-1)</f>
        <v>33</v>
      </c>
      <c r="E183" s="332">
        <f>IF(H182-$E$281&gt;0,H182-$E$281,H182-$E$281+$E$287)</f>
        <v>0.8326388888888889</v>
      </c>
      <c r="F183" s="331">
        <f>C184</f>
        <v>2009</v>
      </c>
      <c r="G183" s="331">
        <f>D184</f>
        <v>33</v>
      </c>
      <c r="H183" s="332">
        <f>E184</f>
        <v>0.8333333333333334</v>
      </c>
      <c r="I183" s="337">
        <v>50</v>
      </c>
      <c r="J183" s="337">
        <f t="shared" si="1"/>
        <v>10</v>
      </c>
      <c r="N183" s="26"/>
      <c r="O183" s="26"/>
      <c r="P183" s="26"/>
      <c r="Q183" s="26"/>
    </row>
    <row r="184" spans="1:17" ht="15">
      <c r="A184" s="325">
        <v>89</v>
      </c>
      <c r="B184" s="305" t="s">
        <v>434</v>
      </c>
      <c r="C184" s="352">
        <v>2009</v>
      </c>
      <c r="D184" s="352">
        <v>33</v>
      </c>
      <c r="E184" s="332">
        <v>0.8333333333333334</v>
      </c>
      <c r="F184" s="352">
        <v>2009</v>
      </c>
      <c r="G184" s="352">
        <v>34</v>
      </c>
      <c r="H184" s="332">
        <v>0.1277777777777778</v>
      </c>
      <c r="I184" s="337">
        <v>838</v>
      </c>
      <c r="J184" s="337">
        <f t="shared" si="1"/>
        <v>1</v>
      </c>
      <c r="N184" s="26"/>
      <c r="O184" s="26"/>
      <c r="P184" s="26"/>
      <c r="Q184" s="26"/>
    </row>
    <row r="185" spans="1:17" ht="15">
      <c r="A185" s="325"/>
      <c r="B185" s="305" t="s">
        <v>266</v>
      </c>
      <c r="C185" s="331">
        <f>F184</f>
        <v>2009</v>
      </c>
      <c r="D185" s="331">
        <f>IF(H184&gt;=$E$281,G184,G184-1)</f>
        <v>34</v>
      </c>
      <c r="E185" s="332">
        <f>IF(H184-$E$281&gt;0,H184-$E$281,H184-$E$281+$E$287)</f>
        <v>0.12708333333333335</v>
      </c>
      <c r="F185" s="331">
        <f>C186</f>
        <v>2009</v>
      </c>
      <c r="G185" s="331">
        <f>D186</f>
        <v>34</v>
      </c>
      <c r="H185" s="332">
        <f>E186</f>
        <v>0.23194444444444443</v>
      </c>
      <c r="I185" s="337">
        <v>50</v>
      </c>
      <c r="J185" s="337">
        <f t="shared" si="1"/>
        <v>10</v>
      </c>
      <c r="N185" s="26"/>
      <c r="O185" s="26"/>
      <c r="P185" s="26"/>
      <c r="Q185" s="26"/>
    </row>
    <row r="186" spans="1:17" ht="15">
      <c r="A186" s="325">
        <v>90</v>
      </c>
      <c r="B186" s="305" t="s">
        <v>435</v>
      </c>
      <c r="C186" s="352">
        <v>2009</v>
      </c>
      <c r="D186" s="352">
        <v>34</v>
      </c>
      <c r="E186" s="332">
        <v>0.23194444444444443</v>
      </c>
      <c r="F186" s="352">
        <v>2009</v>
      </c>
      <c r="G186" s="352">
        <v>34</v>
      </c>
      <c r="H186" s="332">
        <v>0.5652777777777778</v>
      </c>
      <c r="I186" s="337">
        <v>839</v>
      </c>
      <c r="J186" s="337">
        <f t="shared" si="1"/>
        <v>1</v>
      </c>
      <c r="N186" s="26"/>
      <c r="O186" s="26"/>
      <c r="P186" s="26"/>
      <c r="Q186" s="26"/>
    </row>
    <row r="187" spans="1:17" ht="15">
      <c r="A187" s="325"/>
      <c r="B187" s="305" t="s">
        <v>267</v>
      </c>
      <c r="C187" s="331">
        <f>F186</f>
        <v>2009</v>
      </c>
      <c r="D187" s="331">
        <f>IF(H186&gt;=$E$281,G186,G186-1)</f>
        <v>34</v>
      </c>
      <c r="E187" s="332">
        <f>IF(H186-$E$281&gt;0,H186-$E$281,H186-$E$281+$E$287)</f>
        <v>0.5645833333333333</v>
      </c>
      <c r="F187" s="331">
        <f>C188</f>
        <v>2009</v>
      </c>
      <c r="G187" s="331">
        <f>D188</f>
        <v>34</v>
      </c>
      <c r="H187" s="332">
        <f>E188</f>
        <v>0.5930555555555556</v>
      </c>
      <c r="I187" s="337">
        <v>50</v>
      </c>
      <c r="J187" s="337">
        <f t="shared" si="1"/>
        <v>10</v>
      </c>
      <c r="N187" s="26"/>
      <c r="O187" s="26"/>
      <c r="P187" s="26"/>
      <c r="Q187" s="26"/>
    </row>
    <row r="188" spans="1:17" ht="15">
      <c r="A188" s="325">
        <v>91</v>
      </c>
      <c r="B188" s="305" t="s">
        <v>436</v>
      </c>
      <c r="C188" s="352">
        <v>2009</v>
      </c>
      <c r="D188" s="352">
        <v>34</v>
      </c>
      <c r="E188" s="332">
        <v>0.5930555555555556</v>
      </c>
      <c r="F188" s="352">
        <v>2009</v>
      </c>
      <c r="G188" s="352">
        <v>34</v>
      </c>
      <c r="H188" s="332">
        <v>0.9263888888888889</v>
      </c>
      <c r="I188" s="337">
        <v>840</v>
      </c>
      <c r="J188" s="337">
        <f t="shared" si="1"/>
        <v>1</v>
      </c>
      <c r="N188" s="26"/>
      <c r="O188" s="26"/>
      <c r="P188" s="26"/>
      <c r="Q188" s="26"/>
    </row>
    <row r="189" spans="1:17" ht="15">
      <c r="A189" s="325"/>
      <c r="B189" s="305" t="s">
        <v>314</v>
      </c>
      <c r="C189" s="331">
        <f>F188</f>
        <v>2009</v>
      </c>
      <c r="D189" s="331">
        <f>IF(H188&gt;=$E$281,G188,G188-1)</f>
        <v>34</v>
      </c>
      <c r="E189" s="332">
        <f>IF(H188-$E$281&gt;0,H188-$E$281,H188-$E$281+$E$287)</f>
        <v>0.9256944444444445</v>
      </c>
      <c r="F189" s="331">
        <f>C190</f>
        <v>2009</v>
      </c>
      <c r="G189" s="331">
        <f>D190</f>
        <v>34</v>
      </c>
      <c r="H189" s="332">
        <f>E190</f>
        <v>0.9263888888888889</v>
      </c>
      <c r="I189" s="337">
        <v>50</v>
      </c>
      <c r="J189" s="337">
        <f t="shared" si="1"/>
        <v>10</v>
      </c>
      <c r="N189" s="26"/>
      <c r="O189" s="26"/>
      <c r="P189" s="26"/>
      <c r="Q189" s="26"/>
    </row>
    <row r="190" spans="1:17" ht="15">
      <c r="A190" s="325">
        <v>92</v>
      </c>
      <c r="B190" s="305" t="s">
        <v>438</v>
      </c>
      <c r="C190" s="352">
        <v>2009</v>
      </c>
      <c r="D190" s="352">
        <v>34</v>
      </c>
      <c r="E190" s="332">
        <v>0.9263888888888889</v>
      </c>
      <c r="F190" s="352">
        <v>2009</v>
      </c>
      <c r="G190" s="352">
        <v>35</v>
      </c>
      <c r="H190" s="332">
        <v>0.1625</v>
      </c>
      <c r="I190" s="337">
        <v>841</v>
      </c>
      <c r="J190" s="337">
        <f t="shared" si="1"/>
        <v>1</v>
      </c>
      <c r="N190" s="26"/>
      <c r="O190" s="26"/>
      <c r="P190" s="26"/>
      <c r="Q190" s="26"/>
    </row>
    <row r="191" spans="1:17" ht="15">
      <c r="A191" s="325"/>
      <c r="B191" s="305" t="s">
        <v>268</v>
      </c>
      <c r="C191" s="331">
        <f>F190</f>
        <v>2009</v>
      </c>
      <c r="D191" s="331">
        <f>IF(H190&gt;=$E$281,G190,G190-1)</f>
        <v>35</v>
      </c>
      <c r="E191" s="332">
        <f>IF(H190-$E$281&gt;0,H190-$E$281,H190-$E$281+$E$287)</f>
        <v>0.16180555555555556</v>
      </c>
      <c r="F191" s="331">
        <f>C192</f>
        <v>2009</v>
      </c>
      <c r="G191" s="331">
        <f>D192</f>
        <v>35</v>
      </c>
      <c r="H191" s="332">
        <f>E192</f>
        <v>0.1625</v>
      </c>
      <c r="I191" s="337">
        <v>50</v>
      </c>
      <c r="J191" s="337">
        <f t="shared" si="1"/>
        <v>10</v>
      </c>
      <c r="N191" s="26"/>
      <c r="O191" s="26"/>
      <c r="P191" s="26"/>
      <c r="Q191" s="26"/>
    </row>
    <row r="192" spans="1:17" ht="15">
      <c r="A192" s="325">
        <v>93</v>
      </c>
      <c r="B192" s="305" t="s">
        <v>439</v>
      </c>
      <c r="C192" s="352">
        <v>2009</v>
      </c>
      <c r="D192" s="352">
        <v>35</v>
      </c>
      <c r="E192" s="332">
        <v>0.1625</v>
      </c>
      <c r="F192" s="352">
        <v>2009</v>
      </c>
      <c r="G192" s="352">
        <v>35</v>
      </c>
      <c r="H192" s="332">
        <v>0.19027777777777777</v>
      </c>
      <c r="I192" s="337">
        <v>291</v>
      </c>
      <c r="J192" s="337">
        <f t="shared" si="1"/>
        <v>1</v>
      </c>
      <c r="N192" s="26"/>
      <c r="O192" s="26"/>
      <c r="P192" s="26"/>
      <c r="Q192" s="26"/>
    </row>
    <row r="193" spans="1:17" ht="15">
      <c r="A193" s="325"/>
      <c r="B193" s="305" t="s">
        <v>269</v>
      </c>
      <c r="C193" s="331">
        <f>F192</f>
        <v>2009</v>
      </c>
      <c r="D193" s="331">
        <f>IF(H192&gt;=$E$281,G192,G192-1)</f>
        <v>35</v>
      </c>
      <c r="E193" s="332">
        <f>IF(H192-$E$281&gt;0,H192-$E$281,H192-$E$281+$E$287)</f>
        <v>0.18958333333333333</v>
      </c>
      <c r="F193" s="331">
        <f>C194</f>
        <v>2009</v>
      </c>
      <c r="G193" s="331">
        <f>D194</f>
        <v>35</v>
      </c>
      <c r="H193" s="332">
        <f>E194</f>
        <v>0.23194444444444443</v>
      </c>
      <c r="I193" s="337">
        <v>50</v>
      </c>
      <c r="J193" s="337">
        <f t="shared" si="1"/>
        <v>10</v>
      </c>
      <c r="N193" s="26"/>
      <c r="O193" s="26"/>
      <c r="P193" s="26"/>
      <c r="Q193" s="26"/>
    </row>
    <row r="194" spans="1:17" ht="15">
      <c r="A194" s="325">
        <v>94</v>
      </c>
      <c r="B194" s="305" t="s">
        <v>440</v>
      </c>
      <c r="C194" s="352">
        <v>2009</v>
      </c>
      <c r="D194" s="352">
        <v>35</v>
      </c>
      <c r="E194" s="332">
        <v>0.23194444444444443</v>
      </c>
      <c r="F194" s="352">
        <v>2009</v>
      </c>
      <c r="G194" s="352">
        <v>35</v>
      </c>
      <c r="H194" s="332">
        <v>0.5652777777777778</v>
      </c>
      <c r="I194" s="337">
        <v>843</v>
      </c>
      <c r="J194" s="337">
        <f t="shared" si="1"/>
        <v>1</v>
      </c>
      <c r="N194" s="26"/>
      <c r="O194" s="26"/>
      <c r="P194" s="26"/>
      <c r="Q194" s="26"/>
    </row>
    <row r="195" spans="1:17" ht="15">
      <c r="A195" s="325"/>
      <c r="B195" s="305" t="s">
        <v>270</v>
      </c>
      <c r="C195" s="331">
        <f>F194</f>
        <v>2009</v>
      </c>
      <c r="D195" s="331">
        <f>IF(H194&gt;=$E$281,G194,G194-1)</f>
        <v>35</v>
      </c>
      <c r="E195" s="332">
        <f>IF(H194-$E$281&gt;0,H194-$E$281,H194-$E$281+$E$287)</f>
        <v>0.5645833333333333</v>
      </c>
      <c r="F195" s="331">
        <f>C196</f>
        <v>2009</v>
      </c>
      <c r="G195" s="331">
        <f>D196</f>
        <v>35</v>
      </c>
      <c r="H195" s="332">
        <f>E196</f>
        <v>0.5930555555555556</v>
      </c>
      <c r="I195" s="337">
        <v>50</v>
      </c>
      <c r="J195" s="337">
        <f t="shared" si="1"/>
        <v>10</v>
      </c>
      <c r="N195" s="26"/>
      <c r="O195" s="26"/>
      <c r="P195" s="26"/>
      <c r="Q195" s="26"/>
    </row>
    <row r="196" spans="1:17" ht="15">
      <c r="A196" s="325">
        <v>95</v>
      </c>
      <c r="B196" s="305" t="s">
        <v>441</v>
      </c>
      <c r="C196" s="352">
        <v>2009</v>
      </c>
      <c r="D196" s="352">
        <v>35</v>
      </c>
      <c r="E196" s="332">
        <v>0.5930555555555556</v>
      </c>
      <c r="F196" s="352">
        <v>2009</v>
      </c>
      <c r="G196" s="352">
        <v>35</v>
      </c>
      <c r="H196" s="332">
        <v>0.6451388888888888</v>
      </c>
      <c r="I196" s="337">
        <v>750</v>
      </c>
      <c r="J196" s="337">
        <f t="shared" si="1"/>
        <v>1</v>
      </c>
      <c r="N196" s="26"/>
      <c r="O196" s="26"/>
      <c r="P196" s="26"/>
      <c r="Q196" s="26"/>
    </row>
    <row r="197" spans="1:17" ht="15">
      <c r="A197" s="325"/>
      <c r="B197" s="305" t="s">
        <v>271</v>
      </c>
      <c r="C197" s="331">
        <f>F196</f>
        <v>2009</v>
      </c>
      <c r="D197" s="331">
        <f>IF(H196&gt;=$E$281,G196,G196-1)</f>
        <v>35</v>
      </c>
      <c r="E197" s="332">
        <f>IF(H196-$E$281&gt;0,H196-$E$281,H196-$E$281+$E$287)</f>
        <v>0.6444444444444444</v>
      </c>
      <c r="F197" s="331">
        <f>C198</f>
        <v>2009</v>
      </c>
      <c r="G197" s="331">
        <f>D198</f>
        <v>35</v>
      </c>
      <c r="H197" s="332">
        <f>E198</f>
        <v>0.6451388888888888</v>
      </c>
      <c r="I197" s="337">
        <v>50</v>
      </c>
      <c r="J197" s="337">
        <f t="shared" si="1"/>
        <v>10</v>
      </c>
      <c r="N197" s="26"/>
      <c r="O197" s="26"/>
      <c r="P197" s="26"/>
      <c r="Q197" s="26"/>
    </row>
    <row r="198" spans="1:17" ht="15">
      <c r="A198" s="325">
        <v>96</v>
      </c>
      <c r="B198" s="305" t="s">
        <v>442</v>
      </c>
      <c r="C198" s="352">
        <v>2009</v>
      </c>
      <c r="D198" s="352">
        <v>35</v>
      </c>
      <c r="E198" s="332">
        <v>0.6451388888888888</v>
      </c>
      <c r="F198" s="352">
        <v>2009</v>
      </c>
      <c r="G198" s="352">
        <v>35</v>
      </c>
      <c r="H198" s="332">
        <v>0.8118055555555556</v>
      </c>
      <c r="I198" s="337">
        <v>845</v>
      </c>
      <c r="J198" s="337">
        <f t="shared" si="1"/>
        <v>1</v>
      </c>
      <c r="N198" s="26"/>
      <c r="O198" s="26"/>
      <c r="P198" s="26"/>
      <c r="Q198" s="26"/>
    </row>
    <row r="199" spans="1:17" ht="15">
      <c r="A199" s="325"/>
      <c r="B199" s="305" t="s">
        <v>272</v>
      </c>
      <c r="C199" s="331">
        <f>F198</f>
        <v>2009</v>
      </c>
      <c r="D199" s="331">
        <f>IF(H198&gt;=$E$281,G198,G198-1)</f>
        <v>35</v>
      </c>
      <c r="E199" s="332">
        <f>IF(H198-$E$281&gt;0,H198-$E$281,H198-$E$281+$E$287)</f>
        <v>0.8111111111111111</v>
      </c>
      <c r="F199" s="331">
        <f>C200</f>
        <v>2009</v>
      </c>
      <c r="G199" s="331">
        <f>D200</f>
        <v>35</v>
      </c>
      <c r="H199" s="332">
        <f>E200</f>
        <v>0.8118055555555556</v>
      </c>
      <c r="I199" s="337">
        <v>50</v>
      </c>
      <c r="J199" s="337">
        <f t="shared" si="1"/>
        <v>10</v>
      </c>
      <c r="N199" s="26"/>
      <c r="O199" s="26"/>
      <c r="P199" s="26"/>
      <c r="Q199" s="26"/>
    </row>
    <row r="200" spans="1:17" ht="15">
      <c r="A200" s="325">
        <v>97</v>
      </c>
      <c r="B200" s="305" t="s">
        <v>444</v>
      </c>
      <c r="C200" s="352">
        <v>2009</v>
      </c>
      <c r="D200" s="352">
        <v>35</v>
      </c>
      <c r="E200" s="332">
        <v>0.8118055555555556</v>
      </c>
      <c r="F200" s="352">
        <v>2009</v>
      </c>
      <c r="G200" s="352">
        <v>35</v>
      </c>
      <c r="H200" s="332">
        <v>0.8541666666666666</v>
      </c>
      <c r="I200" s="337">
        <v>846</v>
      </c>
      <c r="J200" s="337">
        <f t="shared" si="1"/>
        <v>1</v>
      </c>
      <c r="N200" s="26"/>
      <c r="O200" s="26"/>
      <c r="P200" s="26"/>
      <c r="Q200" s="26"/>
    </row>
    <row r="201" spans="1:17" ht="15">
      <c r="A201" s="325"/>
      <c r="B201" s="305" t="s">
        <v>273</v>
      </c>
      <c r="C201" s="331">
        <f>F200</f>
        <v>2009</v>
      </c>
      <c r="D201" s="331">
        <f>IF(H200&gt;=$E$281,G200,G200-1)</f>
        <v>35</v>
      </c>
      <c r="E201" s="332">
        <f>IF(H200-$E$281&gt;0,H200-$E$281,H200-$E$281+$E$287)</f>
        <v>0.8534722222222222</v>
      </c>
      <c r="F201" s="331">
        <f>C202</f>
        <v>2009</v>
      </c>
      <c r="G201" s="331">
        <f>D202</f>
        <v>36</v>
      </c>
      <c r="H201" s="332">
        <f>E202</f>
        <v>0.03819444444444444</v>
      </c>
      <c r="I201" s="337">
        <v>50</v>
      </c>
      <c r="J201" s="337">
        <f t="shared" si="1"/>
        <v>10</v>
      </c>
      <c r="N201" s="26"/>
      <c r="O201" s="26"/>
      <c r="P201" s="26"/>
      <c r="Q201" s="26"/>
    </row>
    <row r="202" spans="1:17" ht="15">
      <c r="A202" s="325">
        <v>98</v>
      </c>
      <c r="B202" s="305" t="s">
        <v>445</v>
      </c>
      <c r="C202" s="352">
        <v>2009</v>
      </c>
      <c r="D202" s="352">
        <v>36</v>
      </c>
      <c r="E202" s="332">
        <v>0.03819444444444444</v>
      </c>
      <c r="F202" s="352">
        <v>2009</v>
      </c>
      <c r="G202" s="352">
        <v>36</v>
      </c>
      <c r="H202" s="332">
        <v>0.15208333333333332</v>
      </c>
      <c r="I202" s="337">
        <v>847</v>
      </c>
      <c r="J202" s="337">
        <f t="shared" si="1"/>
        <v>1</v>
      </c>
      <c r="N202" s="26"/>
      <c r="O202" s="26"/>
      <c r="P202" s="26"/>
      <c r="Q202" s="26"/>
    </row>
    <row r="203" spans="1:17" ht="15">
      <c r="A203" s="325"/>
      <c r="B203" s="305" t="s">
        <v>283</v>
      </c>
      <c r="C203" s="331">
        <f>F202</f>
        <v>2009</v>
      </c>
      <c r="D203" s="331">
        <f>IF(H202&gt;=$E$281,G202,G202-1)</f>
        <v>36</v>
      </c>
      <c r="E203" s="332">
        <f>IF(H202-$E$281&gt;0,H202-$E$281,H202-$E$281+$E$287)</f>
        <v>0.15138888888888888</v>
      </c>
      <c r="F203" s="331">
        <f>C204</f>
        <v>2009</v>
      </c>
      <c r="G203" s="331">
        <f>D204</f>
        <v>36</v>
      </c>
      <c r="H203" s="332">
        <f>E204</f>
        <v>0.15208333333333332</v>
      </c>
      <c r="I203" s="337">
        <v>50</v>
      </c>
      <c r="J203" s="337">
        <f t="shared" si="1"/>
        <v>10</v>
      </c>
      <c r="N203" s="26"/>
      <c r="O203" s="26"/>
      <c r="P203" s="26"/>
      <c r="Q203" s="26"/>
    </row>
    <row r="204" spans="1:17" ht="15">
      <c r="A204" s="325">
        <v>99</v>
      </c>
      <c r="B204" s="305" t="s">
        <v>446</v>
      </c>
      <c r="C204" s="352">
        <v>2009</v>
      </c>
      <c r="D204" s="352">
        <v>36</v>
      </c>
      <c r="E204" s="332">
        <v>0.15208333333333332</v>
      </c>
      <c r="F204" s="352">
        <v>2009</v>
      </c>
      <c r="G204" s="352">
        <v>36</v>
      </c>
      <c r="H204" s="332">
        <v>0.1798611111111111</v>
      </c>
      <c r="I204" s="337">
        <v>291</v>
      </c>
      <c r="J204" s="337">
        <f t="shared" si="1"/>
        <v>1</v>
      </c>
      <c r="N204" s="26"/>
      <c r="O204" s="26"/>
      <c r="P204" s="26"/>
      <c r="Q204" s="26"/>
    </row>
    <row r="205" spans="1:17" ht="15">
      <c r="A205" s="325"/>
      <c r="B205" s="305" t="s">
        <v>274</v>
      </c>
      <c r="C205" s="331">
        <f>F204</f>
        <v>2009</v>
      </c>
      <c r="D205" s="331">
        <f>IF(H204&gt;=$E$281,G204,G204-1)</f>
        <v>36</v>
      </c>
      <c r="E205" s="332">
        <f>IF(H204-$E$281&gt;0,H204-$E$281,H204-$E$281+$E$287)</f>
        <v>0.17916666666666667</v>
      </c>
      <c r="F205" s="331">
        <f>C206</f>
        <v>2009</v>
      </c>
      <c r="G205" s="331">
        <f>D206</f>
        <v>36</v>
      </c>
      <c r="H205" s="332">
        <f>E206</f>
        <v>0.22152777777777777</v>
      </c>
      <c r="I205" s="337">
        <v>50</v>
      </c>
      <c r="J205" s="337">
        <f t="shared" si="1"/>
        <v>10</v>
      </c>
      <c r="N205" s="26"/>
      <c r="O205" s="26"/>
      <c r="P205" s="26"/>
      <c r="Q205" s="26"/>
    </row>
    <row r="206" spans="1:17" ht="15">
      <c r="A206" s="325">
        <v>100</v>
      </c>
      <c r="B206" s="305" t="s">
        <v>447</v>
      </c>
      <c r="C206" s="352">
        <v>2009</v>
      </c>
      <c r="D206" s="352">
        <v>36</v>
      </c>
      <c r="E206" s="332">
        <v>0.22152777777777777</v>
      </c>
      <c r="F206" s="352">
        <v>2009</v>
      </c>
      <c r="G206" s="352">
        <v>36</v>
      </c>
      <c r="H206" s="332">
        <v>0.5548611111111111</v>
      </c>
      <c r="I206" s="337">
        <v>849</v>
      </c>
      <c r="J206" s="337">
        <f t="shared" si="1"/>
        <v>1</v>
      </c>
      <c r="N206" s="26"/>
      <c r="O206" s="26"/>
      <c r="P206" s="26"/>
      <c r="Q206" s="26"/>
    </row>
    <row r="207" spans="1:17" ht="15">
      <c r="A207" s="325"/>
      <c r="B207" s="305" t="s">
        <v>275</v>
      </c>
      <c r="C207" s="331">
        <f>F206</f>
        <v>2009</v>
      </c>
      <c r="D207" s="331">
        <f>IF(H206&gt;=$E$281,G206,G206-1)</f>
        <v>36</v>
      </c>
      <c r="E207" s="332">
        <f>IF(H206-$E$281&gt;0,H206-$E$281,H206-$E$281+$E$287)</f>
        <v>0.5541666666666667</v>
      </c>
      <c r="F207" s="331">
        <f>C208</f>
        <v>2009</v>
      </c>
      <c r="G207" s="331">
        <f>D208</f>
        <v>36</v>
      </c>
      <c r="H207" s="332">
        <f>E208</f>
        <v>0.5826388888888888</v>
      </c>
      <c r="I207" s="337">
        <v>50</v>
      </c>
      <c r="J207" s="337">
        <f t="shared" si="1"/>
        <v>10</v>
      </c>
      <c r="N207" s="26"/>
      <c r="O207" s="26"/>
      <c r="P207" s="26"/>
      <c r="Q207" s="26"/>
    </row>
    <row r="208" spans="1:17" ht="15">
      <c r="A208" s="325">
        <v>101</v>
      </c>
      <c r="B208" s="305" t="s">
        <v>448</v>
      </c>
      <c r="C208" s="352">
        <v>2009</v>
      </c>
      <c r="D208" s="352">
        <v>36</v>
      </c>
      <c r="E208" s="332">
        <v>0.5826388888888888</v>
      </c>
      <c r="F208" s="352">
        <v>2009</v>
      </c>
      <c r="G208" s="352">
        <v>36</v>
      </c>
      <c r="H208" s="332">
        <v>0.6034722222222222</v>
      </c>
      <c r="I208" s="337">
        <v>850</v>
      </c>
      <c r="J208" s="337">
        <f t="shared" si="1"/>
        <v>1</v>
      </c>
      <c r="N208" s="26"/>
      <c r="O208" s="26"/>
      <c r="P208" s="26"/>
      <c r="Q208" s="26"/>
    </row>
    <row r="209" spans="1:17" ht="15">
      <c r="A209" s="325"/>
      <c r="B209" s="305" t="s">
        <v>276</v>
      </c>
      <c r="C209" s="331">
        <f>F208</f>
        <v>2009</v>
      </c>
      <c r="D209" s="331">
        <f>IF(H208&gt;=$E$281,G208,G208-1)</f>
        <v>36</v>
      </c>
      <c r="E209" s="332">
        <f>IF(H208-$E$281&gt;0,H208-$E$281,H208-$E$281+$E$287)</f>
        <v>0.6027777777777777</v>
      </c>
      <c r="F209" s="331">
        <f>C210</f>
        <v>2009</v>
      </c>
      <c r="G209" s="331">
        <f>D210</f>
        <v>36</v>
      </c>
      <c r="H209" s="332">
        <f>E210</f>
        <v>0.6868055555555556</v>
      </c>
      <c r="I209" s="337">
        <v>50</v>
      </c>
      <c r="J209" s="337">
        <f t="shared" si="1"/>
        <v>10</v>
      </c>
      <c r="N209" s="26"/>
      <c r="O209" s="26"/>
      <c r="P209" s="26"/>
      <c r="Q209" s="26"/>
    </row>
    <row r="210" spans="1:17" ht="15">
      <c r="A210" s="325">
        <v>102</v>
      </c>
      <c r="B210" s="305" t="s">
        <v>449</v>
      </c>
      <c r="C210" s="352">
        <v>2009</v>
      </c>
      <c r="D210" s="352">
        <v>36</v>
      </c>
      <c r="E210" s="332">
        <v>0.6868055555555556</v>
      </c>
      <c r="F210" s="352">
        <v>2009</v>
      </c>
      <c r="G210" s="352">
        <v>37</v>
      </c>
      <c r="H210" s="332">
        <v>0.07569444444444444</v>
      </c>
      <c r="I210" s="337">
        <v>851</v>
      </c>
      <c r="J210" s="337">
        <f t="shared" si="1"/>
        <v>1</v>
      </c>
      <c r="N210" s="26"/>
      <c r="O210" s="26"/>
      <c r="P210" s="26"/>
      <c r="Q210" s="26"/>
    </row>
    <row r="211" spans="1:17" ht="15">
      <c r="A211" s="325"/>
      <c r="B211" s="305" t="s">
        <v>277</v>
      </c>
      <c r="C211" s="331">
        <f>F210</f>
        <v>2009</v>
      </c>
      <c r="D211" s="331">
        <f>IF(H210&gt;=$E$281,G210,G210-1)</f>
        <v>37</v>
      </c>
      <c r="E211" s="332">
        <f>IF(H210-$E$281&gt;0,H210-$E$281,H210-$E$281+$E$287)</f>
        <v>0.075</v>
      </c>
      <c r="F211" s="331">
        <f>C212</f>
        <v>2009</v>
      </c>
      <c r="G211" s="331">
        <f>D212</f>
        <v>37</v>
      </c>
      <c r="H211" s="332">
        <f>E212</f>
        <v>0.07569444444444444</v>
      </c>
      <c r="I211" s="337">
        <v>50</v>
      </c>
      <c r="J211" s="337">
        <f t="shared" si="1"/>
        <v>10</v>
      </c>
      <c r="N211" s="26"/>
      <c r="O211" s="26"/>
      <c r="P211" s="26"/>
      <c r="Q211" s="26"/>
    </row>
    <row r="212" spans="1:17" ht="15">
      <c r="A212" s="325">
        <v>103</v>
      </c>
      <c r="B212" s="305" t="s">
        <v>450</v>
      </c>
      <c r="C212" s="352">
        <v>2009</v>
      </c>
      <c r="D212" s="352">
        <v>37</v>
      </c>
      <c r="E212" s="332">
        <v>0.07569444444444444</v>
      </c>
      <c r="F212" s="352">
        <v>2009</v>
      </c>
      <c r="G212" s="352">
        <v>37</v>
      </c>
      <c r="H212" s="332">
        <v>0.1277777777777778</v>
      </c>
      <c r="I212" s="337">
        <v>750</v>
      </c>
      <c r="J212" s="337">
        <f t="shared" si="1"/>
        <v>1</v>
      </c>
      <c r="N212" s="26"/>
      <c r="O212" s="26"/>
      <c r="P212" s="26"/>
      <c r="Q212" s="26"/>
    </row>
    <row r="213" spans="1:17" ht="15">
      <c r="A213" s="325"/>
      <c r="B213" s="305" t="s">
        <v>278</v>
      </c>
      <c r="C213" s="331">
        <f>F212</f>
        <v>2009</v>
      </c>
      <c r="D213" s="331">
        <f>IF(H212&gt;=$E$281,G212,G212-1)</f>
        <v>37</v>
      </c>
      <c r="E213" s="332">
        <f>IF(H212-$E$281&gt;0,H212-$E$281,H212-$E$281+$E$287)</f>
        <v>0.12708333333333335</v>
      </c>
      <c r="F213" s="331">
        <f>C214</f>
        <v>2009</v>
      </c>
      <c r="G213" s="331">
        <f>D214</f>
        <v>37</v>
      </c>
      <c r="H213" s="332">
        <f>E214</f>
        <v>0.1277777777777778</v>
      </c>
      <c r="I213" s="337">
        <v>50</v>
      </c>
      <c r="J213" s="337">
        <f t="shared" si="1"/>
        <v>10</v>
      </c>
      <c r="N213" s="26"/>
      <c r="O213" s="26"/>
      <c r="P213" s="26"/>
      <c r="Q213" s="26"/>
    </row>
    <row r="214" spans="1:17" ht="15">
      <c r="A214" s="325">
        <v>104</v>
      </c>
      <c r="B214" s="305" t="s">
        <v>451</v>
      </c>
      <c r="C214" s="352">
        <v>2009</v>
      </c>
      <c r="D214" s="352">
        <v>37</v>
      </c>
      <c r="E214" s="332">
        <v>0.1277777777777778</v>
      </c>
      <c r="F214" s="352">
        <v>2009</v>
      </c>
      <c r="G214" s="352">
        <v>37</v>
      </c>
      <c r="H214" s="332">
        <v>0.17916666666666667</v>
      </c>
      <c r="I214" s="337">
        <v>853</v>
      </c>
      <c r="J214" s="337">
        <f t="shared" si="1"/>
        <v>1</v>
      </c>
      <c r="N214" s="26"/>
      <c r="O214" s="26"/>
      <c r="P214" s="26"/>
      <c r="Q214" s="26"/>
    </row>
    <row r="215" spans="1:17" ht="15">
      <c r="A215" s="325"/>
      <c r="B215" s="305" t="s">
        <v>279</v>
      </c>
      <c r="C215" s="331">
        <f>F214</f>
        <v>2009</v>
      </c>
      <c r="D215" s="331">
        <f>IF(H214&gt;=$E$281,G214,G214-1)</f>
        <v>37</v>
      </c>
      <c r="E215" s="332">
        <f>IF(H214-$E$281&gt;0,H214-$E$281,H214-$E$281+$E$287)</f>
        <v>0.17847222222222223</v>
      </c>
      <c r="F215" s="331">
        <f>C216</f>
        <v>2009</v>
      </c>
      <c r="G215" s="331">
        <f>D216</f>
        <v>37</v>
      </c>
      <c r="H215" s="332">
        <f>E216</f>
        <v>0.22152777777777777</v>
      </c>
      <c r="I215" s="337">
        <v>50</v>
      </c>
      <c r="J215" s="337">
        <f t="shared" si="1"/>
        <v>10</v>
      </c>
      <c r="N215" s="26"/>
      <c r="O215" s="26"/>
      <c r="P215" s="26"/>
      <c r="Q215" s="26"/>
    </row>
    <row r="216" spans="1:17" ht="15">
      <c r="A216" s="325">
        <v>105</v>
      </c>
      <c r="B216" s="305" t="s">
        <v>452</v>
      </c>
      <c r="C216" s="352">
        <v>2009</v>
      </c>
      <c r="D216" s="352">
        <v>37</v>
      </c>
      <c r="E216" s="332">
        <v>0.22152777777777777</v>
      </c>
      <c r="F216" s="352">
        <v>2009</v>
      </c>
      <c r="G216" s="352">
        <v>37</v>
      </c>
      <c r="H216" s="332">
        <v>0.5548611111111111</v>
      </c>
      <c r="I216" s="337">
        <v>854</v>
      </c>
      <c r="J216" s="337">
        <f t="shared" si="1"/>
        <v>1</v>
      </c>
      <c r="N216" s="26"/>
      <c r="O216" s="26"/>
      <c r="P216" s="26"/>
      <c r="Q216" s="26"/>
    </row>
    <row r="217" spans="1:17" ht="15">
      <c r="A217" s="325"/>
      <c r="B217" s="305" t="s">
        <v>280</v>
      </c>
      <c r="C217" s="331">
        <f>F216</f>
        <v>2009</v>
      </c>
      <c r="D217" s="331">
        <f>IF(H216&gt;=$E$281,G216,G216-1)</f>
        <v>37</v>
      </c>
      <c r="E217" s="332">
        <f>IF(H216-$E$281&gt;0,H216-$E$281,H216-$E$281+$E$287)</f>
        <v>0.5541666666666667</v>
      </c>
      <c r="F217" s="331">
        <f>C218</f>
        <v>2009</v>
      </c>
      <c r="G217" s="331">
        <f>D218</f>
        <v>37</v>
      </c>
      <c r="H217" s="332">
        <f>E218</f>
        <v>0.5934143518518519</v>
      </c>
      <c r="I217" s="337">
        <v>50</v>
      </c>
      <c r="J217" s="337">
        <f t="shared" si="1"/>
        <v>10</v>
      </c>
      <c r="N217" s="26"/>
      <c r="O217" s="26"/>
      <c r="P217" s="26"/>
      <c r="Q217" s="26"/>
    </row>
    <row r="218" spans="1:17" ht="15">
      <c r="A218" s="325">
        <v>106</v>
      </c>
      <c r="B218" s="305" t="s">
        <v>453</v>
      </c>
      <c r="C218" s="352">
        <v>2009</v>
      </c>
      <c r="D218" s="352">
        <v>37</v>
      </c>
      <c r="E218" s="332">
        <v>0.5934143518518519</v>
      </c>
      <c r="F218" s="352">
        <v>2009</v>
      </c>
      <c r="G218" s="352">
        <v>37</v>
      </c>
      <c r="H218" s="332">
        <v>0.8269791666666667</v>
      </c>
      <c r="I218" s="337">
        <v>855</v>
      </c>
      <c r="J218" s="337">
        <f t="shared" si="1"/>
        <v>1</v>
      </c>
      <c r="N218" s="26"/>
      <c r="O218" s="26"/>
      <c r="P218" s="26"/>
      <c r="Q218" s="26"/>
    </row>
    <row r="219" spans="1:17" ht="15">
      <c r="A219" s="832"/>
      <c r="B219" s="833" t="s">
        <v>281</v>
      </c>
      <c r="C219" s="834">
        <f>F218</f>
        <v>2009</v>
      </c>
      <c r="D219" s="834">
        <f>IF(H218&gt;=$E$281,G218,G218-1)</f>
        <v>37</v>
      </c>
      <c r="E219" s="835">
        <f>IF(H218-$E$281&gt;0,H218-$E$281,H218-$E$281+$E$287)</f>
        <v>0.8262847222222223</v>
      </c>
      <c r="F219" s="834">
        <f>C220</f>
        <v>2009</v>
      </c>
      <c r="G219" s="834">
        <f>D220</f>
        <v>37</v>
      </c>
      <c r="H219" s="835">
        <f>E220</f>
        <v>0.8269791666666667</v>
      </c>
      <c r="I219" s="836">
        <v>50</v>
      </c>
      <c r="J219" s="836">
        <f t="shared" si="1"/>
        <v>10</v>
      </c>
      <c r="N219" s="26"/>
      <c r="O219" s="26"/>
      <c r="P219" s="26"/>
      <c r="Q219" s="26"/>
    </row>
    <row r="220" spans="1:17" ht="15">
      <c r="A220" s="832">
        <v>107</v>
      </c>
      <c r="B220" s="833" t="s">
        <v>454</v>
      </c>
      <c r="C220" s="837">
        <v>2009</v>
      </c>
      <c r="D220" s="837">
        <v>37</v>
      </c>
      <c r="E220" s="835">
        <v>0.8269791666666667</v>
      </c>
      <c r="F220" s="837">
        <v>2009</v>
      </c>
      <c r="G220" s="837">
        <v>37</v>
      </c>
      <c r="H220" s="835">
        <v>0.9728125</v>
      </c>
      <c r="I220" s="836">
        <v>856</v>
      </c>
      <c r="J220" s="836">
        <f t="shared" si="1"/>
        <v>1</v>
      </c>
      <c r="N220" s="26"/>
      <c r="O220" s="26"/>
      <c r="P220" s="26"/>
      <c r="Q220" s="26"/>
    </row>
    <row r="221" spans="1:17" ht="15">
      <c r="A221" s="832"/>
      <c r="B221" s="833" t="s">
        <v>285</v>
      </c>
      <c r="C221" s="834">
        <f>F220</f>
        <v>2009</v>
      </c>
      <c r="D221" s="834">
        <f>IF(H220&gt;=$E$281,G220,G220-1)</f>
        <v>37</v>
      </c>
      <c r="E221" s="835">
        <f>IF(H220-$E$281&gt;0,H220-$E$281,H220-$E$281+$E$287)</f>
        <v>0.9721180555555555</v>
      </c>
      <c r="F221" s="834">
        <f>C222</f>
        <v>2009</v>
      </c>
      <c r="G221" s="834">
        <f>D222</f>
        <v>37</v>
      </c>
      <c r="H221" s="835">
        <f>E222</f>
        <v>0.9728125</v>
      </c>
      <c r="I221" s="836">
        <v>50</v>
      </c>
      <c r="J221" s="836">
        <f t="shared" si="1"/>
        <v>10</v>
      </c>
      <c r="N221" s="26"/>
      <c r="O221" s="26"/>
      <c r="P221" s="26"/>
      <c r="Q221" s="26"/>
    </row>
    <row r="222" spans="1:17" ht="15">
      <c r="A222" s="832">
        <v>108</v>
      </c>
      <c r="B222" s="833" t="s">
        <v>458</v>
      </c>
      <c r="C222" s="837">
        <v>2009</v>
      </c>
      <c r="D222" s="837">
        <v>37</v>
      </c>
      <c r="E222" s="835">
        <v>0.9728125</v>
      </c>
      <c r="F222" s="837">
        <v>2009</v>
      </c>
      <c r="G222" s="837">
        <v>38</v>
      </c>
      <c r="H222" s="835">
        <v>0.13947916666666668</v>
      </c>
      <c r="I222" s="836">
        <v>857</v>
      </c>
      <c r="J222" s="836">
        <f t="shared" si="1"/>
        <v>1</v>
      </c>
      <c r="N222" s="26"/>
      <c r="O222" s="26"/>
      <c r="P222" s="26"/>
      <c r="Q222" s="26"/>
    </row>
    <row r="223" spans="1:17" ht="15">
      <c r="A223" s="325"/>
      <c r="B223" s="305" t="s">
        <v>286</v>
      </c>
      <c r="C223" s="331">
        <f>F222</f>
        <v>2009</v>
      </c>
      <c r="D223" s="331">
        <f>IF(H222&gt;=$E$281,G222,G222-1)</f>
        <v>38</v>
      </c>
      <c r="E223" s="332">
        <f>IF(H222-$E$281&gt;0,H222-$E$281,H222-$E$281+$E$287)</f>
        <v>0.13878472222222224</v>
      </c>
      <c r="F223" s="331">
        <f>C224</f>
        <v>2009</v>
      </c>
      <c r="G223" s="331">
        <f>D224</f>
        <v>38</v>
      </c>
      <c r="H223" s="332">
        <f>E224</f>
        <v>0.6186458333333333</v>
      </c>
      <c r="I223" s="337">
        <v>50</v>
      </c>
      <c r="J223" s="337">
        <f t="shared" si="1"/>
        <v>10</v>
      </c>
      <c r="N223" s="26"/>
      <c r="O223" s="26"/>
      <c r="P223" s="26"/>
      <c r="Q223" s="26"/>
    </row>
    <row r="224" spans="1:17" ht="15">
      <c r="A224" s="325">
        <v>109</v>
      </c>
      <c r="B224" s="305" t="s">
        <v>461</v>
      </c>
      <c r="C224" s="352">
        <v>2009</v>
      </c>
      <c r="D224" s="352">
        <v>38</v>
      </c>
      <c r="E224" s="332">
        <v>0.6186458333333333</v>
      </c>
      <c r="F224" s="352">
        <v>2009</v>
      </c>
      <c r="G224" s="352">
        <v>38</v>
      </c>
      <c r="H224" s="332">
        <v>0.7436458333333333</v>
      </c>
      <c r="I224" s="337">
        <v>858</v>
      </c>
      <c r="J224" s="337">
        <f t="shared" si="1"/>
        <v>1</v>
      </c>
      <c r="N224" s="26"/>
      <c r="O224" s="26"/>
      <c r="P224" s="26"/>
      <c r="Q224" s="26"/>
    </row>
    <row r="225" spans="1:17" ht="15">
      <c r="A225" s="832"/>
      <c r="B225" s="833" t="s">
        <v>287</v>
      </c>
      <c r="C225" s="834">
        <f>F224</f>
        <v>2009</v>
      </c>
      <c r="D225" s="834">
        <f>IF(H224&gt;=$E$281,G224,G224-1)</f>
        <v>38</v>
      </c>
      <c r="E225" s="835">
        <f>IF(H224-$E$281&gt;0,H224-$E$281,H224-$E$281+$E$287)</f>
        <v>0.7429513888888889</v>
      </c>
      <c r="F225" s="834">
        <f>C226</f>
        <v>2009</v>
      </c>
      <c r="G225" s="834">
        <f>D226</f>
        <v>38</v>
      </c>
      <c r="H225" s="835">
        <f>E226</f>
        <v>0.7436458333333333</v>
      </c>
      <c r="I225" s="836">
        <v>50</v>
      </c>
      <c r="J225" s="836">
        <f t="shared" si="1"/>
        <v>10</v>
      </c>
      <c r="N225" s="26"/>
      <c r="O225" s="26"/>
      <c r="P225" s="26"/>
      <c r="Q225" s="26"/>
    </row>
    <row r="226" spans="1:17" ht="15">
      <c r="A226" s="832">
        <v>110</v>
      </c>
      <c r="B226" s="833" t="s">
        <v>569</v>
      </c>
      <c r="C226" s="837">
        <v>2009</v>
      </c>
      <c r="D226" s="837">
        <v>38</v>
      </c>
      <c r="E226" s="835">
        <v>0.7436458333333333</v>
      </c>
      <c r="F226" s="837">
        <v>2009</v>
      </c>
      <c r="G226" s="837">
        <v>38</v>
      </c>
      <c r="H226" s="835">
        <v>0.7853125</v>
      </c>
      <c r="I226" s="836">
        <v>859</v>
      </c>
      <c r="J226" s="836">
        <f t="shared" si="1"/>
        <v>1</v>
      </c>
      <c r="N226" s="26"/>
      <c r="O226" s="26"/>
      <c r="P226" s="26"/>
      <c r="Q226" s="26"/>
    </row>
    <row r="227" spans="1:17" ht="15">
      <c r="A227" s="832"/>
      <c r="B227" s="833" t="s">
        <v>288</v>
      </c>
      <c r="C227" s="834">
        <f>F226</f>
        <v>2009</v>
      </c>
      <c r="D227" s="834">
        <f>IF(H226&gt;=$E$281,G226,G226-1)</f>
        <v>38</v>
      </c>
      <c r="E227" s="835">
        <f>IF(H226-$E$281&gt;0,H226-$E$281,H226-$E$281+$E$287)</f>
        <v>0.7846180555555555</v>
      </c>
      <c r="F227" s="834">
        <f>C228</f>
        <v>2009</v>
      </c>
      <c r="G227" s="834">
        <f>D228</f>
        <v>38</v>
      </c>
      <c r="H227" s="835">
        <f>E228</f>
        <v>0.7853125</v>
      </c>
      <c r="I227" s="836">
        <v>50</v>
      </c>
      <c r="J227" s="836">
        <f t="shared" si="1"/>
        <v>10</v>
      </c>
      <c r="N227" s="26"/>
      <c r="O227" s="26"/>
      <c r="P227" s="26"/>
      <c r="Q227" s="26"/>
    </row>
    <row r="228" spans="1:17" ht="15">
      <c r="A228" s="832">
        <v>111</v>
      </c>
      <c r="B228" s="833" t="s">
        <v>463</v>
      </c>
      <c r="C228" s="837">
        <v>2009</v>
      </c>
      <c r="D228" s="837">
        <v>38</v>
      </c>
      <c r="E228" s="835">
        <v>0.7853125</v>
      </c>
      <c r="F228" s="837">
        <v>2009</v>
      </c>
      <c r="G228" s="837">
        <v>38</v>
      </c>
      <c r="H228" s="835">
        <v>0.9103125</v>
      </c>
      <c r="I228" s="836">
        <v>860</v>
      </c>
      <c r="J228" s="836">
        <f t="shared" si="1"/>
        <v>1</v>
      </c>
      <c r="N228" s="26"/>
      <c r="O228" s="26"/>
      <c r="P228" s="26"/>
      <c r="Q228" s="26"/>
    </row>
    <row r="229" spans="1:17" ht="15">
      <c r="A229" s="832"/>
      <c r="B229" s="833" t="s">
        <v>289</v>
      </c>
      <c r="C229" s="834">
        <f>F228</f>
        <v>2009</v>
      </c>
      <c r="D229" s="834">
        <f>IF(H228&gt;=$E$281,G228,G228-1)</f>
        <v>38</v>
      </c>
      <c r="E229" s="835">
        <f>IF(H228-$E$281&gt;0,H228-$E$281,H228-$E$281+$E$287)</f>
        <v>0.9096180555555555</v>
      </c>
      <c r="F229" s="834">
        <f>C230</f>
        <v>2009</v>
      </c>
      <c r="G229" s="834">
        <f>D230</f>
        <v>38</v>
      </c>
      <c r="H229" s="835">
        <f>E230</f>
        <v>0.9103125</v>
      </c>
      <c r="I229" s="836">
        <v>50</v>
      </c>
      <c r="J229" s="836">
        <f t="shared" si="1"/>
        <v>10</v>
      </c>
      <c r="N229" s="26"/>
      <c r="O229" s="26"/>
      <c r="P229" s="26"/>
      <c r="Q229" s="26"/>
    </row>
    <row r="230" spans="1:17" ht="15">
      <c r="A230" s="832">
        <v>112</v>
      </c>
      <c r="B230" s="833" t="s">
        <v>570</v>
      </c>
      <c r="C230" s="837">
        <v>2009</v>
      </c>
      <c r="D230" s="837">
        <v>38</v>
      </c>
      <c r="E230" s="835">
        <v>0.9103125</v>
      </c>
      <c r="F230" s="837">
        <v>2009</v>
      </c>
      <c r="G230" s="837">
        <v>38</v>
      </c>
      <c r="H230" s="835">
        <v>0.9193402777777777</v>
      </c>
      <c r="I230" s="836">
        <v>861</v>
      </c>
      <c r="J230" s="836">
        <f t="shared" si="1"/>
        <v>1</v>
      </c>
      <c r="N230" s="26"/>
      <c r="O230" s="26"/>
      <c r="P230" s="26"/>
      <c r="Q230" s="26"/>
    </row>
    <row r="231" spans="1:17" ht="15">
      <c r="A231" s="325"/>
      <c r="B231" s="305" t="s">
        <v>290</v>
      </c>
      <c r="C231" s="331">
        <f>F230</f>
        <v>2009</v>
      </c>
      <c r="D231" s="331">
        <f>IF(H230&gt;=$E$281,G230,G230-1)</f>
        <v>38</v>
      </c>
      <c r="E231" s="332">
        <f>IF(H230-$E$281&gt;0,H230-$E$281,H230-$E$281+$E$287)</f>
        <v>0.9186458333333333</v>
      </c>
      <c r="F231" s="331">
        <f>C232</f>
        <v>2009</v>
      </c>
      <c r="G231" s="331">
        <f>D232</f>
        <v>38</v>
      </c>
      <c r="H231" s="332">
        <f>E232</f>
        <v>0.9311458333333333</v>
      </c>
      <c r="I231" s="337">
        <v>50</v>
      </c>
      <c r="J231" s="337">
        <f t="shared" si="1"/>
        <v>10</v>
      </c>
      <c r="N231" s="26"/>
      <c r="O231" s="26"/>
      <c r="P231" s="26"/>
      <c r="Q231" s="26"/>
    </row>
    <row r="232" spans="1:17" ht="15">
      <c r="A232" s="325">
        <v>113</v>
      </c>
      <c r="B232" s="305" t="s">
        <v>467</v>
      </c>
      <c r="C232" s="352">
        <v>2009</v>
      </c>
      <c r="D232" s="352">
        <v>38</v>
      </c>
      <c r="E232" s="332">
        <v>0.9311458333333333</v>
      </c>
      <c r="F232" s="352">
        <v>2009</v>
      </c>
      <c r="G232" s="352">
        <v>39</v>
      </c>
      <c r="H232" s="332">
        <v>0.11864583333333334</v>
      </c>
      <c r="I232" s="337">
        <v>862</v>
      </c>
      <c r="J232" s="337">
        <f t="shared" si="1"/>
        <v>1</v>
      </c>
      <c r="N232" s="26"/>
      <c r="O232" s="26"/>
      <c r="P232" s="26"/>
      <c r="Q232" s="26"/>
    </row>
    <row r="233" spans="1:17" ht="15">
      <c r="A233" s="325"/>
      <c r="B233" s="305" t="s">
        <v>291</v>
      </c>
      <c r="C233" s="331">
        <f>F232</f>
        <v>2009</v>
      </c>
      <c r="D233" s="331">
        <f>IF(H232&gt;=$E$281,G232,G232-1)</f>
        <v>39</v>
      </c>
      <c r="E233" s="332">
        <f>IF(H232-$E$281&gt;0,H232-$E$281,H232-$E$281+$E$287)</f>
        <v>0.1179513888888889</v>
      </c>
      <c r="F233" s="331">
        <f>C234</f>
        <v>2009</v>
      </c>
      <c r="G233" s="331">
        <f>D234</f>
        <v>39</v>
      </c>
      <c r="H233" s="332">
        <f>E234</f>
        <v>0.22152777777777777</v>
      </c>
      <c r="I233" s="337">
        <v>50</v>
      </c>
      <c r="J233" s="337">
        <f t="shared" si="1"/>
        <v>10</v>
      </c>
      <c r="N233" s="26"/>
      <c r="O233" s="26"/>
      <c r="P233" s="26"/>
      <c r="Q233" s="26"/>
    </row>
    <row r="234" spans="1:17" ht="15">
      <c r="A234" s="325">
        <v>114</v>
      </c>
      <c r="B234" s="305" t="s">
        <v>469</v>
      </c>
      <c r="C234" s="352">
        <v>2009</v>
      </c>
      <c r="D234" s="352">
        <v>39</v>
      </c>
      <c r="E234" s="332">
        <v>0.22152777777777777</v>
      </c>
      <c r="F234" s="352">
        <v>2009</v>
      </c>
      <c r="G234" s="352">
        <v>39</v>
      </c>
      <c r="H234" s="332">
        <v>0.5548611111111111</v>
      </c>
      <c r="I234" s="337">
        <v>863</v>
      </c>
      <c r="J234" s="337">
        <f t="shared" si="1"/>
        <v>1</v>
      </c>
      <c r="N234" s="26"/>
      <c r="O234" s="26"/>
      <c r="P234" s="26"/>
      <c r="Q234" s="26"/>
    </row>
    <row r="235" spans="1:17" ht="15">
      <c r="A235" s="325"/>
      <c r="B235" s="305" t="s">
        <v>292</v>
      </c>
      <c r="C235" s="331">
        <f>F234</f>
        <v>2009</v>
      </c>
      <c r="D235" s="331">
        <f>IF(H234&gt;=$E$281,G234,G234-1)</f>
        <v>39</v>
      </c>
      <c r="E235" s="332">
        <f>IF(H234-$E$281&gt;0,H234-$E$281,H234-$E$281+$E$287)</f>
        <v>0.5541666666666667</v>
      </c>
      <c r="F235" s="331">
        <f>C236</f>
        <v>2009</v>
      </c>
      <c r="G235" s="331">
        <f>D236</f>
        <v>39</v>
      </c>
      <c r="H235" s="332">
        <f>E236</f>
        <v>0.5965277777777778</v>
      </c>
      <c r="I235" s="337">
        <v>50</v>
      </c>
      <c r="J235" s="337">
        <f t="shared" si="1"/>
        <v>10</v>
      </c>
      <c r="N235" s="26"/>
      <c r="O235" s="26"/>
      <c r="P235" s="26"/>
      <c r="Q235" s="26"/>
    </row>
    <row r="236" spans="1:17" ht="15">
      <c r="A236" s="325">
        <v>115</v>
      </c>
      <c r="B236" s="305" t="s">
        <v>470</v>
      </c>
      <c r="C236" s="352">
        <v>2009</v>
      </c>
      <c r="D236" s="352">
        <v>39</v>
      </c>
      <c r="E236" s="332">
        <v>0.5965277777777778</v>
      </c>
      <c r="F236" s="352">
        <v>2009</v>
      </c>
      <c r="G236" s="352">
        <v>39</v>
      </c>
      <c r="H236" s="332">
        <v>0.6798611111111111</v>
      </c>
      <c r="I236" s="337">
        <v>864</v>
      </c>
      <c r="J236" s="337">
        <f t="shared" si="1"/>
        <v>1</v>
      </c>
      <c r="N236" s="26"/>
      <c r="O236" s="26"/>
      <c r="P236" s="26"/>
      <c r="Q236" s="26"/>
    </row>
    <row r="237" spans="1:17" ht="15">
      <c r="A237" s="325"/>
      <c r="B237" s="305" t="s">
        <v>293</v>
      </c>
      <c r="C237" s="331">
        <f>F236</f>
        <v>2009</v>
      </c>
      <c r="D237" s="331">
        <f>IF(H236&gt;=$E$281,G236,G236-1)</f>
        <v>39</v>
      </c>
      <c r="E237" s="332">
        <f>IF(H236-$E$281&gt;0,H236-$E$281,H236-$E$281+$E$287)</f>
        <v>0.6791666666666667</v>
      </c>
      <c r="F237" s="331">
        <f>C238</f>
        <v>2009</v>
      </c>
      <c r="G237" s="331">
        <f>D238</f>
        <v>39</v>
      </c>
      <c r="H237" s="332">
        <f>E238</f>
        <v>0.6972222222222223</v>
      </c>
      <c r="I237" s="337">
        <v>50</v>
      </c>
      <c r="J237" s="337">
        <f t="shared" si="1"/>
        <v>10</v>
      </c>
      <c r="N237" s="26"/>
      <c r="O237" s="26"/>
      <c r="P237" s="26"/>
      <c r="Q237" s="26"/>
    </row>
    <row r="238" spans="1:17" ht="15">
      <c r="A238" s="325">
        <v>116</v>
      </c>
      <c r="B238" s="305" t="s">
        <v>471</v>
      </c>
      <c r="C238" s="352">
        <v>2009</v>
      </c>
      <c r="D238" s="352">
        <v>39</v>
      </c>
      <c r="E238" s="658">
        <v>0.6972222222222223</v>
      </c>
      <c r="F238" s="352">
        <v>2009</v>
      </c>
      <c r="G238" s="352">
        <v>40</v>
      </c>
      <c r="H238" s="332">
        <v>0.14166666666666666</v>
      </c>
      <c r="I238" s="337">
        <v>865</v>
      </c>
      <c r="J238" s="337">
        <f t="shared" si="1"/>
        <v>1</v>
      </c>
      <c r="N238" s="26"/>
      <c r="O238" s="26"/>
      <c r="P238" s="26"/>
      <c r="Q238" s="26"/>
    </row>
    <row r="239" spans="1:17" ht="15">
      <c r="A239" s="325"/>
      <c r="B239" s="305" t="s">
        <v>294</v>
      </c>
      <c r="C239" s="331">
        <f>F238</f>
        <v>2009</v>
      </c>
      <c r="D239" s="331">
        <f>IF(H238&gt;=$E$281,G238,G238-1)</f>
        <v>40</v>
      </c>
      <c r="E239" s="332">
        <f>IF(H238-$E$281&gt;0,H238-$E$281,H238-$E$281+$E$287)</f>
        <v>0.14097222222222222</v>
      </c>
      <c r="F239" s="331">
        <f>C240</f>
        <v>2009</v>
      </c>
      <c r="G239" s="331">
        <f>D240</f>
        <v>40</v>
      </c>
      <c r="H239" s="332">
        <f>E240</f>
        <v>0.2111111111111111</v>
      </c>
      <c r="I239" s="337">
        <v>50</v>
      </c>
      <c r="J239" s="337">
        <f t="shared" si="1"/>
        <v>10</v>
      </c>
      <c r="N239" s="26"/>
      <c r="O239" s="26"/>
      <c r="P239" s="26"/>
      <c r="Q239" s="26"/>
    </row>
    <row r="240" spans="1:17" ht="15">
      <c r="A240" s="325">
        <v>117</v>
      </c>
      <c r="B240" s="305" t="s">
        <v>472</v>
      </c>
      <c r="C240" s="352">
        <v>2009</v>
      </c>
      <c r="D240" s="352">
        <v>40</v>
      </c>
      <c r="E240" s="332">
        <v>0.2111111111111111</v>
      </c>
      <c r="F240" s="352">
        <v>2009</v>
      </c>
      <c r="G240" s="352">
        <v>40</v>
      </c>
      <c r="H240" s="332">
        <v>0.5444444444444444</v>
      </c>
      <c r="I240" s="337">
        <v>866</v>
      </c>
      <c r="J240" s="337">
        <f t="shared" si="1"/>
        <v>1</v>
      </c>
      <c r="N240" s="26"/>
      <c r="O240" s="26"/>
      <c r="P240" s="26"/>
      <c r="Q240" s="26"/>
    </row>
    <row r="241" spans="1:17" ht="15">
      <c r="A241" s="325"/>
      <c r="B241" s="305" t="s">
        <v>295</v>
      </c>
      <c r="C241" s="331">
        <f>F240</f>
        <v>2009</v>
      </c>
      <c r="D241" s="331">
        <f>IF(H240&gt;=$E$281,G240,G240-1)</f>
        <v>40</v>
      </c>
      <c r="E241" s="332">
        <f>IF(H240-$E$281&gt;0,H240-$E$281,H240-$E$281+$E$287)</f>
        <v>0.54375</v>
      </c>
      <c r="F241" s="331">
        <f>C242</f>
        <v>2009</v>
      </c>
      <c r="G241" s="331">
        <f>D242</f>
        <v>40</v>
      </c>
      <c r="H241" s="332">
        <f>E242</f>
        <v>0.6763888888888889</v>
      </c>
      <c r="I241" s="337">
        <v>50</v>
      </c>
      <c r="J241" s="337">
        <f t="shared" si="1"/>
        <v>10</v>
      </c>
      <c r="N241" s="26"/>
      <c r="O241" s="26"/>
      <c r="P241" s="26"/>
      <c r="Q241" s="26"/>
    </row>
    <row r="242" spans="1:17" ht="15">
      <c r="A242" s="325">
        <v>118</v>
      </c>
      <c r="B242" s="305" t="s">
        <v>473</v>
      </c>
      <c r="C242" s="352">
        <v>2009</v>
      </c>
      <c r="D242" s="352">
        <v>40</v>
      </c>
      <c r="E242" s="332">
        <v>0.6763888888888889</v>
      </c>
      <c r="F242" s="352">
        <v>2009</v>
      </c>
      <c r="G242" s="352">
        <v>41</v>
      </c>
      <c r="H242" s="332">
        <v>0.14166666666666666</v>
      </c>
      <c r="I242" s="337">
        <v>867</v>
      </c>
      <c r="J242" s="337">
        <f t="shared" si="1"/>
        <v>1</v>
      </c>
      <c r="N242" s="26"/>
      <c r="O242" s="26"/>
      <c r="P242" s="26"/>
      <c r="Q242" s="26"/>
    </row>
    <row r="243" spans="1:17" ht="15">
      <c r="A243" s="325"/>
      <c r="B243" s="305" t="s">
        <v>296</v>
      </c>
      <c r="C243" s="331">
        <f>F242</f>
        <v>2009</v>
      </c>
      <c r="D243" s="331">
        <f>IF(H242&gt;=$E$281,G242,G242-1)</f>
        <v>41</v>
      </c>
      <c r="E243" s="332">
        <f>IF(H242-$E$281&gt;0,H242-$E$281,H242-$E$281+$E$287)</f>
        <v>0.14097222222222222</v>
      </c>
      <c r="F243" s="331">
        <f>C244</f>
        <v>2009</v>
      </c>
      <c r="G243" s="331">
        <f>D244</f>
        <v>41</v>
      </c>
      <c r="H243" s="332">
        <f>E244</f>
        <v>0.2111111111111111</v>
      </c>
      <c r="I243" s="337">
        <v>50</v>
      </c>
      <c r="J243" s="337">
        <f t="shared" si="1"/>
        <v>10</v>
      </c>
      <c r="N243" s="26"/>
      <c r="O243" s="26"/>
      <c r="P243" s="26"/>
      <c r="Q243" s="26"/>
    </row>
    <row r="244" spans="1:17" ht="15">
      <c r="A244" s="325">
        <v>119</v>
      </c>
      <c r="B244" s="305" t="s">
        <v>474</v>
      </c>
      <c r="C244" s="352">
        <v>2009</v>
      </c>
      <c r="D244" s="352">
        <v>41</v>
      </c>
      <c r="E244" s="332">
        <v>0.2111111111111111</v>
      </c>
      <c r="F244" s="352">
        <v>2009</v>
      </c>
      <c r="G244" s="352">
        <v>41</v>
      </c>
      <c r="H244" s="332">
        <v>0.5444444444444444</v>
      </c>
      <c r="I244" s="337">
        <v>868</v>
      </c>
      <c r="J244" s="337">
        <f t="shared" si="1"/>
        <v>1</v>
      </c>
      <c r="N244" s="26"/>
      <c r="O244" s="26"/>
      <c r="P244" s="26"/>
      <c r="Q244" s="26"/>
    </row>
    <row r="245" spans="1:17" ht="15">
      <c r="A245" s="325"/>
      <c r="B245" s="305" t="s">
        <v>297</v>
      </c>
      <c r="C245" s="331">
        <f>F244</f>
        <v>2009</v>
      </c>
      <c r="D245" s="331">
        <f>IF(H244&gt;=$E$281,G244,G244-1)</f>
        <v>41</v>
      </c>
      <c r="E245" s="332">
        <f>IF(H244-$E$281&gt;0,H244-$E$281,H244-$E$281+$E$287)</f>
        <v>0.54375</v>
      </c>
      <c r="F245" s="331">
        <f>C246</f>
        <v>2009</v>
      </c>
      <c r="G245" s="331">
        <f>D246</f>
        <v>41</v>
      </c>
      <c r="H245" s="332">
        <f>E246</f>
        <v>0.5986111111111111</v>
      </c>
      <c r="I245" s="337">
        <v>50</v>
      </c>
      <c r="J245" s="337">
        <f t="shared" si="1"/>
        <v>10</v>
      </c>
      <c r="N245" s="26"/>
      <c r="O245" s="26"/>
      <c r="P245" s="26"/>
      <c r="Q245" s="26"/>
    </row>
    <row r="246" spans="1:17" ht="15">
      <c r="A246" s="325">
        <v>120</v>
      </c>
      <c r="B246" s="305" t="s">
        <v>475</v>
      </c>
      <c r="C246" s="352">
        <v>2009</v>
      </c>
      <c r="D246" s="352">
        <v>41</v>
      </c>
      <c r="E246" s="332">
        <v>0.5986111111111111</v>
      </c>
      <c r="F246" s="352">
        <v>2009</v>
      </c>
      <c r="G246" s="352">
        <v>42</v>
      </c>
      <c r="H246" s="332">
        <v>0.044444444444444446</v>
      </c>
      <c r="I246" s="337">
        <v>869</v>
      </c>
      <c r="J246" s="337">
        <f t="shared" si="1"/>
        <v>1</v>
      </c>
      <c r="N246" s="26"/>
      <c r="O246" s="26"/>
      <c r="P246" s="26"/>
      <c r="Q246" s="26"/>
    </row>
    <row r="247" spans="1:17" ht="15">
      <c r="A247" s="325"/>
      <c r="B247" s="305" t="s">
        <v>298</v>
      </c>
      <c r="C247" s="331">
        <f>F246</f>
        <v>2009</v>
      </c>
      <c r="D247" s="331">
        <f>IF(H246&gt;=$E$281,G246,G246-1)</f>
        <v>42</v>
      </c>
      <c r="E247" s="332">
        <f>IF(H246-$E$281&gt;0,H246-$E$281,H246-$E$281+$E$287)</f>
        <v>0.043750000000000004</v>
      </c>
      <c r="F247" s="331">
        <f>C248</f>
        <v>2009</v>
      </c>
      <c r="G247" s="331">
        <f>D248</f>
        <v>42</v>
      </c>
      <c r="H247" s="332">
        <f>E248</f>
        <v>0.2111111111111111</v>
      </c>
      <c r="I247" s="337">
        <v>50</v>
      </c>
      <c r="J247" s="337">
        <f t="shared" si="1"/>
        <v>10</v>
      </c>
      <c r="N247" s="26"/>
      <c r="O247" s="26"/>
      <c r="P247" s="26"/>
      <c r="Q247" s="26"/>
    </row>
    <row r="248" spans="1:17" ht="15">
      <c r="A248" s="325">
        <v>121</v>
      </c>
      <c r="B248" s="305" t="s">
        <v>476</v>
      </c>
      <c r="C248" s="352">
        <v>2009</v>
      </c>
      <c r="D248" s="352">
        <v>42</v>
      </c>
      <c r="E248" s="332">
        <v>0.2111111111111111</v>
      </c>
      <c r="F248" s="352">
        <v>2009</v>
      </c>
      <c r="G248" s="352">
        <v>42</v>
      </c>
      <c r="H248" s="332">
        <v>0.5444444444444444</v>
      </c>
      <c r="I248" s="337">
        <v>870</v>
      </c>
      <c r="J248" s="337">
        <f t="shared" si="1"/>
        <v>1</v>
      </c>
      <c r="N248" s="26"/>
      <c r="O248" s="26"/>
      <c r="P248" s="26"/>
      <c r="Q248" s="26"/>
    </row>
    <row r="249" spans="1:17" ht="15">
      <c r="A249" s="325"/>
      <c r="B249" s="305" t="s">
        <v>299</v>
      </c>
      <c r="C249" s="331">
        <f>F248</f>
        <v>2009</v>
      </c>
      <c r="D249" s="331">
        <f>IF(H248&gt;=$E$281,G248,G248-1)</f>
        <v>42</v>
      </c>
      <c r="E249" s="332">
        <f>IF(H248-$E$281&gt;0,H248-$E$281,H248-$E$281+$E$287)</f>
        <v>0.54375</v>
      </c>
      <c r="F249" s="331">
        <f>C250</f>
        <v>2009</v>
      </c>
      <c r="G249" s="331">
        <f>D250</f>
        <v>42</v>
      </c>
      <c r="H249" s="332">
        <f>E250</f>
        <v>0.6763888888888889</v>
      </c>
      <c r="I249" s="337">
        <v>50</v>
      </c>
      <c r="J249" s="337">
        <f t="shared" si="1"/>
        <v>10</v>
      </c>
      <c r="N249" s="26"/>
      <c r="O249" s="26"/>
      <c r="P249" s="26"/>
      <c r="Q249" s="26"/>
    </row>
    <row r="250" spans="1:17" ht="15">
      <c r="A250" s="325">
        <v>122</v>
      </c>
      <c r="B250" s="305" t="s">
        <v>477</v>
      </c>
      <c r="C250" s="352">
        <v>2009</v>
      </c>
      <c r="D250" s="352">
        <v>42</v>
      </c>
      <c r="E250" s="332">
        <v>0.6763888888888889</v>
      </c>
      <c r="F250" s="352">
        <v>2009</v>
      </c>
      <c r="G250" s="352">
        <v>43</v>
      </c>
      <c r="H250" s="332">
        <v>0.12152777777777778</v>
      </c>
      <c r="I250" s="337">
        <v>871</v>
      </c>
      <c r="J250" s="337">
        <f t="shared" si="1"/>
        <v>1</v>
      </c>
      <c r="N250" s="26"/>
      <c r="O250" s="26"/>
      <c r="P250" s="26"/>
      <c r="Q250" s="26"/>
    </row>
    <row r="251" spans="1:17" ht="15">
      <c r="A251" s="325"/>
      <c r="B251" s="305" t="s">
        <v>300</v>
      </c>
      <c r="C251" s="331">
        <f>F250</f>
        <v>2009</v>
      </c>
      <c r="D251" s="331">
        <f>IF(H250&gt;=$E$281,G250,G250-1)</f>
        <v>43</v>
      </c>
      <c r="E251" s="332">
        <f>IF(H250-$E$281&gt;0,H250-$E$281,H250-$E$281+$E$287)</f>
        <v>0.12083333333333333</v>
      </c>
      <c r="F251" s="331">
        <f>C252</f>
        <v>2009</v>
      </c>
      <c r="G251" s="331">
        <f>D252</f>
        <v>43</v>
      </c>
      <c r="H251" s="332">
        <f>E252</f>
        <v>0.21180555555555555</v>
      </c>
      <c r="I251" s="337">
        <v>50</v>
      </c>
      <c r="J251" s="337">
        <f t="shared" si="1"/>
        <v>10</v>
      </c>
      <c r="N251" s="26"/>
      <c r="O251" s="26"/>
      <c r="P251" s="26"/>
      <c r="Q251" s="26"/>
    </row>
    <row r="252" spans="1:17" ht="15">
      <c r="A252" s="325">
        <v>123</v>
      </c>
      <c r="B252" s="305" t="s">
        <v>479</v>
      </c>
      <c r="C252" s="352">
        <v>2009</v>
      </c>
      <c r="D252" s="352">
        <v>43</v>
      </c>
      <c r="E252" s="332">
        <v>0.21180555555555555</v>
      </c>
      <c r="F252" s="352">
        <v>2009</v>
      </c>
      <c r="G252" s="352">
        <v>43</v>
      </c>
      <c r="H252" s="332">
        <v>0.545138888888889</v>
      </c>
      <c r="I252" s="337">
        <v>872</v>
      </c>
      <c r="J252" s="337">
        <f t="shared" si="1"/>
        <v>1</v>
      </c>
      <c r="N252" s="26"/>
      <c r="O252" s="26"/>
      <c r="P252" s="26"/>
      <c r="Q252" s="26"/>
    </row>
    <row r="253" spans="1:17" ht="15">
      <c r="A253" s="325"/>
      <c r="B253" s="305" t="s">
        <v>301</v>
      </c>
      <c r="C253" s="331">
        <f>F252</f>
        <v>2009</v>
      </c>
      <c r="D253" s="331">
        <f>IF(H252&gt;=$E$281,G252,G252-1)</f>
        <v>43</v>
      </c>
      <c r="E253" s="332">
        <f>IF(H252-$E$281&gt;0,H252-$E$281,H252-$E$281+$E$287)</f>
        <v>0.5444444444444445</v>
      </c>
      <c r="F253" s="331">
        <f>C254</f>
        <v>2009</v>
      </c>
      <c r="G253" s="331">
        <f>D254</f>
        <v>43</v>
      </c>
      <c r="H253" s="332">
        <f>E254</f>
        <v>0.6527777777777778</v>
      </c>
      <c r="I253" s="337">
        <v>50</v>
      </c>
      <c r="J253" s="337">
        <f t="shared" si="1"/>
        <v>10</v>
      </c>
      <c r="N253" s="26"/>
      <c r="O253" s="26"/>
      <c r="P253" s="26"/>
      <c r="Q253" s="26"/>
    </row>
    <row r="254" spans="1:17" ht="15">
      <c r="A254" s="325">
        <v>124</v>
      </c>
      <c r="B254" s="305" t="s">
        <v>480</v>
      </c>
      <c r="C254" s="352">
        <v>2009</v>
      </c>
      <c r="D254" s="352">
        <v>43</v>
      </c>
      <c r="E254" s="332">
        <v>0.6527777777777778</v>
      </c>
      <c r="F254" s="352">
        <v>2009</v>
      </c>
      <c r="G254" s="352">
        <v>44</v>
      </c>
      <c r="H254" s="332">
        <v>0.13194444444444445</v>
      </c>
      <c r="I254" s="337">
        <v>873</v>
      </c>
      <c r="J254" s="337">
        <f t="shared" si="1"/>
        <v>1</v>
      </c>
      <c r="N254" s="26"/>
      <c r="O254" s="26"/>
      <c r="P254" s="26"/>
      <c r="Q254" s="26"/>
    </row>
    <row r="255" spans="1:17" ht="15">
      <c r="A255" s="325"/>
      <c r="B255" s="305" t="s">
        <v>302</v>
      </c>
      <c r="C255" s="331">
        <f>F254</f>
        <v>2009</v>
      </c>
      <c r="D255" s="331">
        <f>IF(H254&gt;=$E$281,G254,G254-1)</f>
        <v>44</v>
      </c>
      <c r="E255" s="332">
        <f>IF(H254-$E$281&gt;0,H254-$E$281,H254-$E$281+$E$287)</f>
        <v>0.13125</v>
      </c>
      <c r="F255" s="331">
        <f>C256</f>
        <v>2009</v>
      </c>
      <c r="G255" s="331">
        <f>D256</f>
        <v>44</v>
      </c>
      <c r="H255" s="332">
        <f>E256</f>
        <v>0.20138888888888887</v>
      </c>
      <c r="I255" s="337">
        <v>50</v>
      </c>
      <c r="J255" s="337">
        <f t="shared" si="1"/>
        <v>10</v>
      </c>
      <c r="N255" s="26"/>
      <c r="O255" s="26"/>
      <c r="P255" s="26"/>
      <c r="Q255" s="26"/>
    </row>
    <row r="256" spans="1:17" ht="15">
      <c r="A256" s="325">
        <v>125</v>
      </c>
      <c r="B256" s="305" t="s">
        <v>482</v>
      </c>
      <c r="C256" s="352">
        <v>2009</v>
      </c>
      <c r="D256" s="352">
        <v>44</v>
      </c>
      <c r="E256" s="332">
        <v>0.20138888888888887</v>
      </c>
      <c r="F256" s="352">
        <v>2009</v>
      </c>
      <c r="G256" s="352">
        <v>44</v>
      </c>
      <c r="H256" s="332">
        <v>0.5347222222222222</v>
      </c>
      <c r="I256" s="337">
        <v>874</v>
      </c>
      <c r="J256" s="337">
        <f t="shared" si="1"/>
        <v>1</v>
      </c>
      <c r="N256" s="26"/>
      <c r="O256" s="26"/>
      <c r="P256" s="26"/>
      <c r="Q256" s="26"/>
    </row>
    <row r="257" spans="1:17" ht="15">
      <c r="A257" s="325"/>
      <c r="B257" s="305" t="s">
        <v>303</v>
      </c>
      <c r="C257" s="331">
        <f>F256</f>
        <v>2009</v>
      </c>
      <c r="D257" s="331">
        <f>IF(H256&gt;=$E$281,G256,G256-1)</f>
        <v>44</v>
      </c>
      <c r="E257" s="332">
        <f>IF(H256-$E$281&gt;0,H256-$E$281,H256-$E$281+$E$287)</f>
        <v>0.5340277777777778</v>
      </c>
      <c r="F257" s="331">
        <f>C258</f>
        <v>2009</v>
      </c>
      <c r="G257" s="331">
        <f>D258</f>
        <v>44</v>
      </c>
      <c r="H257" s="332">
        <f>E258</f>
        <v>0.5506944444444445</v>
      </c>
      <c r="I257" s="337">
        <v>50</v>
      </c>
      <c r="J257" s="337">
        <f t="shared" si="1"/>
        <v>10</v>
      </c>
      <c r="N257" s="26"/>
      <c r="O257" s="26"/>
      <c r="P257" s="26"/>
      <c r="Q257" s="26"/>
    </row>
    <row r="258" spans="1:17" ht="15">
      <c r="A258" s="325">
        <v>126</v>
      </c>
      <c r="B258" s="305" t="s">
        <v>483</v>
      </c>
      <c r="C258" s="352">
        <v>2009</v>
      </c>
      <c r="D258" s="352">
        <v>44</v>
      </c>
      <c r="E258" s="332">
        <v>0.5506944444444445</v>
      </c>
      <c r="F258" s="352">
        <v>2009</v>
      </c>
      <c r="G258" s="352">
        <v>44</v>
      </c>
      <c r="H258" s="332">
        <v>0.8958333333333334</v>
      </c>
      <c r="I258" s="337">
        <v>875</v>
      </c>
      <c r="J258" s="337">
        <f t="shared" si="1"/>
        <v>1</v>
      </c>
      <c r="N258" s="26"/>
      <c r="O258" s="26"/>
      <c r="P258" s="26"/>
      <c r="Q258" s="26"/>
    </row>
    <row r="259" spans="1:17" ht="15">
      <c r="A259" s="325"/>
      <c r="B259" s="305" t="s">
        <v>304</v>
      </c>
      <c r="C259" s="331">
        <f>F258</f>
        <v>2009</v>
      </c>
      <c r="D259" s="331">
        <f>IF(H258&gt;=$E$281,G258,G258-1)</f>
        <v>44</v>
      </c>
      <c r="E259" s="332">
        <f>IF(H258-$E$281&gt;0,H258-$E$281,H258-$E$281+$E$287)</f>
        <v>0.8951388888888889</v>
      </c>
      <c r="F259" s="331">
        <f>C260</f>
        <v>2009</v>
      </c>
      <c r="G259" s="331">
        <f>D260</f>
        <v>44</v>
      </c>
      <c r="H259" s="332">
        <f>E260</f>
        <v>0.8958333333333334</v>
      </c>
      <c r="I259" s="337">
        <v>50</v>
      </c>
      <c r="J259" s="337">
        <f t="shared" si="1"/>
        <v>10</v>
      </c>
      <c r="N259" s="26"/>
      <c r="O259" s="26"/>
      <c r="P259" s="26"/>
      <c r="Q259" s="26"/>
    </row>
    <row r="260" spans="1:17" ht="15">
      <c r="A260" s="325">
        <v>127</v>
      </c>
      <c r="B260" s="305" t="s">
        <v>484</v>
      </c>
      <c r="C260" s="352">
        <v>2009</v>
      </c>
      <c r="D260" s="352">
        <v>44</v>
      </c>
      <c r="E260" s="332">
        <v>0.8958333333333334</v>
      </c>
      <c r="F260" s="352">
        <v>2009</v>
      </c>
      <c r="G260" s="352">
        <v>45</v>
      </c>
      <c r="H260" s="332">
        <v>0.3923611111111111</v>
      </c>
      <c r="I260" s="337">
        <v>876</v>
      </c>
      <c r="J260" s="337">
        <f t="shared" si="1"/>
        <v>1</v>
      </c>
      <c r="N260" s="26"/>
      <c r="O260" s="26"/>
      <c r="P260" s="26"/>
      <c r="Q260" s="26"/>
    </row>
    <row r="261" spans="1:17" ht="15">
      <c r="A261" s="325"/>
      <c r="B261" s="305" t="s">
        <v>305</v>
      </c>
      <c r="C261" s="331">
        <f>F260</f>
        <v>2009</v>
      </c>
      <c r="D261" s="331">
        <f>IF(H260&gt;=$E$281,G260,G260-1)</f>
        <v>45</v>
      </c>
      <c r="E261" s="332">
        <f>IF(H260-$E$281&gt;0,H260-$E$281,H260-$E$281+$E$287)</f>
        <v>0.39166666666666666</v>
      </c>
      <c r="F261" s="331">
        <f>C262</f>
        <v>2009</v>
      </c>
      <c r="G261" s="331">
        <f>D262</f>
        <v>45</v>
      </c>
      <c r="H261" s="332">
        <f>E262</f>
        <v>0.3923611111111111</v>
      </c>
      <c r="I261" s="337">
        <v>50</v>
      </c>
      <c r="J261" s="337">
        <f t="shared" si="1"/>
        <v>10</v>
      </c>
      <c r="N261" s="26"/>
      <c r="O261" s="26"/>
      <c r="P261" s="26"/>
      <c r="Q261" s="26"/>
    </row>
    <row r="262" spans="1:17" ht="15">
      <c r="A262" s="325">
        <v>128</v>
      </c>
      <c r="B262" s="305" t="s">
        <v>485</v>
      </c>
      <c r="C262" s="352">
        <v>2009</v>
      </c>
      <c r="D262" s="352">
        <v>45</v>
      </c>
      <c r="E262" s="332">
        <v>0.3923611111111111</v>
      </c>
      <c r="F262" s="352">
        <v>2009</v>
      </c>
      <c r="G262" s="352">
        <v>45</v>
      </c>
      <c r="H262" s="332">
        <v>0.8194444444444445</v>
      </c>
      <c r="I262" s="337">
        <v>877</v>
      </c>
      <c r="J262" s="337">
        <f t="shared" si="1"/>
        <v>1</v>
      </c>
      <c r="N262" s="26"/>
      <c r="O262" s="26"/>
      <c r="P262" s="26"/>
      <c r="Q262" s="26"/>
    </row>
    <row r="263" spans="1:17" ht="15">
      <c r="A263" s="325"/>
      <c r="B263" s="305" t="s">
        <v>306</v>
      </c>
      <c r="C263" s="331">
        <f>F262</f>
        <v>2009</v>
      </c>
      <c r="D263" s="331">
        <f>IF(H262&gt;=$E$281,G262,G262-1)</f>
        <v>45</v>
      </c>
      <c r="E263" s="332">
        <f>IF(H262-$E$281&gt;0,H262-$E$281,H262-$E$281+$E$287)</f>
        <v>0.8187500000000001</v>
      </c>
      <c r="F263" s="331">
        <f>C264</f>
        <v>2009</v>
      </c>
      <c r="G263" s="331">
        <f>D264</f>
        <v>45</v>
      </c>
      <c r="H263" s="332">
        <f>E264</f>
        <v>0.8888888888888888</v>
      </c>
      <c r="I263" s="337">
        <v>50</v>
      </c>
      <c r="J263" s="337">
        <f t="shared" si="1"/>
        <v>10</v>
      </c>
      <c r="N263" s="26"/>
      <c r="O263" s="26"/>
      <c r="P263" s="26"/>
      <c r="Q263" s="26"/>
    </row>
    <row r="264" spans="1:17" ht="15">
      <c r="A264" s="325">
        <v>129</v>
      </c>
      <c r="B264" s="305" t="s">
        <v>487</v>
      </c>
      <c r="C264" s="352">
        <v>2009</v>
      </c>
      <c r="D264" s="352">
        <v>45</v>
      </c>
      <c r="E264" s="332">
        <v>0.8888888888888888</v>
      </c>
      <c r="F264" s="352">
        <v>2009</v>
      </c>
      <c r="G264" s="352">
        <v>46</v>
      </c>
      <c r="H264" s="332">
        <v>0.2222222222222222</v>
      </c>
      <c r="I264" s="337">
        <v>878</v>
      </c>
      <c r="J264" s="337">
        <f t="shared" si="1"/>
        <v>1</v>
      </c>
      <c r="N264" s="26"/>
      <c r="O264" s="26"/>
      <c r="P264" s="26"/>
      <c r="Q264" s="26"/>
    </row>
    <row r="265" spans="1:17" ht="15">
      <c r="A265" s="325"/>
      <c r="B265" s="305" t="s">
        <v>307</v>
      </c>
      <c r="C265" s="331">
        <f>F264</f>
        <v>2009</v>
      </c>
      <c r="D265" s="331">
        <f>IF(H264&gt;=$E$281,G264,G264-1)</f>
        <v>46</v>
      </c>
      <c r="E265" s="332">
        <f>IF(H264-$E$281&gt;0,H264-$E$281,H264-$E$281+$E$287)</f>
        <v>0.22152777777777777</v>
      </c>
      <c r="F265" s="331">
        <f>C266</f>
        <v>2009</v>
      </c>
      <c r="G265" s="331">
        <f>D266</f>
        <v>46</v>
      </c>
      <c r="H265" s="332">
        <f>E266</f>
        <v>0.25</v>
      </c>
      <c r="I265" s="337">
        <v>50</v>
      </c>
      <c r="J265" s="337">
        <f t="shared" si="1"/>
        <v>10</v>
      </c>
      <c r="N265" s="26"/>
      <c r="O265" s="26"/>
      <c r="P265" s="26"/>
      <c r="Q265" s="26"/>
    </row>
    <row r="266" spans="1:17" ht="15">
      <c r="A266" s="325">
        <v>130</v>
      </c>
      <c r="B266" s="305" t="s">
        <v>488</v>
      </c>
      <c r="C266" s="352">
        <v>2009</v>
      </c>
      <c r="D266" s="352">
        <v>46</v>
      </c>
      <c r="E266" s="332">
        <v>0.25</v>
      </c>
      <c r="F266" s="352">
        <v>2009</v>
      </c>
      <c r="G266" s="352">
        <v>46</v>
      </c>
      <c r="H266" s="332">
        <v>0.6354166666666666</v>
      </c>
      <c r="I266" s="337">
        <v>879</v>
      </c>
      <c r="J266" s="337">
        <f t="shared" si="1"/>
        <v>1</v>
      </c>
      <c r="N266" s="26"/>
      <c r="O266" s="26"/>
      <c r="P266" s="26"/>
      <c r="Q266" s="26"/>
    </row>
    <row r="267" spans="1:17" ht="15">
      <c r="A267" s="325"/>
      <c r="B267" s="305" t="s">
        <v>308</v>
      </c>
      <c r="C267" s="331">
        <f>F266</f>
        <v>2009</v>
      </c>
      <c r="D267" s="331">
        <f>IF(H266&gt;=$E$281,G266,G266-1)</f>
        <v>46</v>
      </c>
      <c r="E267" s="332">
        <f>IF(H266-$E$281&gt;0,H266-$E$281,H266-$E$281+$E$287)</f>
        <v>0.6347222222222222</v>
      </c>
      <c r="F267" s="331">
        <f>C268</f>
        <v>2009</v>
      </c>
      <c r="G267" s="331">
        <f>D268</f>
        <v>46</v>
      </c>
      <c r="H267" s="332">
        <f>E268</f>
        <v>0.7395833333333334</v>
      </c>
      <c r="I267" s="337">
        <v>50</v>
      </c>
      <c r="J267" s="337">
        <f t="shared" si="1"/>
        <v>10</v>
      </c>
      <c r="N267" s="26"/>
      <c r="O267" s="26"/>
      <c r="P267" s="26"/>
      <c r="Q267" s="26"/>
    </row>
    <row r="268" spans="1:17" ht="15">
      <c r="A268" s="325">
        <v>131</v>
      </c>
      <c r="B268" s="305" t="s">
        <v>489</v>
      </c>
      <c r="C268" s="352">
        <v>2009</v>
      </c>
      <c r="D268" s="352">
        <v>46</v>
      </c>
      <c r="E268" s="332">
        <v>0.7395833333333334</v>
      </c>
      <c r="F268" s="352">
        <v>2009</v>
      </c>
      <c r="G268" s="352">
        <v>47</v>
      </c>
      <c r="H268" s="332">
        <v>0.09722222222222222</v>
      </c>
      <c r="I268" s="337">
        <v>880</v>
      </c>
      <c r="J268" s="337">
        <f t="shared" si="1"/>
        <v>1</v>
      </c>
      <c r="N268" s="26"/>
      <c r="O268" s="26"/>
      <c r="P268" s="26"/>
      <c r="Q268" s="26"/>
    </row>
    <row r="269" spans="1:17" ht="15">
      <c r="A269" s="325"/>
      <c r="B269" s="305" t="s">
        <v>310</v>
      </c>
      <c r="C269" s="331">
        <f>F268</f>
        <v>2009</v>
      </c>
      <c r="D269" s="331">
        <f>IF(H268&gt;=$E$281,G268,G268-1)</f>
        <v>47</v>
      </c>
      <c r="E269" s="332">
        <f>IF(H268-$E$281&gt;0,H268-$E$281,H268-$E$281+$E$287)</f>
        <v>0.09652777777777778</v>
      </c>
      <c r="F269" s="331">
        <f>C270</f>
        <v>2009</v>
      </c>
      <c r="G269" s="331">
        <f>D270</f>
        <v>47</v>
      </c>
      <c r="H269" s="332">
        <f>E270</f>
        <v>0.1909722222222222</v>
      </c>
      <c r="I269" s="337">
        <v>50</v>
      </c>
      <c r="J269" s="337">
        <f t="shared" si="1"/>
        <v>10</v>
      </c>
      <c r="N269" s="26"/>
      <c r="O269" s="26"/>
      <c r="P269" s="26"/>
      <c r="Q269" s="26"/>
    </row>
    <row r="270" spans="1:17" ht="15">
      <c r="A270" s="325">
        <v>132</v>
      </c>
      <c r="B270" s="305" t="s">
        <v>490</v>
      </c>
      <c r="C270" s="352">
        <v>2009</v>
      </c>
      <c r="D270" s="352">
        <v>47</v>
      </c>
      <c r="E270" s="332">
        <v>0.1909722222222222</v>
      </c>
      <c r="F270" s="352">
        <v>2009</v>
      </c>
      <c r="G270" s="352">
        <v>47</v>
      </c>
      <c r="H270" s="332">
        <v>0.5243055555555556</v>
      </c>
      <c r="I270" s="337">
        <v>881</v>
      </c>
      <c r="J270" s="337">
        <f t="shared" si="1"/>
        <v>1</v>
      </c>
      <c r="N270" s="26"/>
      <c r="O270" s="26"/>
      <c r="P270" s="26"/>
      <c r="Q270" s="26"/>
    </row>
    <row r="271" spans="1:17" ht="15">
      <c r="A271" s="325"/>
      <c r="B271" s="305" t="s">
        <v>311</v>
      </c>
      <c r="C271" s="331">
        <f>F270</f>
        <v>2009</v>
      </c>
      <c r="D271" s="331">
        <f>IF(H270&gt;=$E$281,G270,G270-1)</f>
        <v>47</v>
      </c>
      <c r="E271" s="332">
        <f>IF(H270-$E$281&gt;0,H270-$E$281,H270-$E$281+$E$287)</f>
        <v>0.5236111111111111</v>
      </c>
      <c r="F271" s="331">
        <f>C272</f>
        <v>2009</v>
      </c>
      <c r="G271" s="331">
        <f>D272</f>
        <v>47</v>
      </c>
      <c r="H271" s="332">
        <f>E272</f>
        <v>0.5520833333333334</v>
      </c>
      <c r="I271" s="337">
        <v>50</v>
      </c>
      <c r="J271" s="337">
        <f t="shared" si="1"/>
        <v>10</v>
      </c>
      <c r="N271" s="26"/>
      <c r="O271" s="26"/>
      <c r="P271" s="26"/>
      <c r="Q271" s="26"/>
    </row>
    <row r="272" spans="1:17" ht="15">
      <c r="A272" s="325">
        <v>133</v>
      </c>
      <c r="B272" s="305" t="s">
        <v>491</v>
      </c>
      <c r="C272" s="352">
        <v>2009</v>
      </c>
      <c r="D272" s="352">
        <v>47</v>
      </c>
      <c r="E272" s="332">
        <v>0.5520833333333334</v>
      </c>
      <c r="F272" s="352">
        <v>2009</v>
      </c>
      <c r="G272" s="352">
        <v>47</v>
      </c>
      <c r="H272" s="332">
        <v>0.7256944444444445</v>
      </c>
      <c r="I272" s="337">
        <v>882</v>
      </c>
      <c r="J272" s="337">
        <f t="shared" si="1"/>
        <v>1</v>
      </c>
      <c r="N272" s="26"/>
      <c r="O272" s="26"/>
      <c r="P272" s="26"/>
      <c r="Q272" s="26"/>
    </row>
    <row r="273" spans="1:17" ht="15">
      <c r="A273" s="325"/>
      <c r="B273" s="305" t="s">
        <v>312</v>
      </c>
      <c r="C273" s="331">
        <f>F272</f>
        <v>2009</v>
      </c>
      <c r="D273" s="331">
        <f>IF(H272&gt;=$E$281,G272,G272-1)</f>
        <v>47</v>
      </c>
      <c r="E273" s="332">
        <f>IF(H272-$E$281&gt;0,H272-$E$281,H272-$E$281+$E$287)</f>
        <v>0.7250000000000001</v>
      </c>
      <c r="F273" s="331">
        <f>C274</f>
        <v>2009</v>
      </c>
      <c r="G273" s="331">
        <f>D274</f>
        <v>47</v>
      </c>
      <c r="H273" s="332">
        <f>E274</f>
        <v>0.7256944444444445</v>
      </c>
      <c r="I273" s="337">
        <v>50</v>
      </c>
      <c r="J273" s="337">
        <f t="shared" si="1"/>
        <v>10</v>
      </c>
      <c r="N273" s="26"/>
      <c r="O273" s="26"/>
      <c r="P273" s="26"/>
      <c r="Q273" s="26"/>
    </row>
    <row r="274" spans="1:17" ht="15">
      <c r="A274" s="325">
        <v>134</v>
      </c>
      <c r="B274" s="305" t="s">
        <v>492</v>
      </c>
      <c r="C274" s="352">
        <v>2009</v>
      </c>
      <c r="D274" s="352">
        <v>47</v>
      </c>
      <c r="E274" s="332">
        <v>0.7256944444444445</v>
      </c>
      <c r="F274" s="352">
        <v>2009</v>
      </c>
      <c r="G274" s="352">
        <v>48</v>
      </c>
      <c r="H274" s="332">
        <v>0.12152777777777778</v>
      </c>
      <c r="I274" s="337">
        <v>883</v>
      </c>
      <c r="J274" s="337">
        <f t="shared" si="1"/>
        <v>1</v>
      </c>
      <c r="N274" s="26"/>
      <c r="O274" s="26"/>
      <c r="P274" s="26"/>
      <c r="Q274" s="26"/>
    </row>
    <row r="275" spans="1:17" ht="15">
      <c r="A275" s="325"/>
      <c r="B275" s="305" t="s">
        <v>313</v>
      </c>
      <c r="C275" s="331">
        <f>F274</f>
        <v>2009</v>
      </c>
      <c r="D275" s="331">
        <f>IF(H274&gt;=$E$281,G274,G274-1)</f>
        <v>48</v>
      </c>
      <c r="E275" s="332">
        <f>IF(H274-$E$281&gt;0,H274-$E$281,H274-$E$281+$E$287)</f>
        <v>0.12083333333333333</v>
      </c>
      <c r="F275" s="331">
        <f>C276</f>
        <v>2009</v>
      </c>
      <c r="G275" s="331">
        <f>D276</f>
        <v>48</v>
      </c>
      <c r="H275" s="332">
        <f>E276</f>
        <v>0.1909722222222222</v>
      </c>
      <c r="I275" s="337">
        <v>50</v>
      </c>
      <c r="J275" s="337">
        <f t="shared" si="1"/>
        <v>10</v>
      </c>
      <c r="N275" s="26"/>
      <c r="O275" s="26"/>
      <c r="P275" s="26"/>
      <c r="Q275" s="26"/>
    </row>
    <row r="276" spans="1:17" ht="15">
      <c r="A276" s="325">
        <v>135</v>
      </c>
      <c r="B276" s="305" t="s">
        <v>494</v>
      </c>
      <c r="C276" s="352">
        <v>2009</v>
      </c>
      <c r="D276" s="352">
        <v>48</v>
      </c>
      <c r="E276" s="332">
        <v>0.1909722222222222</v>
      </c>
      <c r="F276" s="352">
        <v>2009</v>
      </c>
      <c r="G276" s="352">
        <v>48</v>
      </c>
      <c r="H276" s="332">
        <v>0.5243055555555556</v>
      </c>
      <c r="I276" s="337">
        <v>884</v>
      </c>
      <c r="J276" s="337">
        <f t="shared" si="1"/>
        <v>1</v>
      </c>
      <c r="N276" s="26"/>
      <c r="O276" s="26"/>
      <c r="P276" s="26"/>
      <c r="Q276" s="26"/>
    </row>
    <row r="277" spans="1:17" ht="15.75" thickBot="1">
      <c r="A277" s="325"/>
      <c r="B277" s="506" t="s">
        <v>318</v>
      </c>
      <c r="C277" s="331">
        <f>F276</f>
        <v>2009</v>
      </c>
      <c r="D277" s="331">
        <f>IF(H276&gt;=$E$281,G276,G276-1)</f>
        <v>48</v>
      </c>
      <c r="E277" s="332">
        <f>IF(H276-$E$281&gt;0,H276-$E$281,H276-$E$281+$E$287)</f>
        <v>0.5236111111111111</v>
      </c>
      <c r="F277" s="331">
        <f>C278</f>
        <v>2009</v>
      </c>
      <c r="G277" s="331">
        <f>D278</f>
        <v>48</v>
      </c>
      <c r="H277" s="332">
        <f>E278</f>
        <v>0.5243055555555556</v>
      </c>
      <c r="I277" s="337">
        <v>50</v>
      </c>
      <c r="J277" s="337">
        <f t="shared" si="1"/>
        <v>10</v>
      </c>
      <c r="N277" s="26"/>
      <c r="O277" s="26"/>
      <c r="P277" s="26"/>
      <c r="Q277" s="26"/>
    </row>
    <row r="278" spans="1:10" ht="15.75" thickBot="1">
      <c r="A278" s="325"/>
      <c r="B278" s="507" t="s">
        <v>496</v>
      </c>
      <c r="C278" s="335">
        <v>2009</v>
      </c>
      <c r="D278" s="335">
        <v>48</v>
      </c>
      <c r="E278" s="336">
        <v>0.5243055555555556</v>
      </c>
      <c r="F278" s="18"/>
      <c r="G278" s="19"/>
      <c r="H278" s="20"/>
      <c r="I278" s="16" t="s">
        <v>137</v>
      </c>
      <c r="J278" s="16"/>
    </row>
    <row r="279" spans="1:10" ht="15">
      <c r="A279" s="325"/>
      <c r="B279" s="428"/>
      <c r="C279" s="437"/>
      <c r="D279" s="437"/>
      <c r="E279" s="421"/>
      <c r="F279" s="464"/>
      <c r="G279" s="464"/>
      <c r="H279" s="281"/>
      <c r="I279" s="53"/>
      <c r="J279" s="53"/>
    </row>
    <row r="281" spans="5:6" ht="15">
      <c r="E281" s="17">
        <v>0.0006944444444444445</v>
      </c>
      <c r="F281" s="25" t="s">
        <v>228</v>
      </c>
    </row>
    <row r="283" spans="5:6" ht="15">
      <c r="E283" s="17">
        <v>0.002777777777777778</v>
      </c>
      <c r="F283" s="25" t="s">
        <v>229</v>
      </c>
    </row>
    <row r="285" spans="5:6" ht="15">
      <c r="E285" s="17">
        <v>0.001388888888888889</v>
      </c>
      <c r="F285" s="25" t="s">
        <v>230</v>
      </c>
    </row>
    <row r="287" spans="5:6" ht="15">
      <c r="E287" s="14">
        <v>1</v>
      </c>
      <c r="F287" s="25" t="s">
        <v>231</v>
      </c>
    </row>
  </sheetData>
  <sheetProtection/>
  <mergeCells count="4">
    <mergeCell ref="B2:B3"/>
    <mergeCell ref="C2:E2"/>
    <mergeCell ref="I2:I3"/>
    <mergeCell ref="J2:J3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B2:X18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7109375" style="15" customWidth="1"/>
    <col min="2" max="2" width="43.00390625" style="15" customWidth="1"/>
    <col min="3" max="3" width="19.7109375" style="15" customWidth="1"/>
    <col min="4" max="4" width="15.7109375" style="15" customWidth="1"/>
    <col min="5" max="5" width="17.7109375" style="15" customWidth="1"/>
    <col min="6" max="6" width="22.28125" style="15" customWidth="1"/>
    <col min="7" max="7" width="19.421875" style="15" customWidth="1"/>
    <col min="8" max="10" width="16.421875" style="15" customWidth="1"/>
    <col min="11" max="11" width="11.57421875" style="15" customWidth="1"/>
    <col min="12" max="12" width="15.28125" style="15" customWidth="1"/>
    <col min="13" max="13" width="16.00390625" style="15" bestFit="1" customWidth="1"/>
    <col min="14" max="14" width="23.00390625" style="15" customWidth="1"/>
    <col min="15" max="15" width="24.7109375" style="15" customWidth="1"/>
    <col min="16" max="16" width="22.00390625" style="15" customWidth="1"/>
    <col min="17" max="17" width="29.28125" style="15" customWidth="1"/>
    <col min="18" max="18" width="23.28125" style="15" customWidth="1"/>
    <col min="19" max="19" width="28.421875" style="15" customWidth="1"/>
    <col min="20" max="20" width="80.8515625" style="15" bestFit="1" customWidth="1"/>
    <col min="21" max="21" width="28.421875" style="15" bestFit="1" customWidth="1"/>
    <col min="22" max="22" width="37.421875" style="15" customWidth="1"/>
    <col min="23" max="23" width="26.7109375" style="15" customWidth="1"/>
    <col min="24" max="24" width="80.8515625" style="15" bestFit="1" customWidth="1"/>
    <col min="25" max="25" width="28.00390625" style="15" customWidth="1"/>
    <col min="26" max="26" width="81.140625" style="15" customWidth="1"/>
    <col min="27" max="27" width="28.00390625" style="15" customWidth="1"/>
    <col min="28" max="28" width="21.28125" style="15" customWidth="1"/>
    <col min="29" max="29" width="28.00390625" style="15" customWidth="1"/>
    <col min="30" max="30" width="60.140625" style="15" bestFit="1" customWidth="1"/>
    <col min="31" max="31" width="28.00390625" style="15" customWidth="1"/>
    <col min="32" max="32" width="48.421875" style="15" bestFit="1" customWidth="1"/>
    <col min="33" max="33" width="28.00390625" style="15" customWidth="1"/>
    <col min="34" max="34" width="81.140625" style="15" bestFit="1" customWidth="1"/>
    <col min="35" max="35" width="28.00390625" style="15" customWidth="1"/>
    <col min="36" max="36" width="27.421875" style="15" bestFit="1" customWidth="1"/>
    <col min="37" max="37" width="28.00390625" style="15" customWidth="1"/>
    <col min="38" max="38" width="28.8515625" style="15" bestFit="1" customWidth="1"/>
    <col min="39" max="39" width="28.00390625" style="15" bestFit="1" customWidth="1"/>
    <col min="40" max="40" width="62.28125" style="15" bestFit="1" customWidth="1"/>
    <col min="41" max="41" width="28.00390625" style="15" bestFit="1" customWidth="1"/>
    <col min="42" max="42" width="43.8515625" style="15" bestFit="1" customWidth="1"/>
    <col min="43" max="43" width="27.7109375" style="15" customWidth="1"/>
    <col min="44" max="44" width="21.140625" style="15" customWidth="1"/>
    <col min="45" max="16384" width="11.421875" style="15" customWidth="1"/>
  </cols>
  <sheetData>
    <row r="2" spans="2:18" ht="15">
      <c r="B2" s="280" t="s">
        <v>321</v>
      </c>
      <c r="C2" s="280"/>
      <c r="D2" s="424">
        <v>1</v>
      </c>
      <c r="E2" s="326">
        <v>0</v>
      </c>
      <c r="F2" s="424"/>
      <c r="G2" s="325"/>
      <c r="H2" s="280"/>
      <c r="I2" s="280"/>
      <c r="J2" s="280"/>
      <c r="K2" s="280"/>
      <c r="L2" s="280"/>
      <c r="M2" s="280"/>
      <c r="N2" s="280"/>
      <c r="O2" s="58"/>
      <c r="P2" s="58"/>
      <c r="Q2" s="58"/>
      <c r="R2" s="58"/>
    </row>
    <row r="3" spans="2:24" ht="15">
      <c r="B3" s="396"/>
      <c r="C3" s="396"/>
      <c r="D3" s="396"/>
      <c r="E3" s="396"/>
      <c r="F3" s="325"/>
      <c r="G3" s="325"/>
      <c r="H3" s="326"/>
      <c r="I3" s="326"/>
      <c r="J3" s="326"/>
      <c r="K3" s="325"/>
      <c r="L3" s="325"/>
      <c r="M3" s="326"/>
      <c r="N3" s="326"/>
      <c r="O3" s="325"/>
      <c r="P3" s="326"/>
      <c r="Q3" s="325"/>
      <c r="R3" s="327"/>
      <c r="S3" s="396"/>
      <c r="T3" s="397"/>
      <c r="U3" s="396"/>
      <c r="V3" s="328"/>
      <c r="W3" s="329"/>
      <c r="X3" s="329"/>
    </row>
    <row r="4" spans="2:24" ht="15">
      <c r="B4" s="56"/>
      <c r="C4" s="56"/>
      <c r="D4" s="503"/>
      <c r="E4" s="504"/>
      <c r="F4" s="504"/>
      <c r="G4" s="503"/>
      <c r="H4" s="504"/>
      <c r="I4" s="504"/>
      <c r="J4" s="504"/>
      <c r="K4" s="997"/>
      <c r="L4" s="997"/>
      <c r="S4" s="56"/>
      <c r="T4" s="425"/>
      <c r="U4" s="396"/>
      <c r="V4" s="328"/>
      <c r="W4" s="329"/>
      <c r="X4" s="329"/>
    </row>
    <row r="6" spans="2:18" ht="15">
      <c r="B6" s="396"/>
      <c r="C6" s="396"/>
      <c r="D6" s="424"/>
      <c r="E6" s="424"/>
      <c r="F6" s="496"/>
      <c r="G6" s="424"/>
      <c r="H6" s="496"/>
      <c r="I6" s="496"/>
      <c r="J6" s="496"/>
      <c r="L6" s="496"/>
      <c r="M6" s="424"/>
      <c r="N6" s="327"/>
      <c r="O6" s="396"/>
      <c r="P6" s="396"/>
      <c r="Q6" s="396"/>
      <c r="R6" s="396"/>
    </row>
    <row r="7" spans="2:18" ht="15">
      <c r="B7" s="396"/>
      <c r="C7" s="396"/>
      <c r="D7" s="424"/>
      <c r="E7" s="424"/>
      <c r="F7" s="496"/>
      <c r="G7" s="424"/>
      <c r="H7" s="496"/>
      <c r="I7" s="496"/>
      <c r="J7" s="496"/>
      <c r="L7" s="496"/>
      <c r="M7" s="424"/>
      <c r="N7" s="327"/>
      <c r="O7" s="396"/>
      <c r="P7" s="396"/>
      <c r="Q7" s="396"/>
      <c r="R7" s="396"/>
    </row>
    <row r="8" spans="2:18" ht="15">
      <c r="B8" s="396"/>
      <c r="C8" s="396"/>
      <c r="D8" s="496" t="s">
        <v>85</v>
      </c>
      <c r="E8" s="424"/>
      <c r="F8" s="496"/>
      <c r="G8" s="496" t="s">
        <v>86</v>
      </c>
      <c r="H8" s="496"/>
      <c r="I8" s="15" t="s">
        <v>87</v>
      </c>
      <c r="J8" s="496"/>
      <c r="L8" s="496"/>
      <c r="M8" s="424"/>
      <c r="N8" s="327"/>
      <c r="O8" s="396"/>
      <c r="P8" s="396"/>
      <c r="Q8" s="396"/>
      <c r="R8" s="396"/>
    </row>
    <row r="9" spans="2:18" ht="15">
      <c r="B9" s="396" t="s">
        <v>322</v>
      </c>
      <c r="C9" s="396"/>
      <c r="D9" s="424"/>
      <c r="E9" s="424"/>
      <c r="F9" s="496"/>
      <c r="G9" s="424"/>
      <c r="H9" s="496"/>
      <c r="I9" s="496"/>
      <c r="J9" s="496"/>
      <c r="K9" s="15" t="s">
        <v>323</v>
      </c>
      <c r="L9" s="496" t="s">
        <v>324</v>
      </c>
      <c r="M9" s="424" t="s">
        <v>325</v>
      </c>
      <c r="N9" s="327" t="s">
        <v>326</v>
      </c>
      <c r="O9" s="396" t="s">
        <v>327</v>
      </c>
      <c r="P9" s="396" t="s">
        <v>328</v>
      </c>
      <c r="Q9" s="396"/>
      <c r="R9" s="396"/>
    </row>
    <row r="10" spans="2:18" ht="15">
      <c r="B10" s="396" t="s">
        <v>329</v>
      </c>
      <c r="C10" s="424">
        <v>2009</v>
      </c>
      <c r="D10" s="424">
        <v>9</v>
      </c>
      <c r="E10" s="326">
        <v>0.6395833333333333</v>
      </c>
      <c r="F10" s="424">
        <v>0</v>
      </c>
      <c r="G10" s="326">
        <v>0.001388888888888889</v>
      </c>
      <c r="H10" s="424">
        <v>2009</v>
      </c>
      <c r="I10" s="424">
        <v>9</v>
      </c>
      <c r="J10" s="326">
        <v>0.6409722222222222</v>
      </c>
      <c r="K10" s="424">
        <v>0</v>
      </c>
      <c r="L10" s="327">
        <v>0</v>
      </c>
      <c r="M10" s="505" t="s">
        <v>330</v>
      </c>
      <c r="N10" s="505"/>
      <c r="O10" s="505"/>
      <c r="P10" s="505"/>
      <c r="Q10" s="396"/>
      <c r="R10" s="396"/>
    </row>
    <row r="11" spans="2:18" ht="15">
      <c r="B11" s="396" t="s">
        <v>331</v>
      </c>
      <c r="C11" s="424">
        <v>2009</v>
      </c>
      <c r="D11" s="424">
        <v>9</v>
      </c>
      <c r="E11" s="326">
        <v>0.6631944444444444</v>
      </c>
      <c r="F11" s="424">
        <v>0</v>
      </c>
      <c r="G11" s="326">
        <v>0.052083333333333336</v>
      </c>
      <c r="H11" s="424">
        <v>2009</v>
      </c>
      <c r="I11" s="424">
        <v>9</v>
      </c>
      <c r="J11" s="326">
        <v>0.7152777777777778</v>
      </c>
      <c r="K11" s="424">
        <v>4000</v>
      </c>
      <c r="L11" s="327">
        <v>18</v>
      </c>
      <c r="M11" s="505" t="s">
        <v>332</v>
      </c>
      <c r="N11" s="505"/>
      <c r="O11" s="505"/>
      <c r="P11" s="505"/>
      <c r="Q11" s="396"/>
      <c r="R11" s="396"/>
    </row>
    <row r="12" spans="2:18" ht="15">
      <c r="B12" s="396" t="s">
        <v>333</v>
      </c>
      <c r="C12" s="424">
        <v>2009</v>
      </c>
      <c r="D12" s="424">
        <v>9</v>
      </c>
      <c r="E12" s="326">
        <v>0.7152777777777778</v>
      </c>
      <c r="F12" s="424">
        <v>0</v>
      </c>
      <c r="G12" s="326">
        <v>0.39999999999999997</v>
      </c>
      <c r="H12" s="424">
        <v>2009</v>
      </c>
      <c r="I12" s="424">
        <v>10</v>
      </c>
      <c r="J12" s="326">
        <v>0.11527777777777777</v>
      </c>
      <c r="K12" s="424">
        <v>4000</v>
      </c>
      <c r="L12" s="327">
        <v>138.24</v>
      </c>
      <c r="M12" s="505" t="s">
        <v>332</v>
      </c>
      <c r="N12" s="505"/>
      <c r="O12" s="505"/>
      <c r="P12" s="505"/>
      <c r="Q12" s="396"/>
      <c r="R12" s="396"/>
    </row>
    <row r="13" spans="2:18" ht="15">
      <c r="B13" s="396" t="s">
        <v>334</v>
      </c>
      <c r="C13" s="424">
        <v>2009</v>
      </c>
      <c r="D13" s="424">
        <v>10</v>
      </c>
      <c r="E13" s="326">
        <v>0.30277777777777776</v>
      </c>
      <c r="F13" s="424">
        <v>0</v>
      </c>
      <c r="G13" s="326">
        <v>0.3333333333333333</v>
      </c>
      <c r="H13" s="424">
        <v>2009</v>
      </c>
      <c r="I13" s="424">
        <v>10</v>
      </c>
      <c r="J13" s="326">
        <v>0.6361111111111112</v>
      </c>
      <c r="K13" s="424">
        <v>3000</v>
      </c>
      <c r="L13" s="327">
        <v>86.4</v>
      </c>
      <c r="M13" s="505" t="s">
        <v>332</v>
      </c>
      <c r="N13" s="505"/>
      <c r="O13" s="505"/>
      <c r="P13" s="505"/>
      <c r="Q13" s="396"/>
      <c r="R13" s="396"/>
    </row>
    <row r="14" spans="2:18" ht="15">
      <c r="B14" s="396" t="s">
        <v>335</v>
      </c>
      <c r="C14" s="424">
        <v>2009</v>
      </c>
      <c r="D14" s="424">
        <v>10</v>
      </c>
      <c r="E14" s="326">
        <v>0.6597222222222222</v>
      </c>
      <c r="F14" s="424">
        <v>0</v>
      </c>
      <c r="G14" s="326">
        <v>0.23611111111111113</v>
      </c>
      <c r="H14" s="424">
        <v>2009</v>
      </c>
      <c r="I14" s="424">
        <v>10</v>
      </c>
      <c r="J14" s="326">
        <v>0.8958333333333334</v>
      </c>
      <c r="K14" s="424">
        <v>4000</v>
      </c>
      <c r="L14" s="327">
        <v>81.6</v>
      </c>
      <c r="M14" s="505" t="s">
        <v>332</v>
      </c>
      <c r="N14" s="505"/>
      <c r="O14" s="505"/>
      <c r="P14" s="505"/>
      <c r="Q14" s="396"/>
      <c r="R14" s="396"/>
    </row>
    <row r="15" spans="2:18" ht="15">
      <c r="B15" s="396" t="s">
        <v>336</v>
      </c>
      <c r="C15" s="424">
        <v>2009</v>
      </c>
      <c r="D15" s="424">
        <v>10</v>
      </c>
      <c r="E15" s="326">
        <v>0.8958333333333334</v>
      </c>
      <c r="F15" s="424">
        <v>0</v>
      </c>
      <c r="G15" s="326">
        <v>0.020833333333333332</v>
      </c>
      <c r="H15" s="424">
        <v>2009</v>
      </c>
      <c r="I15" s="424">
        <v>10</v>
      </c>
      <c r="J15" s="326">
        <v>0.9166666666666666</v>
      </c>
      <c r="K15" s="424">
        <v>4000</v>
      </c>
      <c r="L15" s="327">
        <v>7.2</v>
      </c>
      <c r="M15" s="505" t="s">
        <v>332</v>
      </c>
      <c r="N15" s="505"/>
      <c r="O15" s="505"/>
      <c r="P15" s="505"/>
      <c r="Q15" s="396"/>
      <c r="R15" s="396"/>
    </row>
    <row r="16" spans="2:18" ht="15">
      <c r="B16" s="396" t="s">
        <v>337</v>
      </c>
      <c r="C16" s="424">
        <v>2009</v>
      </c>
      <c r="D16" s="424">
        <v>10</v>
      </c>
      <c r="E16" s="326">
        <v>0.9798611111111111</v>
      </c>
      <c r="F16" s="424">
        <v>0</v>
      </c>
      <c r="G16" s="326">
        <v>0.3333333333333333</v>
      </c>
      <c r="H16" s="424">
        <v>2009</v>
      </c>
      <c r="I16" s="424">
        <v>11</v>
      </c>
      <c r="J16" s="326">
        <v>0.31319444444444444</v>
      </c>
      <c r="K16" s="424">
        <v>3000</v>
      </c>
      <c r="L16" s="327">
        <v>86.4</v>
      </c>
      <c r="M16" s="505" t="s">
        <v>332</v>
      </c>
      <c r="N16" s="505"/>
      <c r="O16" s="505"/>
      <c r="P16" s="505"/>
      <c r="Q16" s="396"/>
      <c r="R16" s="396"/>
    </row>
    <row r="17" spans="2:18" ht="15">
      <c r="B17" s="396" t="s">
        <v>338</v>
      </c>
      <c r="C17" s="424">
        <v>2009</v>
      </c>
      <c r="D17" s="424">
        <v>11</v>
      </c>
      <c r="E17" s="326">
        <v>0.44097222222222227</v>
      </c>
      <c r="F17" s="424">
        <v>0</v>
      </c>
      <c r="G17" s="326">
        <v>0.4756944444444444</v>
      </c>
      <c r="H17" s="424">
        <v>2009</v>
      </c>
      <c r="I17" s="424">
        <v>11</v>
      </c>
      <c r="J17" s="326">
        <v>0.9166666666666666</v>
      </c>
      <c r="K17" s="424">
        <v>4000</v>
      </c>
      <c r="L17" s="327">
        <v>164.4</v>
      </c>
      <c r="M17" s="505" t="s">
        <v>332</v>
      </c>
      <c r="N17" s="505"/>
      <c r="O17" s="505"/>
      <c r="P17" s="505"/>
      <c r="Q17" s="396"/>
      <c r="R17" s="396"/>
    </row>
    <row r="18" spans="2:18" ht="15">
      <c r="B18" s="396" t="s">
        <v>339</v>
      </c>
      <c r="C18" s="424">
        <v>2009</v>
      </c>
      <c r="D18" s="424">
        <v>11</v>
      </c>
      <c r="E18" s="326">
        <v>0.9798611111111111</v>
      </c>
      <c r="F18" s="424">
        <v>0</v>
      </c>
      <c r="G18" s="326">
        <v>0.3333333333333333</v>
      </c>
      <c r="H18" s="424">
        <v>2009</v>
      </c>
      <c r="I18" s="424">
        <v>12</v>
      </c>
      <c r="J18" s="326">
        <v>0.31319444444444444</v>
      </c>
      <c r="K18" s="424">
        <v>3000</v>
      </c>
      <c r="L18" s="327">
        <v>86.4</v>
      </c>
      <c r="M18" s="505" t="s">
        <v>332</v>
      </c>
      <c r="N18" s="505"/>
      <c r="O18" s="505"/>
      <c r="P18" s="505"/>
      <c r="Q18" s="396"/>
      <c r="R18" s="396"/>
    </row>
    <row r="19" spans="2:18" ht="15">
      <c r="B19" s="396" t="s">
        <v>340</v>
      </c>
      <c r="C19" s="424">
        <v>2009</v>
      </c>
      <c r="D19" s="424">
        <v>12</v>
      </c>
      <c r="E19" s="326">
        <v>0.3576388888888889</v>
      </c>
      <c r="F19" s="424">
        <v>0</v>
      </c>
      <c r="G19" s="326">
        <v>0.20138888888888887</v>
      </c>
      <c r="H19" s="424">
        <v>2009</v>
      </c>
      <c r="I19" s="424">
        <v>12</v>
      </c>
      <c r="J19" s="326">
        <v>0.5590277777777778</v>
      </c>
      <c r="K19" s="424">
        <v>440</v>
      </c>
      <c r="L19" s="327">
        <v>7.656</v>
      </c>
      <c r="M19" s="505" t="s">
        <v>332</v>
      </c>
      <c r="N19" s="505"/>
      <c r="O19" s="505"/>
      <c r="P19" s="505"/>
      <c r="Q19" s="396"/>
      <c r="R19" s="396"/>
    </row>
    <row r="20" spans="2:18" ht="15">
      <c r="B20" s="396" t="s">
        <v>341</v>
      </c>
      <c r="C20" s="424">
        <v>2009</v>
      </c>
      <c r="D20" s="424">
        <v>12</v>
      </c>
      <c r="E20" s="326">
        <v>0.5590277777777778</v>
      </c>
      <c r="F20" s="424">
        <v>0</v>
      </c>
      <c r="G20" s="326">
        <v>0.34375</v>
      </c>
      <c r="H20" s="424">
        <v>2009</v>
      </c>
      <c r="I20" s="424">
        <v>12</v>
      </c>
      <c r="J20" s="326">
        <v>0.9027777777777778</v>
      </c>
      <c r="K20" s="424">
        <v>440</v>
      </c>
      <c r="L20" s="327">
        <v>13.068</v>
      </c>
      <c r="M20" s="505" t="s">
        <v>332</v>
      </c>
      <c r="N20" s="505"/>
      <c r="O20" s="505"/>
      <c r="P20" s="505"/>
      <c r="Q20" s="396"/>
      <c r="R20" s="396"/>
    </row>
    <row r="21" spans="2:18" ht="15">
      <c r="B21" s="396" t="s">
        <v>342</v>
      </c>
      <c r="C21" s="424">
        <v>2009</v>
      </c>
      <c r="D21" s="424">
        <v>12</v>
      </c>
      <c r="E21" s="326">
        <v>0.9027777777777778</v>
      </c>
      <c r="F21" s="424">
        <v>0</v>
      </c>
      <c r="G21" s="326">
        <v>0.1875</v>
      </c>
      <c r="H21" s="424">
        <v>2009</v>
      </c>
      <c r="I21" s="424">
        <v>13</v>
      </c>
      <c r="J21" s="326">
        <v>0.09027777777777778</v>
      </c>
      <c r="K21" s="424">
        <v>440</v>
      </c>
      <c r="L21" s="327">
        <v>7.128</v>
      </c>
      <c r="M21" s="505" t="s">
        <v>332</v>
      </c>
      <c r="N21" s="505"/>
      <c r="O21" s="505"/>
      <c r="P21" s="505"/>
      <c r="Q21" s="396"/>
      <c r="R21" s="396"/>
    </row>
    <row r="22" spans="2:18" ht="15">
      <c r="B22" s="396" t="s">
        <v>343</v>
      </c>
      <c r="C22" s="424">
        <v>2009</v>
      </c>
      <c r="D22" s="424">
        <v>13</v>
      </c>
      <c r="E22" s="326">
        <v>0.09027777777777778</v>
      </c>
      <c r="F22" s="424">
        <v>0</v>
      </c>
      <c r="G22" s="326">
        <v>0.3958333333333333</v>
      </c>
      <c r="H22" s="424">
        <v>2009</v>
      </c>
      <c r="I22" s="424">
        <v>13</v>
      </c>
      <c r="J22" s="326">
        <v>0.4861111111111111</v>
      </c>
      <c r="K22" s="424">
        <v>440</v>
      </c>
      <c r="L22" s="327">
        <v>15.048</v>
      </c>
      <c r="M22" s="505" t="s">
        <v>332</v>
      </c>
      <c r="N22" s="505"/>
      <c r="O22" s="505"/>
      <c r="P22" s="505"/>
      <c r="Q22" s="396"/>
      <c r="R22" s="396"/>
    </row>
    <row r="23" spans="2:18" ht="15">
      <c r="B23" s="396" t="s">
        <v>344</v>
      </c>
      <c r="C23" s="424">
        <v>2009</v>
      </c>
      <c r="D23" s="424">
        <v>13</v>
      </c>
      <c r="E23" s="326">
        <v>0.5534722222222223</v>
      </c>
      <c r="F23" s="424">
        <v>0</v>
      </c>
      <c r="G23" s="326">
        <v>0.3333333333333333</v>
      </c>
      <c r="H23" s="424">
        <v>2009</v>
      </c>
      <c r="I23" s="424">
        <v>13</v>
      </c>
      <c r="J23" s="326">
        <v>0.8868055555555556</v>
      </c>
      <c r="K23" s="424">
        <v>3000</v>
      </c>
      <c r="L23" s="327">
        <v>86.4</v>
      </c>
      <c r="M23" s="505" t="s">
        <v>332</v>
      </c>
      <c r="N23" s="505"/>
      <c r="O23" s="505"/>
      <c r="P23" s="505"/>
      <c r="Q23" s="396"/>
      <c r="R23" s="396"/>
    </row>
    <row r="24" spans="2:18" ht="15">
      <c r="B24" s="396" t="s">
        <v>345</v>
      </c>
      <c r="C24" s="424">
        <v>2009</v>
      </c>
      <c r="D24" s="424">
        <v>13</v>
      </c>
      <c r="E24" s="326">
        <v>0.9097222222222222</v>
      </c>
      <c r="F24" s="424">
        <v>0</v>
      </c>
      <c r="G24" s="326">
        <v>0.3020833333333333</v>
      </c>
      <c r="H24" s="424">
        <v>2009</v>
      </c>
      <c r="I24" s="424">
        <v>14</v>
      </c>
      <c r="J24" s="326">
        <v>0.21180555555555555</v>
      </c>
      <c r="K24" s="424">
        <v>4000</v>
      </c>
      <c r="L24" s="327">
        <v>104.4</v>
      </c>
      <c r="M24" s="505" t="s">
        <v>332</v>
      </c>
      <c r="N24" s="505"/>
      <c r="O24" s="505"/>
      <c r="P24" s="505"/>
      <c r="Q24" s="396"/>
      <c r="R24" s="396"/>
    </row>
    <row r="25" spans="2:18" ht="15">
      <c r="B25" s="396" t="s">
        <v>346</v>
      </c>
      <c r="C25" s="424">
        <v>2009</v>
      </c>
      <c r="D25" s="424">
        <v>14</v>
      </c>
      <c r="E25" s="326">
        <v>0.3541666666666667</v>
      </c>
      <c r="F25" s="424">
        <v>0</v>
      </c>
      <c r="G25" s="326">
        <v>0.08333333333333333</v>
      </c>
      <c r="H25" s="424">
        <v>2009</v>
      </c>
      <c r="I25" s="424">
        <v>14</v>
      </c>
      <c r="J25" s="326">
        <v>0.4375</v>
      </c>
      <c r="K25" s="424">
        <v>4000</v>
      </c>
      <c r="L25" s="327">
        <v>28.8</v>
      </c>
      <c r="M25" s="505" t="s">
        <v>332</v>
      </c>
      <c r="N25" s="505"/>
      <c r="O25" s="505"/>
      <c r="P25" s="505"/>
      <c r="Q25" s="396"/>
      <c r="R25" s="396"/>
    </row>
    <row r="26" spans="2:18" ht="15">
      <c r="B26" s="396" t="s">
        <v>347</v>
      </c>
      <c r="C26" s="424">
        <v>2009</v>
      </c>
      <c r="D26" s="424">
        <v>14</v>
      </c>
      <c r="E26" s="326">
        <v>0.4375</v>
      </c>
      <c r="F26" s="424">
        <v>0</v>
      </c>
      <c r="G26" s="326">
        <v>0.0625</v>
      </c>
      <c r="H26" s="424">
        <v>2009</v>
      </c>
      <c r="I26" s="424">
        <v>14</v>
      </c>
      <c r="J26" s="326">
        <v>0.5</v>
      </c>
      <c r="K26" s="424">
        <v>4000</v>
      </c>
      <c r="L26" s="327">
        <v>21.6</v>
      </c>
      <c r="M26" s="505" t="s">
        <v>332</v>
      </c>
      <c r="N26" s="505"/>
      <c r="O26" s="505"/>
      <c r="P26" s="505"/>
      <c r="Q26" s="396"/>
      <c r="R26" s="396"/>
    </row>
    <row r="27" spans="2:18" ht="15">
      <c r="B27" s="396" t="s">
        <v>348</v>
      </c>
      <c r="C27" s="424">
        <v>2009</v>
      </c>
      <c r="D27" s="424">
        <v>14</v>
      </c>
      <c r="E27" s="326">
        <v>0.5</v>
      </c>
      <c r="F27" s="424">
        <v>0</v>
      </c>
      <c r="G27" s="326">
        <v>0.22916666666666666</v>
      </c>
      <c r="H27" s="424">
        <v>2009</v>
      </c>
      <c r="I27" s="424">
        <v>14</v>
      </c>
      <c r="J27" s="326">
        <v>0.7291666666666666</v>
      </c>
      <c r="K27" s="424">
        <v>4000</v>
      </c>
      <c r="L27" s="327">
        <v>79.2</v>
      </c>
      <c r="M27" s="505" t="s">
        <v>349</v>
      </c>
      <c r="N27" s="505" t="s">
        <v>350</v>
      </c>
      <c r="O27" s="505" t="s">
        <v>351</v>
      </c>
      <c r="P27" s="505"/>
      <c r="Q27" s="396"/>
      <c r="R27" s="396"/>
    </row>
    <row r="28" spans="2:18" ht="15">
      <c r="B28" s="396" t="s">
        <v>352</v>
      </c>
      <c r="C28" s="424">
        <v>2009</v>
      </c>
      <c r="D28" s="424">
        <v>14</v>
      </c>
      <c r="E28" s="326">
        <v>0.5</v>
      </c>
      <c r="F28" s="424">
        <v>0</v>
      </c>
      <c r="G28" s="326">
        <v>0.22916666666666666</v>
      </c>
      <c r="H28" s="424">
        <v>2009</v>
      </c>
      <c r="I28" s="424">
        <v>14</v>
      </c>
      <c r="J28" s="326">
        <v>0.7291666666666666</v>
      </c>
      <c r="K28" s="424">
        <v>0</v>
      </c>
      <c r="L28" s="327">
        <v>11</v>
      </c>
      <c r="M28" s="505" t="s">
        <v>332</v>
      </c>
      <c r="N28" s="505"/>
      <c r="O28" s="505"/>
      <c r="P28" s="505"/>
      <c r="Q28" s="396"/>
      <c r="R28" s="396"/>
    </row>
    <row r="29" spans="2:18" ht="15">
      <c r="B29" s="396" t="s">
        <v>353</v>
      </c>
      <c r="C29" s="424">
        <v>2009</v>
      </c>
      <c r="D29" s="424">
        <v>14</v>
      </c>
      <c r="E29" s="326">
        <v>0.7291666666666666</v>
      </c>
      <c r="F29" s="424">
        <v>0</v>
      </c>
      <c r="G29" s="326">
        <v>0.14722222222222223</v>
      </c>
      <c r="H29" s="424">
        <v>2009</v>
      </c>
      <c r="I29" s="424">
        <v>14</v>
      </c>
      <c r="J29" s="326">
        <v>0.876388888888889</v>
      </c>
      <c r="K29" s="424">
        <v>4000</v>
      </c>
      <c r="L29" s="327">
        <v>50.88</v>
      </c>
      <c r="M29" s="505" t="s">
        <v>332</v>
      </c>
      <c r="N29" s="505"/>
      <c r="O29" s="505"/>
      <c r="P29" s="505"/>
      <c r="Q29" s="396"/>
      <c r="R29" s="396"/>
    </row>
    <row r="30" spans="2:18" ht="15">
      <c r="B30" s="396" t="s">
        <v>354</v>
      </c>
      <c r="C30" s="424">
        <v>2009</v>
      </c>
      <c r="D30" s="424">
        <v>14</v>
      </c>
      <c r="E30" s="326">
        <v>0.970138888888889</v>
      </c>
      <c r="F30" s="424">
        <v>0</v>
      </c>
      <c r="G30" s="326">
        <v>0.3333333333333333</v>
      </c>
      <c r="H30" s="424">
        <v>2009</v>
      </c>
      <c r="I30" s="424">
        <v>15</v>
      </c>
      <c r="J30" s="326">
        <v>0.3034722222222222</v>
      </c>
      <c r="K30" s="424">
        <v>3000</v>
      </c>
      <c r="L30" s="327">
        <v>86.4</v>
      </c>
      <c r="M30" s="505" t="s">
        <v>332</v>
      </c>
      <c r="N30" s="505"/>
      <c r="O30" s="505"/>
      <c r="P30" s="505"/>
      <c r="Q30" s="396"/>
      <c r="R30" s="396"/>
    </row>
    <row r="31" spans="2:18" ht="15">
      <c r="B31" s="396" t="s">
        <v>355</v>
      </c>
      <c r="C31" s="424">
        <v>2009</v>
      </c>
      <c r="D31" s="424">
        <v>15</v>
      </c>
      <c r="E31" s="326">
        <v>0.3263888888888889</v>
      </c>
      <c r="F31" s="424">
        <v>0</v>
      </c>
      <c r="G31" s="326">
        <v>0.08333333333333333</v>
      </c>
      <c r="H31" s="424">
        <v>2009</v>
      </c>
      <c r="I31" s="424">
        <v>15</v>
      </c>
      <c r="J31" s="326">
        <v>0.40972222222222227</v>
      </c>
      <c r="K31" s="424">
        <v>4000</v>
      </c>
      <c r="L31" s="327">
        <v>28.8</v>
      </c>
      <c r="M31" s="505" t="s">
        <v>332</v>
      </c>
      <c r="N31" s="505"/>
      <c r="O31" s="505"/>
      <c r="P31" s="505"/>
      <c r="Q31" s="396"/>
      <c r="R31" s="396"/>
    </row>
    <row r="32" spans="2:18" ht="15">
      <c r="B32" s="396" t="s">
        <v>356</v>
      </c>
      <c r="C32" s="424">
        <v>2009</v>
      </c>
      <c r="D32" s="424">
        <v>15</v>
      </c>
      <c r="E32" s="326">
        <v>0.40972222222222227</v>
      </c>
      <c r="F32" s="424">
        <v>0</v>
      </c>
      <c r="G32" s="326">
        <v>0.20486111111111113</v>
      </c>
      <c r="H32" s="424">
        <v>2009</v>
      </c>
      <c r="I32" s="424">
        <v>15</v>
      </c>
      <c r="J32" s="326">
        <v>0.6145833333333334</v>
      </c>
      <c r="K32" s="424">
        <v>4000</v>
      </c>
      <c r="L32" s="327">
        <v>70.8</v>
      </c>
      <c r="M32" s="505" t="s">
        <v>332</v>
      </c>
      <c r="N32" s="505"/>
      <c r="O32" s="505"/>
      <c r="P32" s="505"/>
      <c r="Q32" s="396"/>
      <c r="R32" s="396"/>
    </row>
    <row r="33" spans="2:18" ht="15">
      <c r="B33" s="396" t="s">
        <v>357</v>
      </c>
      <c r="C33" s="424">
        <v>2009</v>
      </c>
      <c r="D33" s="424">
        <v>15</v>
      </c>
      <c r="E33" s="326">
        <v>0.970138888888889</v>
      </c>
      <c r="F33" s="424">
        <v>0</v>
      </c>
      <c r="G33" s="326">
        <v>0.3333333333333333</v>
      </c>
      <c r="H33" s="424">
        <v>2009</v>
      </c>
      <c r="I33" s="424">
        <v>16</v>
      </c>
      <c r="J33" s="326">
        <v>0.3034722222222222</v>
      </c>
      <c r="K33" s="424">
        <v>3000</v>
      </c>
      <c r="L33" s="327">
        <v>86.4</v>
      </c>
      <c r="M33" s="505" t="s">
        <v>332</v>
      </c>
      <c r="N33" s="505"/>
      <c r="O33" s="505"/>
      <c r="P33" s="505"/>
      <c r="Q33" s="396"/>
      <c r="R33" s="396"/>
    </row>
    <row r="34" spans="2:18" ht="15">
      <c r="B34" s="396" t="s">
        <v>358</v>
      </c>
      <c r="C34" s="424">
        <v>2009</v>
      </c>
      <c r="D34" s="424">
        <v>16</v>
      </c>
      <c r="E34" s="326">
        <v>0.3263888888888889</v>
      </c>
      <c r="F34" s="424">
        <v>0</v>
      </c>
      <c r="G34" s="326">
        <v>0.052083333333333336</v>
      </c>
      <c r="H34" s="424">
        <v>2009</v>
      </c>
      <c r="I34" s="424">
        <v>16</v>
      </c>
      <c r="J34" s="326">
        <v>0.37847222222222227</v>
      </c>
      <c r="K34" s="424">
        <v>4000</v>
      </c>
      <c r="L34" s="327">
        <v>18</v>
      </c>
      <c r="M34" s="505" t="s">
        <v>332</v>
      </c>
      <c r="N34" s="505"/>
      <c r="O34" s="505"/>
      <c r="P34" s="505"/>
      <c r="Q34" s="396"/>
      <c r="R34" s="396"/>
    </row>
    <row r="35" spans="2:18" ht="15">
      <c r="B35" s="396" t="s">
        <v>359</v>
      </c>
      <c r="C35" s="424">
        <v>2009</v>
      </c>
      <c r="D35" s="424">
        <v>16</v>
      </c>
      <c r="E35" s="326">
        <v>0.37847222222222227</v>
      </c>
      <c r="F35" s="424">
        <v>0</v>
      </c>
      <c r="G35" s="326">
        <v>0.07291666666666667</v>
      </c>
      <c r="H35" s="424">
        <v>2009</v>
      </c>
      <c r="I35" s="424">
        <v>16</v>
      </c>
      <c r="J35" s="326">
        <v>0.4513888888888889</v>
      </c>
      <c r="K35" s="424">
        <v>4000</v>
      </c>
      <c r="L35" s="327">
        <v>25.2</v>
      </c>
      <c r="M35" s="505" t="s">
        <v>332</v>
      </c>
      <c r="N35" s="505"/>
      <c r="O35" s="505"/>
      <c r="P35" s="505"/>
      <c r="Q35" s="396"/>
      <c r="R35" s="396"/>
    </row>
    <row r="36" spans="2:18" ht="15">
      <c r="B36" s="396" t="s">
        <v>360</v>
      </c>
      <c r="C36" s="424">
        <v>2009</v>
      </c>
      <c r="D36" s="424">
        <v>16</v>
      </c>
      <c r="E36" s="326">
        <v>0.5347222222222222</v>
      </c>
      <c r="F36" s="424">
        <v>0</v>
      </c>
      <c r="G36" s="326">
        <v>0.07291666666666667</v>
      </c>
      <c r="H36" s="424">
        <v>2009</v>
      </c>
      <c r="I36" s="424">
        <v>16</v>
      </c>
      <c r="J36" s="326">
        <v>0.607638888888889</v>
      </c>
      <c r="K36" s="424">
        <v>4000</v>
      </c>
      <c r="L36" s="327">
        <v>25.2</v>
      </c>
      <c r="M36" s="505" t="s">
        <v>332</v>
      </c>
      <c r="N36" s="505"/>
      <c r="O36" s="505"/>
      <c r="P36" s="505"/>
      <c r="Q36" s="396"/>
      <c r="R36" s="396"/>
    </row>
    <row r="37" spans="2:18" ht="15">
      <c r="B37" s="396" t="s">
        <v>361</v>
      </c>
      <c r="C37" s="424">
        <v>2009</v>
      </c>
      <c r="D37" s="424">
        <v>16</v>
      </c>
      <c r="E37" s="326">
        <v>0.607638888888889</v>
      </c>
      <c r="F37" s="424">
        <v>0</v>
      </c>
      <c r="G37" s="326">
        <v>0.3333333333333333</v>
      </c>
      <c r="H37" s="424">
        <v>2009</v>
      </c>
      <c r="I37" s="424">
        <v>16</v>
      </c>
      <c r="J37" s="326">
        <v>0.9409722222222222</v>
      </c>
      <c r="K37" s="424">
        <v>4000</v>
      </c>
      <c r="L37" s="327">
        <v>115.2</v>
      </c>
      <c r="M37" s="505" t="s">
        <v>349</v>
      </c>
      <c r="N37" s="505" t="s">
        <v>350</v>
      </c>
      <c r="O37" s="505" t="s">
        <v>351</v>
      </c>
      <c r="P37" s="505"/>
      <c r="Q37" s="396"/>
      <c r="R37" s="396"/>
    </row>
    <row r="38" spans="2:18" ht="15">
      <c r="B38" s="396" t="s">
        <v>362</v>
      </c>
      <c r="C38" s="424">
        <v>2009</v>
      </c>
      <c r="D38" s="424">
        <v>16</v>
      </c>
      <c r="E38" s="326">
        <v>0.607638888888889</v>
      </c>
      <c r="F38" s="424">
        <v>0</v>
      </c>
      <c r="G38" s="326">
        <v>0.3333333333333333</v>
      </c>
      <c r="H38" s="424">
        <v>2009</v>
      </c>
      <c r="I38" s="424">
        <v>16</v>
      </c>
      <c r="J38" s="326">
        <v>0.9409722222222222</v>
      </c>
      <c r="K38" s="424">
        <v>0</v>
      </c>
      <c r="L38" s="327">
        <v>16</v>
      </c>
      <c r="M38" s="505" t="s">
        <v>332</v>
      </c>
      <c r="N38" s="505"/>
      <c r="O38" s="505"/>
      <c r="P38" s="505"/>
      <c r="Q38" s="396"/>
      <c r="R38" s="396"/>
    </row>
    <row r="39" spans="2:18" ht="15">
      <c r="B39" s="396" t="s">
        <v>363</v>
      </c>
      <c r="C39" s="424">
        <v>2009</v>
      </c>
      <c r="D39" s="424">
        <v>16</v>
      </c>
      <c r="E39" s="326">
        <v>0.9409722222222222</v>
      </c>
      <c r="F39" s="424">
        <v>0</v>
      </c>
      <c r="G39" s="326">
        <v>0.1840277777777778</v>
      </c>
      <c r="H39" s="424">
        <v>2009</v>
      </c>
      <c r="I39" s="424">
        <v>17</v>
      </c>
      <c r="J39" s="326">
        <v>0.125</v>
      </c>
      <c r="K39" s="424">
        <v>4000</v>
      </c>
      <c r="L39" s="327">
        <v>63.6</v>
      </c>
      <c r="M39" s="505" t="s">
        <v>332</v>
      </c>
      <c r="N39" s="505"/>
      <c r="O39" s="505"/>
      <c r="P39" s="505"/>
      <c r="Q39" s="396"/>
      <c r="R39" s="396"/>
    </row>
    <row r="40" spans="2:18" ht="15">
      <c r="B40" s="396" t="s">
        <v>364</v>
      </c>
      <c r="C40" s="424">
        <v>2009</v>
      </c>
      <c r="D40" s="424">
        <v>17</v>
      </c>
      <c r="E40" s="326">
        <v>0.125</v>
      </c>
      <c r="F40" s="424">
        <v>0</v>
      </c>
      <c r="G40" s="326">
        <v>0.09375</v>
      </c>
      <c r="H40" s="424">
        <v>2009</v>
      </c>
      <c r="I40" s="424">
        <v>17</v>
      </c>
      <c r="J40" s="326">
        <v>0.21875</v>
      </c>
      <c r="K40" s="424">
        <v>4000</v>
      </c>
      <c r="L40" s="327">
        <v>32.4</v>
      </c>
      <c r="M40" s="505" t="s">
        <v>332</v>
      </c>
      <c r="N40" s="505"/>
      <c r="O40" s="505"/>
      <c r="P40" s="505"/>
      <c r="Q40" s="396"/>
      <c r="R40" s="396"/>
    </row>
    <row r="41" spans="2:18" ht="15">
      <c r="B41" s="396" t="s">
        <v>365</v>
      </c>
      <c r="C41" s="424">
        <v>2009</v>
      </c>
      <c r="D41" s="424">
        <v>17</v>
      </c>
      <c r="E41" s="326">
        <v>0.2826388888888889</v>
      </c>
      <c r="F41" s="424">
        <v>0</v>
      </c>
      <c r="G41" s="326">
        <v>0.3333333333333333</v>
      </c>
      <c r="H41" s="424">
        <v>2009</v>
      </c>
      <c r="I41" s="424">
        <v>17</v>
      </c>
      <c r="J41" s="326">
        <v>0.6159722222222223</v>
      </c>
      <c r="K41" s="424">
        <v>3000</v>
      </c>
      <c r="L41" s="327">
        <v>86.4</v>
      </c>
      <c r="M41" s="505" t="s">
        <v>332</v>
      </c>
      <c r="N41" s="505"/>
      <c r="O41" s="505"/>
      <c r="P41" s="505"/>
      <c r="Q41" s="396"/>
      <c r="R41" s="396"/>
    </row>
    <row r="42" spans="2:18" ht="15">
      <c r="B42" s="396" t="s">
        <v>366</v>
      </c>
      <c r="C42" s="424">
        <v>2009</v>
      </c>
      <c r="D42" s="424">
        <v>17</v>
      </c>
      <c r="E42" s="326">
        <v>0.6666666666666666</v>
      </c>
      <c r="F42" s="424">
        <v>0</v>
      </c>
      <c r="G42" s="326">
        <v>0.5013888888888889</v>
      </c>
      <c r="H42" s="424">
        <v>2009</v>
      </c>
      <c r="I42" s="424">
        <v>18</v>
      </c>
      <c r="J42" s="326">
        <v>0.16805555555555554</v>
      </c>
      <c r="K42" s="424">
        <v>4000</v>
      </c>
      <c r="L42" s="327">
        <v>173.28</v>
      </c>
      <c r="M42" s="505" t="s">
        <v>349</v>
      </c>
      <c r="N42" s="505" t="s">
        <v>350</v>
      </c>
      <c r="O42" s="505" t="s">
        <v>351</v>
      </c>
      <c r="P42" s="505"/>
      <c r="Q42" s="396"/>
      <c r="R42" s="396"/>
    </row>
    <row r="43" spans="2:18" ht="15">
      <c r="B43" s="396" t="s">
        <v>367</v>
      </c>
      <c r="C43" s="424">
        <v>2009</v>
      </c>
      <c r="D43" s="424">
        <v>17</v>
      </c>
      <c r="E43" s="326">
        <v>0.6666666666666666</v>
      </c>
      <c r="F43" s="424">
        <v>0</v>
      </c>
      <c r="G43" s="326">
        <v>0.5013888888888889</v>
      </c>
      <c r="H43" s="424">
        <v>2009</v>
      </c>
      <c r="I43" s="424">
        <v>18</v>
      </c>
      <c r="J43" s="326">
        <v>0.16805555555555554</v>
      </c>
      <c r="K43" s="424">
        <v>0</v>
      </c>
      <c r="L43" s="327">
        <v>24</v>
      </c>
      <c r="M43" s="505" t="s">
        <v>332</v>
      </c>
      <c r="N43" s="505"/>
      <c r="O43" s="505"/>
      <c r="P43" s="505"/>
      <c r="Q43" s="396"/>
      <c r="R43" s="396"/>
    </row>
    <row r="44" spans="2:18" ht="15">
      <c r="B44" s="396" t="s">
        <v>368</v>
      </c>
      <c r="C44" s="424">
        <v>2009</v>
      </c>
      <c r="D44" s="424">
        <v>18</v>
      </c>
      <c r="E44" s="326">
        <v>0.2722222222222222</v>
      </c>
      <c r="F44" s="424">
        <v>0</v>
      </c>
      <c r="G44" s="326">
        <v>0.3333333333333333</v>
      </c>
      <c r="H44" s="424">
        <v>2009</v>
      </c>
      <c r="I44" s="424">
        <v>18</v>
      </c>
      <c r="J44" s="326">
        <v>0.6055555555555555</v>
      </c>
      <c r="K44" s="424">
        <v>3000</v>
      </c>
      <c r="L44" s="327">
        <v>86.4</v>
      </c>
      <c r="M44" s="505" t="s">
        <v>332</v>
      </c>
      <c r="N44" s="505"/>
      <c r="O44" s="505"/>
      <c r="P44" s="505"/>
      <c r="Q44" s="396"/>
      <c r="R44" s="396"/>
    </row>
    <row r="45" spans="2:18" ht="15">
      <c r="B45" s="396" t="s">
        <v>369</v>
      </c>
      <c r="C45" s="424">
        <v>2009</v>
      </c>
      <c r="D45" s="424">
        <v>18</v>
      </c>
      <c r="E45" s="326">
        <v>0.6333333333333333</v>
      </c>
      <c r="F45" s="424">
        <v>0</v>
      </c>
      <c r="G45" s="326">
        <v>0.052083333333333336</v>
      </c>
      <c r="H45" s="424">
        <v>2009</v>
      </c>
      <c r="I45" s="424">
        <v>18</v>
      </c>
      <c r="J45" s="326">
        <v>0.6854166666666667</v>
      </c>
      <c r="K45" s="424">
        <v>4000</v>
      </c>
      <c r="L45" s="327">
        <v>18</v>
      </c>
      <c r="M45" s="505" t="s">
        <v>332</v>
      </c>
      <c r="N45" s="505"/>
      <c r="O45" s="505"/>
      <c r="P45" s="505"/>
      <c r="Q45" s="396"/>
      <c r="R45" s="396"/>
    </row>
    <row r="46" spans="2:18" ht="15">
      <c r="B46" s="396" t="s">
        <v>370</v>
      </c>
      <c r="C46" s="424">
        <v>2009</v>
      </c>
      <c r="D46" s="424">
        <v>18</v>
      </c>
      <c r="E46" s="326">
        <v>0.6854166666666667</v>
      </c>
      <c r="F46" s="424">
        <v>0</v>
      </c>
      <c r="G46" s="326">
        <v>0.2916666666666667</v>
      </c>
      <c r="H46" s="424">
        <v>2009</v>
      </c>
      <c r="I46" s="424">
        <v>18</v>
      </c>
      <c r="J46" s="326">
        <v>0.9770833333333333</v>
      </c>
      <c r="K46" s="424">
        <v>4000</v>
      </c>
      <c r="L46" s="327">
        <v>100.8</v>
      </c>
      <c r="M46" s="505" t="s">
        <v>332</v>
      </c>
      <c r="N46" s="505"/>
      <c r="O46" s="505"/>
      <c r="P46" s="505"/>
      <c r="Q46" s="396"/>
      <c r="R46" s="396"/>
    </row>
    <row r="47" spans="2:18" ht="15">
      <c r="B47" s="396" t="s">
        <v>371</v>
      </c>
      <c r="C47" s="424">
        <v>2009</v>
      </c>
      <c r="D47" s="424">
        <v>19</v>
      </c>
      <c r="E47" s="326">
        <v>0.11944444444444445</v>
      </c>
      <c r="F47" s="424">
        <v>0</v>
      </c>
      <c r="G47" s="326">
        <v>0.08333333333333333</v>
      </c>
      <c r="H47" s="424">
        <v>2009</v>
      </c>
      <c r="I47" s="424">
        <v>19</v>
      </c>
      <c r="J47" s="326">
        <v>0.2027777777777778</v>
      </c>
      <c r="K47" s="424">
        <v>4000</v>
      </c>
      <c r="L47" s="327">
        <v>28.8</v>
      </c>
      <c r="M47" s="505" t="s">
        <v>332</v>
      </c>
      <c r="N47" s="505"/>
      <c r="O47" s="505"/>
      <c r="P47" s="505"/>
      <c r="Q47" s="396"/>
      <c r="R47" s="396"/>
    </row>
    <row r="48" spans="2:18" ht="15">
      <c r="B48" s="396" t="s">
        <v>372</v>
      </c>
      <c r="C48" s="424">
        <v>2009</v>
      </c>
      <c r="D48" s="424">
        <v>19</v>
      </c>
      <c r="E48" s="326">
        <v>0.2722222222222222</v>
      </c>
      <c r="F48" s="424">
        <v>0</v>
      </c>
      <c r="G48" s="326">
        <v>0.3333333333333333</v>
      </c>
      <c r="H48" s="424">
        <v>2009</v>
      </c>
      <c r="I48" s="424">
        <v>19</v>
      </c>
      <c r="J48" s="326">
        <v>0.6055555555555555</v>
      </c>
      <c r="K48" s="424">
        <v>3000</v>
      </c>
      <c r="L48" s="327">
        <v>86.4</v>
      </c>
      <c r="M48" s="505" t="s">
        <v>332</v>
      </c>
      <c r="N48" s="505"/>
      <c r="O48" s="505"/>
      <c r="P48" s="505"/>
      <c r="Q48" s="396"/>
      <c r="R48" s="396"/>
    </row>
    <row r="49" spans="2:18" ht="15">
      <c r="B49" s="396" t="s">
        <v>373</v>
      </c>
      <c r="C49" s="424">
        <v>2009</v>
      </c>
      <c r="D49" s="424">
        <v>20</v>
      </c>
      <c r="E49" s="326">
        <v>0.27291666666666664</v>
      </c>
      <c r="F49" s="424">
        <v>0</v>
      </c>
      <c r="G49" s="326">
        <v>0.3333333333333333</v>
      </c>
      <c r="H49" s="424">
        <v>2009</v>
      </c>
      <c r="I49" s="424">
        <v>20</v>
      </c>
      <c r="J49" s="326">
        <v>0.6062500000000001</v>
      </c>
      <c r="K49" s="424">
        <v>3000</v>
      </c>
      <c r="L49" s="327">
        <v>86.4</v>
      </c>
      <c r="M49" s="505" t="s">
        <v>332</v>
      </c>
      <c r="N49" s="505"/>
      <c r="O49" s="505"/>
      <c r="P49" s="505"/>
      <c r="Q49" s="396"/>
      <c r="R49" s="396"/>
    </row>
    <row r="50" spans="2:18" ht="15">
      <c r="B50" s="396" t="s">
        <v>374</v>
      </c>
      <c r="C50" s="424">
        <v>2009</v>
      </c>
      <c r="D50" s="424">
        <v>20</v>
      </c>
      <c r="E50" s="326">
        <v>0.6340277777777777</v>
      </c>
      <c r="F50" s="424">
        <v>0</v>
      </c>
      <c r="G50" s="326">
        <v>0.5694444444444444</v>
      </c>
      <c r="H50" s="424">
        <v>2009</v>
      </c>
      <c r="I50" s="424">
        <v>21</v>
      </c>
      <c r="J50" s="326">
        <v>0.2034722222222222</v>
      </c>
      <c r="K50" s="424">
        <v>4000</v>
      </c>
      <c r="L50" s="327">
        <v>196.8</v>
      </c>
      <c r="M50" s="505" t="s">
        <v>349</v>
      </c>
      <c r="N50" s="505" t="s">
        <v>375</v>
      </c>
      <c r="O50" s="505" t="s">
        <v>376</v>
      </c>
      <c r="P50" s="505"/>
      <c r="Q50" s="396"/>
      <c r="R50" s="396"/>
    </row>
    <row r="51" spans="2:18" ht="15">
      <c r="B51" s="396" t="s">
        <v>377</v>
      </c>
      <c r="C51" s="424">
        <v>2009</v>
      </c>
      <c r="D51" s="424">
        <v>21</v>
      </c>
      <c r="E51" s="326">
        <v>0.27291666666666664</v>
      </c>
      <c r="F51" s="424">
        <v>0</v>
      </c>
      <c r="G51" s="326">
        <v>0.3333333333333333</v>
      </c>
      <c r="H51" s="424">
        <v>2009</v>
      </c>
      <c r="I51" s="424">
        <v>21</v>
      </c>
      <c r="J51" s="326">
        <v>0.6062500000000001</v>
      </c>
      <c r="K51" s="424">
        <v>3000</v>
      </c>
      <c r="L51" s="327">
        <v>86.4</v>
      </c>
      <c r="M51" s="505" t="s">
        <v>332</v>
      </c>
      <c r="N51" s="505"/>
      <c r="O51" s="505"/>
      <c r="P51" s="505"/>
      <c r="Q51" s="396"/>
      <c r="R51" s="396"/>
    </row>
    <row r="52" spans="2:18" ht="15">
      <c r="B52" s="396" t="s">
        <v>378</v>
      </c>
      <c r="C52" s="424">
        <v>2009</v>
      </c>
      <c r="D52" s="424">
        <v>21</v>
      </c>
      <c r="E52" s="326">
        <v>0.6340277777777777</v>
      </c>
      <c r="F52" s="424">
        <v>0</v>
      </c>
      <c r="G52" s="326">
        <v>0.3</v>
      </c>
      <c r="H52" s="424">
        <v>2009</v>
      </c>
      <c r="I52" s="424">
        <v>21</v>
      </c>
      <c r="J52" s="326">
        <v>0.9340277777777778</v>
      </c>
      <c r="K52" s="424">
        <v>4000</v>
      </c>
      <c r="L52" s="327">
        <v>103.68</v>
      </c>
      <c r="M52" s="505" t="s">
        <v>332</v>
      </c>
      <c r="N52" s="505"/>
      <c r="O52" s="505"/>
      <c r="P52" s="505"/>
      <c r="Q52" s="396"/>
      <c r="R52" s="396"/>
    </row>
    <row r="53" spans="2:18" ht="15">
      <c r="B53" s="396" t="s">
        <v>379</v>
      </c>
      <c r="C53" s="424">
        <v>2009</v>
      </c>
      <c r="D53" s="424">
        <v>21</v>
      </c>
      <c r="E53" s="326">
        <v>0.9340277777777778</v>
      </c>
      <c r="F53" s="424">
        <v>0</v>
      </c>
      <c r="G53" s="326">
        <v>0.20138888888888887</v>
      </c>
      <c r="H53" s="424">
        <v>2009</v>
      </c>
      <c r="I53" s="424">
        <v>22</v>
      </c>
      <c r="J53" s="326">
        <v>0.13541666666666666</v>
      </c>
      <c r="K53" s="424">
        <v>4000</v>
      </c>
      <c r="L53" s="327">
        <v>69.6</v>
      </c>
      <c r="M53" s="505" t="s">
        <v>332</v>
      </c>
      <c r="N53" s="505"/>
      <c r="O53" s="505"/>
      <c r="P53" s="505"/>
      <c r="Q53" s="396"/>
      <c r="R53" s="396"/>
    </row>
    <row r="54" spans="2:18" ht="15">
      <c r="B54" s="396" t="s">
        <v>380</v>
      </c>
      <c r="C54" s="424">
        <v>2009</v>
      </c>
      <c r="D54" s="424">
        <v>22</v>
      </c>
      <c r="E54" s="326">
        <v>0.16458333333333333</v>
      </c>
      <c r="F54" s="424">
        <v>0</v>
      </c>
      <c r="G54" s="326">
        <v>0.05694444444444444</v>
      </c>
      <c r="H54" s="424">
        <v>2009</v>
      </c>
      <c r="I54" s="424">
        <v>22</v>
      </c>
      <c r="J54" s="326">
        <v>0.22152777777777777</v>
      </c>
      <c r="K54" s="424">
        <v>4000</v>
      </c>
      <c r="L54" s="327">
        <v>19.68</v>
      </c>
      <c r="M54" s="505" t="s">
        <v>332</v>
      </c>
      <c r="N54" s="505"/>
      <c r="O54" s="505"/>
      <c r="P54" s="505"/>
      <c r="Q54" s="396"/>
      <c r="R54" s="396"/>
    </row>
    <row r="55" spans="2:18" ht="15">
      <c r="B55" s="396" t="s">
        <v>381</v>
      </c>
      <c r="C55" s="424">
        <v>2009</v>
      </c>
      <c r="D55" s="424">
        <v>22</v>
      </c>
      <c r="E55" s="326">
        <v>0.29375</v>
      </c>
      <c r="F55" s="424">
        <v>0</v>
      </c>
      <c r="G55" s="326">
        <v>0.0625</v>
      </c>
      <c r="H55" s="424">
        <v>2009</v>
      </c>
      <c r="I55" s="424">
        <v>22</v>
      </c>
      <c r="J55" s="326">
        <v>0.35625</v>
      </c>
      <c r="K55" s="424">
        <v>4000</v>
      </c>
      <c r="L55" s="327">
        <v>21.6</v>
      </c>
      <c r="M55" s="505" t="s">
        <v>332</v>
      </c>
      <c r="N55" s="505"/>
      <c r="O55" s="505"/>
      <c r="P55" s="505"/>
      <c r="Q55" s="396"/>
      <c r="R55" s="396"/>
    </row>
    <row r="56" spans="2:18" ht="15">
      <c r="B56" s="396" t="s">
        <v>382</v>
      </c>
      <c r="C56" s="424">
        <v>2009</v>
      </c>
      <c r="D56" s="424">
        <v>22</v>
      </c>
      <c r="E56" s="326">
        <v>0.8562500000000001</v>
      </c>
      <c r="F56" s="424">
        <v>0</v>
      </c>
      <c r="G56" s="326">
        <v>0.051388888888888894</v>
      </c>
      <c r="H56" s="424">
        <v>2009</v>
      </c>
      <c r="I56" s="424">
        <v>22</v>
      </c>
      <c r="J56" s="326">
        <v>0.907638888888889</v>
      </c>
      <c r="K56" s="424">
        <v>4000</v>
      </c>
      <c r="L56" s="327">
        <v>17.76</v>
      </c>
      <c r="M56" s="505" t="s">
        <v>332</v>
      </c>
      <c r="N56" s="505"/>
      <c r="O56" s="505"/>
      <c r="P56" s="505"/>
      <c r="Q56" s="396"/>
      <c r="R56" s="396"/>
    </row>
    <row r="57" spans="2:18" ht="15">
      <c r="B57" s="396" t="s">
        <v>383</v>
      </c>
      <c r="C57" s="424">
        <v>2009</v>
      </c>
      <c r="D57" s="424">
        <v>22</v>
      </c>
      <c r="E57" s="326">
        <v>0.9500000000000001</v>
      </c>
      <c r="F57" s="424">
        <v>0</v>
      </c>
      <c r="G57" s="326">
        <v>0.3333333333333333</v>
      </c>
      <c r="H57" s="424">
        <v>2009</v>
      </c>
      <c r="I57" s="424">
        <v>23</v>
      </c>
      <c r="J57" s="326">
        <v>0.2833333333333333</v>
      </c>
      <c r="K57" s="424">
        <v>3000</v>
      </c>
      <c r="L57" s="327">
        <v>86.4</v>
      </c>
      <c r="M57" s="505" t="s">
        <v>332</v>
      </c>
      <c r="N57" s="505"/>
      <c r="O57" s="505"/>
      <c r="P57" s="505"/>
      <c r="Q57" s="396"/>
      <c r="R57" s="396"/>
    </row>
    <row r="58" spans="2:18" ht="15">
      <c r="B58" s="396" t="s">
        <v>384</v>
      </c>
      <c r="C58" s="424">
        <v>2009</v>
      </c>
      <c r="D58" s="424">
        <v>23</v>
      </c>
      <c r="E58" s="326">
        <v>0.3111111111111111</v>
      </c>
      <c r="F58" s="424">
        <v>0</v>
      </c>
      <c r="G58" s="326">
        <v>0.2826388888888889</v>
      </c>
      <c r="H58" s="424">
        <v>2009</v>
      </c>
      <c r="I58" s="424">
        <v>23</v>
      </c>
      <c r="J58" s="326">
        <v>0.59375</v>
      </c>
      <c r="K58" s="424">
        <v>4000</v>
      </c>
      <c r="L58" s="327">
        <v>97.68</v>
      </c>
      <c r="M58" s="505" t="s">
        <v>332</v>
      </c>
      <c r="N58" s="505"/>
      <c r="O58" s="505"/>
      <c r="P58" s="505"/>
      <c r="Q58" s="396"/>
      <c r="R58" s="396"/>
    </row>
    <row r="59" spans="2:18" ht="15">
      <c r="B59" s="396" t="s">
        <v>385</v>
      </c>
      <c r="C59" s="424">
        <v>2009</v>
      </c>
      <c r="D59" s="424">
        <v>23</v>
      </c>
      <c r="E59" s="326">
        <v>0.59375</v>
      </c>
      <c r="F59" s="424">
        <v>0</v>
      </c>
      <c r="G59" s="326">
        <v>0.17013888888888887</v>
      </c>
      <c r="H59" s="424">
        <v>2009</v>
      </c>
      <c r="I59" s="424">
        <v>23</v>
      </c>
      <c r="J59" s="326">
        <v>0.7638888888888888</v>
      </c>
      <c r="K59" s="424">
        <v>4000</v>
      </c>
      <c r="L59" s="327">
        <v>58.8</v>
      </c>
      <c r="M59" s="505" t="s">
        <v>332</v>
      </c>
      <c r="N59" s="505"/>
      <c r="O59" s="505"/>
      <c r="P59" s="505"/>
      <c r="Q59" s="396"/>
      <c r="R59" s="396"/>
    </row>
    <row r="60" spans="2:18" ht="15">
      <c r="B60" s="396" t="s">
        <v>386</v>
      </c>
      <c r="C60" s="424">
        <v>2009</v>
      </c>
      <c r="D60" s="424">
        <v>23</v>
      </c>
      <c r="E60" s="326">
        <v>0.9500000000000001</v>
      </c>
      <c r="F60" s="424">
        <v>0</v>
      </c>
      <c r="G60" s="326">
        <v>0.3333333333333333</v>
      </c>
      <c r="H60" s="424">
        <v>2009</v>
      </c>
      <c r="I60" s="424">
        <v>24</v>
      </c>
      <c r="J60" s="326">
        <v>0.2833333333333333</v>
      </c>
      <c r="K60" s="424">
        <v>3000</v>
      </c>
      <c r="L60" s="327">
        <v>86.4</v>
      </c>
      <c r="M60" s="505" t="s">
        <v>332</v>
      </c>
      <c r="N60" s="505"/>
      <c r="O60" s="505"/>
      <c r="P60" s="505"/>
      <c r="Q60" s="396"/>
      <c r="R60" s="396"/>
    </row>
    <row r="61" spans="2:18" ht="15">
      <c r="B61" s="396" t="s">
        <v>387</v>
      </c>
      <c r="C61" s="424">
        <v>2009</v>
      </c>
      <c r="D61" s="424">
        <v>24</v>
      </c>
      <c r="E61" s="326">
        <v>0.9500000000000001</v>
      </c>
      <c r="F61" s="424">
        <v>0</v>
      </c>
      <c r="G61" s="326">
        <v>0.3333333333333333</v>
      </c>
      <c r="H61" s="424">
        <v>2009</v>
      </c>
      <c r="I61" s="424">
        <v>25</v>
      </c>
      <c r="J61" s="326">
        <v>0.2833333333333333</v>
      </c>
      <c r="K61" s="424">
        <v>3000</v>
      </c>
      <c r="L61" s="327">
        <v>86.4</v>
      </c>
      <c r="M61" s="505" t="s">
        <v>332</v>
      </c>
      <c r="N61" s="505"/>
      <c r="O61" s="505"/>
      <c r="P61" s="505"/>
      <c r="Q61" s="396"/>
      <c r="R61" s="396"/>
    </row>
    <row r="62" spans="2:18" ht="15">
      <c r="B62" s="396" t="s">
        <v>388</v>
      </c>
      <c r="C62" s="424">
        <v>2009</v>
      </c>
      <c r="D62" s="424">
        <v>25</v>
      </c>
      <c r="E62" s="326">
        <v>0.3111111111111111</v>
      </c>
      <c r="F62" s="424">
        <v>0</v>
      </c>
      <c r="G62" s="326">
        <v>0.052083333333333336</v>
      </c>
      <c r="H62" s="424">
        <v>2009</v>
      </c>
      <c r="I62" s="424">
        <v>25</v>
      </c>
      <c r="J62" s="326">
        <v>0.36319444444444443</v>
      </c>
      <c r="K62" s="424">
        <v>4000</v>
      </c>
      <c r="L62" s="327">
        <v>18</v>
      </c>
      <c r="M62" s="505" t="s">
        <v>332</v>
      </c>
      <c r="N62" s="505"/>
      <c r="O62" s="505"/>
      <c r="P62" s="505"/>
      <c r="Q62" s="396"/>
      <c r="R62" s="396"/>
    </row>
    <row r="63" spans="2:18" ht="15">
      <c r="B63" s="396" t="s">
        <v>389</v>
      </c>
      <c r="C63" s="424">
        <v>2009</v>
      </c>
      <c r="D63" s="424">
        <v>25</v>
      </c>
      <c r="E63" s="326">
        <v>0.9395833333333333</v>
      </c>
      <c r="F63" s="424">
        <v>0</v>
      </c>
      <c r="G63" s="326">
        <v>0.3333333333333333</v>
      </c>
      <c r="H63" s="424">
        <v>2009</v>
      </c>
      <c r="I63" s="424">
        <v>26</v>
      </c>
      <c r="J63" s="326">
        <v>0.27291666666666664</v>
      </c>
      <c r="K63" s="424">
        <v>3000</v>
      </c>
      <c r="L63" s="327">
        <v>86.4</v>
      </c>
      <c r="M63" s="505" t="s">
        <v>332</v>
      </c>
      <c r="N63" s="505"/>
      <c r="O63" s="505"/>
      <c r="P63" s="505"/>
      <c r="Q63" s="396"/>
      <c r="R63" s="396"/>
    </row>
    <row r="64" spans="2:18" ht="15">
      <c r="B64" s="396" t="s">
        <v>390</v>
      </c>
      <c r="C64" s="424">
        <v>2009</v>
      </c>
      <c r="D64" s="424">
        <v>26</v>
      </c>
      <c r="E64" s="326">
        <v>0.30416666666666664</v>
      </c>
      <c r="F64" s="424">
        <v>0</v>
      </c>
      <c r="G64" s="326">
        <v>0.4583333333333333</v>
      </c>
      <c r="H64" s="424">
        <v>2009</v>
      </c>
      <c r="I64" s="424">
        <v>26</v>
      </c>
      <c r="J64" s="326">
        <v>0.7625000000000001</v>
      </c>
      <c r="K64" s="424">
        <v>4000</v>
      </c>
      <c r="L64" s="327">
        <v>158.4</v>
      </c>
      <c r="M64" s="505" t="s">
        <v>349</v>
      </c>
      <c r="N64" s="505" t="s">
        <v>375</v>
      </c>
      <c r="O64" s="505" t="s">
        <v>391</v>
      </c>
      <c r="P64" s="505"/>
      <c r="Q64" s="396"/>
      <c r="R64" s="396"/>
    </row>
    <row r="65" spans="2:18" ht="15">
      <c r="B65" s="396" t="s">
        <v>392</v>
      </c>
      <c r="C65" s="424">
        <v>2009</v>
      </c>
      <c r="D65" s="424">
        <v>27</v>
      </c>
      <c r="E65" s="326">
        <v>0.2520833333333333</v>
      </c>
      <c r="F65" s="424">
        <v>0</v>
      </c>
      <c r="G65" s="326">
        <v>0.3333333333333333</v>
      </c>
      <c r="H65" s="424">
        <v>2009</v>
      </c>
      <c r="I65" s="424">
        <v>27</v>
      </c>
      <c r="J65" s="326">
        <v>0.5854166666666667</v>
      </c>
      <c r="K65" s="424">
        <v>3000</v>
      </c>
      <c r="L65" s="327">
        <v>86.4</v>
      </c>
      <c r="M65" s="505" t="s">
        <v>332</v>
      </c>
      <c r="N65" s="505"/>
      <c r="O65" s="505"/>
      <c r="P65" s="505"/>
      <c r="Q65" s="396"/>
      <c r="R65" s="396"/>
    </row>
    <row r="66" spans="2:18" ht="15">
      <c r="B66" s="396" t="s">
        <v>393</v>
      </c>
      <c r="C66" s="424">
        <v>2009</v>
      </c>
      <c r="D66" s="424">
        <v>27</v>
      </c>
      <c r="E66" s="326">
        <v>0.6131944444444445</v>
      </c>
      <c r="F66" s="424">
        <v>0</v>
      </c>
      <c r="G66" s="326">
        <v>0.548611111111111</v>
      </c>
      <c r="H66" s="424">
        <v>2009</v>
      </c>
      <c r="I66" s="424">
        <v>28</v>
      </c>
      <c r="J66" s="326">
        <v>0.16180555555555556</v>
      </c>
      <c r="K66" s="424">
        <v>4000</v>
      </c>
      <c r="L66" s="327">
        <v>189.6</v>
      </c>
      <c r="M66" s="505" t="s">
        <v>332</v>
      </c>
      <c r="N66" s="505"/>
      <c r="O66" s="505"/>
      <c r="P66" s="505"/>
      <c r="Q66" s="396"/>
      <c r="R66" s="396"/>
    </row>
    <row r="67" spans="2:18" ht="15">
      <c r="B67" s="396" t="s">
        <v>394</v>
      </c>
      <c r="C67" s="424">
        <v>2009</v>
      </c>
      <c r="D67" s="424">
        <v>28</v>
      </c>
      <c r="E67" s="326">
        <v>0.2520833333333333</v>
      </c>
      <c r="F67" s="424">
        <v>0</v>
      </c>
      <c r="G67" s="326">
        <v>0.3333333333333333</v>
      </c>
      <c r="H67" s="424">
        <v>2009</v>
      </c>
      <c r="I67" s="424">
        <v>28</v>
      </c>
      <c r="J67" s="326">
        <v>0.5854166666666667</v>
      </c>
      <c r="K67" s="424">
        <v>3000</v>
      </c>
      <c r="L67" s="327">
        <v>86.4</v>
      </c>
      <c r="M67" s="505" t="s">
        <v>332</v>
      </c>
      <c r="N67" s="505"/>
      <c r="O67" s="505"/>
      <c r="P67" s="505"/>
      <c r="Q67" s="396"/>
      <c r="R67" s="396"/>
    </row>
    <row r="68" spans="2:18" ht="15">
      <c r="B68" s="396" t="s">
        <v>395</v>
      </c>
      <c r="C68" s="424">
        <v>2009</v>
      </c>
      <c r="D68" s="424">
        <v>28</v>
      </c>
      <c r="E68" s="326">
        <v>0.7083333333333334</v>
      </c>
      <c r="F68" s="424">
        <v>0</v>
      </c>
      <c r="G68" s="326">
        <v>0.052083333333333336</v>
      </c>
      <c r="H68" s="424">
        <v>2009</v>
      </c>
      <c r="I68" s="424">
        <v>28</v>
      </c>
      <c r="J68" s="326">
        <v>0.7604166666666666</v>
      </c>
      <c r="K68" s="424">
        <v>4000</v>
      </c>
      <c r="L68" s="327">
        <v>18</v>
      </c>
      <c r="M68" s="505" t="s">
        <v>332</v>
      </c>
      <c r="N68" s="505"/>
      <c r="O68" s="505"/>
      <c r="P68" s="505"/>
      <c r="Q68" s="396"/>
      <c r="R68" s="396"/>
    </row>
    <row r="69" spans="2:18" ht="15">
      <c r="B69" s="396" t="s">
        <v>396</v>
      </c>
      <c r="C69" s="424">
        <v>2009</v>
      </c>
      <c r="D69" s="424">
        <v>28</v>
      </c>
      <c r="E69" s="326">
        <v>0.9854166666666666</v>
      </c>
      <c r="F69" s="424">
        <v>0</v>
      </c>
      <c r="G69" s="326">
        <v>0.18680555555555556</v>
      </c>
      <c r="H69" s="424">
        <v>2009</v>
      </c>
      <c r="I69" s="424">
        <v>29</v>
      </c>
      <c r="J69" s="326">
        <v>0.17222222222222225</v>
      </c>
      <c r="K69" s="424">
        <v>4000</v>
      </c>
      <c r="L69" s="327">
        <v>64.56</v>
      </c>
      <c r="M69" s="505" t="s">
        <v>349</v>
      </c>
      <c r="N69" s="505" t="s">
        <v>350</v>
      </c>
      <c r="O69" s="505" t="s">
        <v>376</v>
      </c>
      <c r="P69" s="505"/>
      <c r="Q69" s="396"/>
      <c r="R69" s="396"/>
    </row>
    <row r="70" spans="2:18" ht="15">
      <c r="B70" s="396" t="s">
        <v>397</v>
      </c>
      <c r="C70" s="424">
        <v>2009</v>
      </c>
      <c r="D70" s="424">
        <v>28</v>
      </c>
      <c r="E70" s="326">
        <v>0.9854166666666666</v>
      </c>
      <c r="F70" s="424">
        <v>0</v>
      </c>
      <c r="G70" s="326">
        <v>0.18680555555555556</v>
      </c>
      <c r="H70" s="424">
        <v>2009</v>
      </c>
      <c r="I70" s="424">
        <v>29</v>
      </c>
      <c r="J70" s="326">
        <v>0.17222222222222225</v>
      </c>
      <c r="K70" s="424">
        <v>0</v>
      </c>
      <c r="L70" s="327">
        <v>9</v>
      </c>
      <c r="M70" s="505" t="s">
        <v>332</v>
      </c>
      <c r="N70" s="505"/>
      <c r="O70" s="505"/>
      <c r="P70" s="505"/>
      <c r="Q70" s="396"/>
      <c r="R70" s="396"/>
    </row>
    <row r="71" spans="2:18" ht="15">
      <c r="B71" s="396" t="s">
        <v>398</v>
      </c>
      <c r="C71" s="424">
        <v>2009</v>
      </c>
      <c r="D71" s="424">
        <v>29</v>
      </c>
      <c r="E71" s="326">
        <v>0.24166666666666667</v>
      </c>
      <c r="F71" s="424">
        <v>0</v>
      </c>
      <c r="G71" s="326">
        <v>0.3333333333333333</v>
      </c>
      <c r="H71" s="424">
        <v>2009</v>
      </c>
      <c r="I71" s="424">
        <v>29</v>
      </c>
      <c r="J71" s="326">
        <v>0.5750000000000001</v>
      </c>
      <c r="K71" s="424">
        <v>3000</v>
      </c>
      <c r="L71" s="327">
        <v>86.4</v>
      </c>
      <c r="M71" s="505" t="s">
        <v>332</v>
      </c>
      <c r="N71" s="505"/>
      <c r="O71" s="505"/>
      <c r="P71" s="505"/>
      <c r="Q71" s="396"/>
      <c r="R71" s="396"/>
    </row>
    <row r="72" spans="2:18" ht="15">
      <c r="B72" s="396" t="s">
        <v>399</v>
      </c>
      <c r="C72" s="424">
        <v>2009</v>
      </c>
      <c r="D72" s="424">
        <v>29</v>
      </c>
      <c r="E72" s="326">
        <v>0.6027777777777777</v>
      </c>
      <c r="F72" s="424">
        <v>0</v>
      </c>
      <c r="G72" s="326">
        <v>0.2569444444444445</v>
      </c>
      <c r="H72" s="424">
        <v>2009</v>
      </c>
      <c r="I72" s="424">
        <v>29</v>
      </c>
      <c r="J72" s="326">
        <v>0.8597222222222222</v>
      </c>
      <c r="K72" s="424">
        <v>4000</v>
      </c>
      <c r="L72" s="327">
        <v>88.8</v>
      </c>
      <c r="M72" s="505" t="s">
        <v>349</v>
      </c>
      <c r="N72" s="505" t="s">
        <v>375</v>
      </c>
      <c r="O72" s="505" t="s">
        <v>400</v>
      </c>
      <c r="P72" s="505"/>
      <c r="Q72" s="396"/>
      <c r="R72" s="396"/>
    </row>
    <row r="73" spans="2:18" ht="15">
      <c r="B73" s="396" t="s">
        <v>401</v>
      </c>
      <c r="C73" s="424">
        <v>2009</v>
      </c>
      <c r="D73" s="424">
        <v>29</v>
      </c>
      <c r="E73" s="326">
        <v>0.9291666666666667</v>
      </c>
      <c r="F73" s="424">
        <v>0</v>
      </c>
      <c r="G73" s="326">
        <v>0.3333333333333333</v>
      </c>
      <c r="H73" s="424">
        <v>2009</v>
      </c>
      <c r="I73" s="424">
        <v>30</v>
      </c>
      <c r="J73" s="326">
        <v>0.2625</v>
      </c>
      <c r="K73" s="424">
        <v>3000</v>
      </c>
      <c r="L73" s="327">
        <v>86.4</v>
      </c>
      <c r="M73" s="505" t="s">
        <v>332</v>
      </c>
      <c r="N73" s="505"/>
      <c r="O73" s="505"/>
      <c r="P73" s="505"/>
      <c r="Q73" s="396"/>
      <c r="R73" s="396"/>
    </row>
    <row r="74" spans="2:18" ht="15">
      <c r="B74" s="396" t="s">
        <v>402</v>
      </c>
      <c r="C74" s="424">
        <v>2009</v>
      </c>
      <c r="D74" s="424">
        <v>30</v>
      </c>
      <c r="E74" s="326">
        <v>0.2625</v>
      </c>
      <c r="F74" s="424">
        <v>0</v>
      </c>
      <c r="G74" s="326">
        <v>0.027777777777777776</v>
      </c>
      <c r="H74" s="424">
        <v>2009</v>
      </c>
      <c r="I74" s="424">
        <v>30</v>
      </c>
      <c r="J74" s="326">
        <v>0.2902777777777778</v>
      </c>
      <c r="K74" s="424">
        <v>4000</v>
      </c>
      <c r="L74" s="327">
        <v>9.6</v>
      </c>
      <c r="M74" s="505" t="s">
        <v>332</v>
      </c>
      <c r="N74" s="505"/>
      <c r="O74" s="505"/>
      <c r="P74" s="505"/>
      <c r="Q74" s="396"/>
      <c r="R74" s="396"/>
    </row>
    <row r="75" spans="2:18" ht="15">
      <c r="B75" s="396" t="s">
        <v>403</v>
      </c>
      <c r="C75" s="424">
        <v>2009</v>
      </c>
      <c r="D75" s="424">
        <v>30</v>
      </c>
      <c r="E75" s="326">
        <v>0.2902777777777778</v>
      </c>
      <c r="F75" s="424">
        <v>0</v>
      </c>
      <c r="G75" s="326">
        <v>0.052083333333333336</v>
      </c>
      <c r="H75" s="424">
        <v>2009</v>
      </c>
      <c r="I75" s="424">
        <v>30</v>
      </c>
      <c r="J75" s="326">
        <v>0.3423611111111111</v>
      </c>
      <c r="K75" s="424">
        <v>4000</v>
      </c>
      <c r="L75" s="327">
        <v>18</v>
      </c>
      <c r="M75" s="505" t="s">
        <v>332</v>
      </c>
      <c r="N75" s="505"/>
      <c r="O75" s="505"/>
      <c r="P75" s="505"/>
      <c r="Q75" s="396"/>
      <c r="R75" s="396"/>
    </row>
    <row r="76" spans="2:18" ht="15">
      <c r="B76" s="396" t="s">
        <v>404</v>
      </c>
      <c r="C76" s="424">
        <v>2009</v>
      </c>
      <c r="D76" s="424">
        <v>30</v>
      </c>
      <c r="E76" s="326">
        <v>0.3423611111111111</v>
      </c>
      <c r="F76" s="424">
        <v>0</v>
      </c>
      <c r="G76" s="326">
        <v>0.47222222222222227</v>
      </c>
      <c r="H76" s="424">
        <v>2009</v>
      </c>
      <c r="I76" s="424">
        <v>30</v>
      </c>
      <c r="J76" s="326">
        <v>0.8145833333333333</v>
      </c>
      <c r="K76" s="424">
        <v>4000</v>
      </c>
      <c r="L76" s="327">
        <v>163.2</v>
      </c>
      <c r="M76" s="505" t="s">
        <v>332</v>
      </c>
      <c r="N76" s="505"/>
      <c r="O76" s="505"/>
      <c r="P76" s="505"/>
      <c r="Q76" s="396"/>
      <c r="R76" s="396"/>
    </row>
    <row r="77" spans="2:18" ht="15">
      <c r="B77" s="396" t="s">
        <v>405</v>
      </c>
      <c r="C77" s="424">
        <v>2009</v>
      </c>
      <c r="D77" s="424">
        <v>30</v>
      </c>
      <c r="E77" s="326">
        <v>0.8145833333333333</v>
      </c>
      <c r="F77" s="424">
        <v>0</v>
      </c>
      <c r="G77" s="326">
        <v>0.020833333333333332</v>
      </c>
      <c r="H77" s="424">
        <v>2009</v>
      </c>
      <c r="I77" s="424">
        <v>30</v>
      </c>
      <c r="J77" s="326">
        <v>0.8354166666666667</v>
      </c>
      <c r="K77" s="424">
        <v>4000</v>
      </c>
      <c r="L77" s="327">
        <v>7.2</v>
      </c>
      <c r="M77" s="505" t="s">
        <v>332</v>
      </c>
      <c r="N77" s="505"/>
      <c r="O77" s="505"/>
      <c r="P77" s="505"/>
      <c r="Q77" s="396"/>
      <c r="R77" s="396"/>
    </row>
    <row r="78" spans="2:18" ht="15">
      <c r="B78" s="396" t="s">
        <v>406</v>
      </c>
      <c r="C78" s="424">
        <v>2009</v>
      </c>
      <c r="D78" s="424">
        <v>30</v>
      </c>
      <c r="E78" s="326">
        <v>0.9291666666666667</v>
      </c>
      <c r="F78" s="424">
        <v>0</v>
      </c>
      <c r="G78" s="326">
        <v>0.3333333333333333</v>
      </c>
      <c r="H78" s="424">
        <v>2009</v>
      </c>
      <c r="I78" s="424">
        <v>31</v>
      </c>
      <c r="J78" s="326">
        <v>0.2625</v>
      </c>
      <c r="K78" s="424">
        <v>3000</v>
      </c>
      <c r="L78" s="327">
        <v>86.4</v>
      </c>
      <c r="M78" s="505" t="s">
        <v>332</v>
      </c>
      <c r="N78" s="505"/>
      <c r="O78" s="505"/>
      <c r="P78" s="505"/>
      <c r="Q78" s="396"/>
      <c r="R78" s="396"/>
    </row>
    <row r="79" spans="2:18" ht="15">
      <c r="B79" s="396" t="s">
        <v>407</v>
      </c>
      <c r="C79" s="424">
        <v>2009</v>
      </c>
      <c r="D79" s="424">
        <v>31</v>
      </c>
      <c r="E79" s="326">
        <v>0.2902777777777778</v>
      </c>
      <c r="F79" s="424">
        <v>0</v>
      </c>
      <c r="G79" s="326">
        <v>0.11458333333333333</v>
      </c>
      <c r="H79" s="424">
        <v>2009</v>
      </c>
      <c r="I79" s="424">
        <v>31</v>
      </c>
      <c r="J79" s="326">
        <v>0.4048611111111111</v>
      </c>
      <c r="K79" s="424">
        <v>4000</v>
      </c>
      <c r="L79" s="327">
        <v>39.6</v>
      </c>
      <c r="M79" s="505" t="s">
        <v>332</v>
      </c>
      <c r="N79" s="505"/>
      <c r="O79" s="505"/>
      <c r="P79" s="505"/>
      <c r="Q79" s="396"/>
      <c r="R79" s="396"/>
    </row>
    <row r="80" spans="2:18" ht="15">
      <c r="B80" s="396" t="s">
        <v>408</v>
      </c>
      <c r="C80" s="424">
        <v>2009</v>
      </c>
      <c r="D80" s="424">
        <v>31</v>
      </c>
      <c r="E80" s="326">
        <v>0.4048611111111111</v>
      </c>
      <c r="F80" s="424">
        <v>0</v>
      </c>
      <c r="G80" s="326">
        <v>0.027777777777777776</v>
      </c>
      <c r="H80" s="424">
        <v>2009</v>
      </c>
      <c r="I80" s="424">
        <v>31</v>
      </c>
      <c r="J80" s="326">
        <v>0.43263888888888885</v>
      </c>
      <c r="K80" s="424">
        <v>4000</v>
      </c>
      <c r="L80" s="327">
        <v>9.6</v>
      </c>
      <c r="M80" s="505" t="s">
        <v>332</v>
      </c>
      <c r="N80" s="505"/>
      <c r="O80" s="505"/>
      <c r="P80" s="505"/>
      <c r="Q80" s="396"/>
      <c r="R80" s="396"/>
    </row>
    <row r="81" spans="2:18" ht="15">
      <c r="B81" s="396" t="s">
        <v>409</v>
      </c>
      <c r="C81" s="424">
        <v>2009</v>
      </c>
      <c r="D81" s="424">
        <v>31</v>
      </c>
      <c r="E81" s="326">
        <v>0.43263888888888885</v>
      </c>
      <c r="F81" s="424">
        <v>0</v>
      </c>
      <c r="G81" s="326">
        <v>0.052083333333333336</v>
      </c>
      <c r="H81" s="424">
        <v>2009</v>
      </c>
      <c r="I81" s="424">
        <v>31</v>
      </c>
      <c r="J81" s="326">
        <v>0.4847222222222222</v>
      </c>
      <c r="K81" s="424">
        <v>4000</v>
      </c>
      <c r="L81" s="327">
        <v>18</v>
      </c>
      <c r="M81" s="505" t="s">
        <v>332</v>
      </c>
      <c r="N81" s="505"/>
      <c r="O81" s="505"/>
      <c r="P81" s="505"/>
      <c r="Q81" s="396"/>
      <c r="R81" s="396"/>
    </row>
    <row r="82" spans="2:18" ht="15">
      <c r="B82" s="396" t="s">
        <v>410</v>
      </c>
      <c r="C82" s="424">
        <v>2009</v>
      </c>
      <c r="D82" s="424">
        <v>31</v>
      </c>
      <c r="E82" s="326">
        <v>0.4847222222222222</v>
      </c>
      <c r="F82" s="424">
        <v>0</v>
      </c>
      <c r="G82" s="326">
        <v>0.20138888888888887</v>
      </c>
      <c r="H82" s="424">
        <v>2009</v>
      </c>
      <c r="I82" s="424">
        <v>31</v>
      </c>
      <c r="J82" s="326">
        <v>0.686111111111111</v>
      </c>
      <c r="K82" s="424">
        <v>2200</v>
      </c>
      <c r="L82" s="327">
        <v>38.28</v>
      </c>
      <c r="M82" s="505" t="s">
        <v>332</v>
      </c>
      <c r="N82" s="505"/>
      <c r="O82" s="505"/>
      <c r="P82" s="505"/>
      <c r="Q82" s="396"/>
      <c r="R82" s="396"/>
    </row>
    <row r="83" spans="2:18" ht="15">
      <c r="B83" s="396" t="s">
        <v>411</v>
      </c>
      <c r="C83" s="424">
        <v>2009</v>
      </c>
      <c r="D83" s="424">
        <v>31</v>
      </c>
      <c r="E83" s="326">
        <v>0.686111111111111</v>
      </c>
      <c r="F83" s="424">
        <v>0</v>
      </c>
      <c r="G83" s="326">
        <v>0.08472222222222221</v>
      </c>
      <c r="H83" s="424">
        <v>2009</v>
      </c>
      <c r="I83" s="424">
        <v>31</v>
      </c>
      <c r="J83" s="326">
        <v>0.7708333333333334</v>
      </c>
      <c r="K83" s="424">
        <v>2200</v>
      </c>
      <c r="L83" s="327">
        <v>16.104</v>
      </c>
      <c r="M83" s="505" t="s">
        <v>332</v>
      </c>
      <c r="N83" s="505"/>
      <c r="O83" s="505"/>
      <c r="P83" s="505"/>
      <c r="Q83" s="396"/>
      <c r="R83" s="396"/>
    </row>
    <row r="84" spans="2:18" ht="15">
      <c r="B84" s="396" t="s">
        <v>412</v>
      </c>
      <c r="C84" s="424">
        <v>2009</v>
      </c>
      <c r="D84" s="424">
        <v>31</v>
      </c>
      <c r="E84" s="326">
        <v>0.7708333333333334</v>
      </c>
      <c r="F84" s="424">
        <v>0</v>
      </c>
      <c r="G84" s="326">
        <v>0.1875</v>
      </c>
      <c r="H84" s="424">
        <v>2009</v>
      </c>
      <c r="I84" s="424">
        <v>31</v>
      </c>
      <c r="J84" s="326">
        <v>0.9583333333333334</v>
      </c>
      <c r="K84" s="424">
        <v>2200</v>
      </c>
      <c r="L84" s="327">
        <v>35.64</v>
      </c>
      <c r="M84" s="505" t="s">
        <v>332</v>
      </c>
      <c r="N84" s="505"/>
      <c r="O84" s="505"/>
      <c r="P84" s="505"/>
      <c r="Q84" s="396"/>
      <c r="R84" s="396"/>
    </row>
    <row r="85" spans="2:18" ht="15">
      <c r="B85" s="396" t="s">
        <v>413</v>
      </c>
      <c r="C85" s="424">
        <v>2009</v>
      </c>
      <c r="D85" s="424">
        <v>31</v>
      </c>
      <c r="E85" s="326">
        <v>0.9583333333333334</v>
      </c>
      <c r="F85" s="424">
        <v>0</v>
      </c>
      <c r="G85" s="326">
        <v>0.2548611111111111</v>
      </c>
      <c r="H85" s="424">
        <v>2009</v>
      </c>
      <c r="I85" s="424">
        <v>32</v>
      </c>
      <c r="J85" s="326">
        <v>0.21319444444444444</v>
      </c>
      <c r="K85" s="424">
        <v>2200</v>
      </c>
      <c r="L85" s="327">
        <v>48.444</v>
      </c>
      <c r="M85" s="505" t="s">
        <v>332</v>
      </c>
      <c r="N85" s="505"/>
      <c r="O85" s="505"/>
      <c r="P85" s="505"/>
      <c r="Q85" s="396"/>
      <c r="R85" s="396"/>
    </row>
    <row r="86" spans="2:18" ht="15">
      <c r="B86" s="396" t="s">
        <v>414</v>
      </c>
      <c r="C86" s="424">
        <v>2009</v>
      </c>
      <c r="D86" s="424">
        <v>32</v>
      </c>
      <c r="E86" s="326">
        <v>0.21319444444444444</v>
      </c>
      <c r="F86" s="424">
        <v>0</v>
      </c>
      <c r="G86" s="326">
        <v>0.3854166666666667</v>
      </c>
      <c r="H86" s="424">
        <v>2009</v>
      </c>
      <c r="I86" s="424">
        <v>32</v>
      </c>
      <c r="J86" s="326">
        <v>0.5986111111111111</v>
      </c>
      <c r="K86" s="424">
        <v>2200</v>
      </c>
      <c r="L86" s="327">
        <v>73.26</v>
      </c>
      <c r="M86" s="505" t="s">
        <v>332</v>
      </c>
      <c r="N86" s="505"/>
      <c r="O86" s="505"/>
      <c r="P86" s="505"/>
      <c r="Q86" s="396"/>
      <c r="R86" s="396"/>
    </row>
    <row r="87" spans="2:18" ht="15">
      <c r="B87" s="396" t="s">
        <v>415</v>
      </c>
      <c r="C87" s="424">
        <v>2009</v>
      </c>
      <c r="D87" s="424">
        <v>32</v>
      </c>
      <c r="E87" s="326">
        <v>0.5986111111111111</v>
      </c>
      <c r="F87" s="424">
        <v>0</v>
      </c>
      <c r="G87" s="326">
        <v>0.2513888888888889</v>
      </c>
      <c r="H87" s="424">
        <v>2009</v>
      </c>
      <c r="I87" s="424">
        <v>32</v>
      </c>
      <c r="J87" s="326">
        <v>0.85</v>
      </c>
      <c r="K87" s="424">
        <v>4000</v>
      </c>
      <c r="L87" s="327">
        <v>86.88</v>
      </c>
      <c r="M87" s="505" t="s">
        <v>349</v>
      </c>
      <c r="N87" s="505" t="s">
        <v>350</v>
      </c>
      <c r="O87" s="505" t="s">
        <v>351</v>
      </c>
      <c r="P87" s="505"/>
      <c r="Q87" s="396"/>
      <c r="R87" s="396"/>
    </row>
    <row r="88" spans="2:18" ht="15">
      <c r="B88" s="396" t="s">
        <v>416</v>
      </c>
      <c r="C88" s="424">
        <v>2009</v>
      </c>
      <c r="D88" s="424">
        <v>32</v>
      </c>
      <c r="E88" s="326">
        <v>0.5986111111111111</v>
      </c>
      <c r="F88" s="424">
        <v>0</v>
      </c>
      <c r="G88" s="326">
        <v>0.2513888888888889</v>
      </c>
      <c r="H88" s="424">
        <v>2009</v>
      </c>
      <c r="I88" s="424">
        <v>32</v>
      </c>
      <c r="J88" s="326">
        <v>0.85</v>
      </c>
      <c r="K88" s="424">
        <v>0</v>
      </c>
      <c r="L88" s="327">
        <v>12</v>
      </c>
      <c r="M88" s="505" t="s">
        <v>332</v>
      </c>
      <c r="N88" s="505"/>
      <c r="O88" s="505"/>
      <c r="P88" s="505"/>
      <c r="Q88" s="396"/>
      <c r="R88" s="396"/>
    </row>
    <row r="89" spans="2:18" ht="15">
      <c r="B89" s="396" t="s">
        <v>417</v>
      </c>
      <c r="C89" s="424">
        <v>2009</v>
      </c>
      <c r="D89" s="424">
        <v>32</v>
      </c>
      <c r="E89" s="326">
        <v>0.85</v>
      </c>
      <c r="F89" s="424">
        <v>0</v>
      </c>
      <c r="G89" s="326">
        <v>0.027777777777777776</v>
      </c>
      <c r="H89" s="424">
        <v>2009</v>
      </c>
      <c r="I89" s="424">
        <v>32</v>
      </c>
      <c r="J89" s="326">
        <v>0.8777777777777778</v>
      </c>
      <c r="K89" s="424">
        <v>4000</v>
      </c>
      <c r="L89" s="327">
        <v>9.6</v>
      </c>
      <c r="M89" s="505" t="s">
        <v>332</v>
      </c>
      <c r="N89" s="505"/>
      <c r="O89" s="505"/>
      <c r="P89" s="505"/>
      <c r="Q89" s="396"/>
      <c r="R89" s="396"/>
    </row>
    <row r="90" spans="2:18" ht="15">
      <c r="B90" s="396" t="s">
        <v>418</v>
      </c>
      <c r="C90" s="424">
        <v>2009</v>
      </c>
      <c r="D90" s="424">
        <v>32</v>
      </c>
      <c r="E90" s="326">
        <v>0.9194444444444444</v>
      </c>
      <c r="F90" s="424">
        <v>0</v>
      </c>
      <c r="G90" s="326">
        <v>0.3333333333333333</v>
      </c>
      <c r="H90" s="424">
        <v>2009</v>
      </c>
      <c r="I90" s="424">
        <v>33</v>
      </c>
      <c r="J90" s="326">
        <v>0.25277777777777777</v>
      </c>
      <c r="K90" s="424">
        <v>3000</v>
      </c>
      <c r="L90" s="327">
        <v>86.4</v>
      </c>
      <c r="M90" s="505" t="s">
        <v>332</v>
      </c>
      <c r="N90" s="505"/>
      <c r="O90" s="505"/>
      <c r="P90" s="505"/>
      <c r="Q90" s="396"/>
      <c r="R90" s="396"/>
    </row>
    <row r="91" spans="2:18" ht="15">
      <c r="B91" s="396" t="s">
        <v>419</v>
      </c>
      <c r="C91" s="424">
        <v>2009</v>
      </c>
      <c r="D91" s="424">
        <v>33</v>
      </c>
      <c r="E91" s="326">
        <v>0.25277777777777777</v>
      </c>
      <c r="F91" s="424">
        <v>0</v>
      </c>
      <c r="G91" s="326">
        <v>0.020833333333333332</v>
      </c>
      <c r="H91" s="424">
        <v>2009</v>
      </c>
      <c r="I91" s="424">
        <v>33</v>
      </c>
      <c r="J91" s="326">
        <v>0.2736111111111111</v>
      </c>
      <c r="K91" s="424">
        <v>2200</v>
      </c>
      <c r="L91" s="327">
        <v>3.96</v>
      </c>
      <c r="M91" s="505" t="s">
        <v>332</v>
      </c>
      <c r="N91" s="505"/>
      <c r="O91" s="505"/>
      <c r="P91" s="505"/>
      <c r="Q91" s="396"/>
      <c r="R91" s="396"/>
    </row>
    <row r="92" spans="2:18" ht="15">
      <c r="B92" s="396" t="s">
        <v>420</v>
      </c>
      <c r="C92" s="424">
        <v>2009</v>
      </c>
      <c r="D92" s="424">
        <v>33</v>
      </c>
      <c r="E92" s="326">
        <v>0.2736111111111111</v>
      </c>
      <c r="F92" s="424">
        <v>0</v>
      </c>
      <c r="G92" s="326">
        <v>0.024999999999999998</v>
      </c>
      <c r="H92" s="424">
        <v>2009</v>
      </c>
      <c r="I92" s="424">
        <v>33</v>
      </c>
      <c r="J92" s="326">
        <v>0.2986111111111111</v>
      </c>
      <c r="K92" s="424">
        <v>2200</v>
      </c>
      <c r="L92" s="327">
        <v>4.752</v>
      </c>
      <c r="M92" s="505" t="s">
        <v>332</v>
      </c>
      <c r="N92" s="505"/>
      <c r="O92" s="505"/>
      <c r="P92" s="505"/>
      <c r="Q92" s="396"/>
      <c r="R92" s="396"/>
    </row>
    <row r="93" spans="2:18" ht="15">
      <c r="B93" s="396" t="s">
        <v>421</v>
      </c>
      <c r="C93" s="424">
        <v>2009</v>
      </c>
      <c r="D93" s="424">
        <v>33</v>
      </c>
      <c r="E93" s="326">
        <v>0.2986111111111111</v>
      </c>
      <c r="F93" s="424">
        <v>0</v>
      </c>
      <c r="G93" s="326">
        <v>0.041666666666666664</v>
      </c>
      <c r="H93" s="424">
        <v>2009</v>
      </c>
      <c r="I93" s="424">
        <v>33</v>
      </c>
      <c r="J93" s="326">
        <v>0.34027777777777773</v>
      </c>
      <c r="K93" s="424">
        <v>2200</v>
      </c>
      <c r="L93" s="327">
        <v>7.92</v>
      </c>
      <c r="M93" s="505" t="s">
        <v>332</v>
      </c>
      <c r="N93" s="505"/>
      <c r="O93" s="505"/>
      <c r="P93" s="505"/>
      <c r="Q93" s="396"/>
      <c r="R93" s="396"/>
    </row>
    <row r="94" spans="2:18" ht="15">
      <c r="B94" s="396" t="s">
        <v>422</v>
      </c>
      <c r="C94" s="424">
        <v>2009</v>
      </c>
      <c r="D94" s="424">
        <v>33</v>
      </c>
      <c r="E94" s="326">
        <v>0.34027777777777773</v>
      </c>
      <c r="F94" s="424">
        <v>0</v>
      </c>
      <c r="G94" s="326">
        <v>0.10416666666666667</v>
      </c>
      <c r="H94" s="424">
        <v>2009</v>
      </c>
      <c r="I94" s="424">
        <v>33</v>
      </c>
      <c r="J94" s="326">
        <v>0.4444444444444444</v>
      </c>
      <c r="K94" s="424">
        <v>2200</v>
      </c>
      <c r="L94" s="327">
        <v>19.8</v>
      </c>
      <c r="M94" s="505" t="s">
        <v>332</v>
      </c>
      <c r="N94" s="505"/>
      <c r="O94" s="505"/>
      <c r="P94" s="505"/>
      <c r="Q94" s="396"/>
      <c r="R94" s="396"/>
    </row>
    <row r="95" spans="2:18" ht="15">
      <c r="B95" s="396" t="s">
        <v>423</v>
      </c>
      <c r="C95" s="424">
        <v>2009</v>
      </c>
      <c r="D95" s="424">
        <v>33</v>
      </c>
      <c r="E95" s="326">
        <v>0.4444444444444444</v>
      </c>
      <c r="F95" s="424">
        <v>0</v>
      </c>
      <c r="G95" s="326">
        <v>0.013888888888888888</v>
      </c>
      <c r="H95" s="424">
        <v>2009</v>
      </c>
      <c r="I95" s="424">
        <v>33</v>
      </c>
      <c r="J95" s="326">
        <v>0.4583333333333333</v>
      </c>
      <c r="K95" s="424">
        <v>400</v>
      </c>
      <c r="L95" s="327">
        <v>0.48</v>
      </c>
      <c r="M95" s="505" t="s">
        <v>349</v>
      </c>
      <c r="N95" s="505" t="s">
        <v>424</v>
      </c>
      <c r="O95" s="505" t="s">
        <v>351</v>
      </c>
      <c r="P95" s="505"/>
      <c r="Q95" s="396"/>
      <c r="R95" s="396"/>
    </row>
    <row r="96" spans="2:18" ht="15">
      <c r="B96" s="396" t="s">
        <v>425</v>
      </c>
      <c r="C96" s="424">
        <v>2009</v>
      </c>
      <c r="D96" s="424">
        <v>33</v>
      </c>
      <c r="E96" s="326">
        <v>0.4583333333333333</v>
      </c>
      <c r="F96" s="424">
        <v>0</v>
      </c>
      <c r="G96" s="326">
        <v>0.020833333333333332</v>
      </c>
      <c r="H96" s="424">
        <v>2009</v>
      </c>
      <c r="I96" s="424">
        <v>33</v>
      </c>
      <c r="J96" s="326">
        <v>0.4791666666666667</v>
      </c>
      <c r="K96" s="424">
        <v>2200</v>
      </c>
      <c r="L96" s="327">
        <v>3.96</v>
      </c>
      <c r="M96" s="505" t="s">
        <v>332</v>
      </c>
      <c r="N96" s="505"/>
      <c r="O96" s="505"/>
      <c r="P96" s="505"/>
      <c r="Q96" s="396"/>
      <c r="R96" s="396"/>
    </row>
    <row r="97" spans="2:18" ht="15">
      <c r="B97" s="396" t="s">
        <v>426</v>
      </c>
      <c r="C97" s="424">
        <v>2009</v>
      </c>
      <c r="D97" s="424">
        <v>33</v>
      </c>
      <c r="E97" s="326">
        <v>0.4791666666666667</v>
      </c>
      <c r="F97" s="424">
        <v>0</v>
      </c>
      <c r="G97" s="326">
        <v>0.04861111111111111</v>
      </c>
      <c r="H97" s="424">
        <v>2009</v>
      </c>
      <c r="I97" s="424">
        <v>33</v>
      </c>
      <c r="J97" s="326">
        <v>0.5277777777777778</v>
      </c>
      <c r="K97" s="424">
        <v>2200</v>
      </c>
      <c r="L97" s="327">
        <v>9.24</v>
      </c>
      <c r="M97" s="505" t="s">
        <v>332</v>
      </c>
      <c r="N97" s="505"/>
      <c r="O97" s="505"/>
      <c r="P97" s="505"/>
      <c r="Q97" s="396"/>
      <c r="R97" s="396"/>
    </row>
    <row r="98" spans="2:18" ht="15">
      <c r="B98" s="396" t="s">
        <v>427</v>
      </c>
      <c r="C98" s="424">
        <v>2009</v>
      </c>
      <c r="D98" s="424">
        <v>33</v>
      </c>
      <c r="E98" s="326">
        <v>0.5277777777777778</v>
      </c>
      <c r="F98" s="424">
        <v>0</v>
      </c>
      <c r="G98" s="326">
        <v>0.013888888888888888</v>
      </c>
      <c r="H98" s="424">
        <v>2009</v>
      </c>
      <c r="I98" s="424">
        <v>33</v>
      </c>
      <c r="J98" s="326">
        <v>0.5416666666666666</v>
      </c>
      <c r="K98" s="424">
        <v>2200</v>
      </c>
      <c r="L98" s="327">
        <v>2.64</v>
      </c>
      <c r="M98" s="505" t="s">
        <v>332</v>
      </c>
      <c r="N98" s="505"/>
      <c r="O98" s="505"/>
      <c r="P98" s="505"/>
      <c r="Q98" s="396"/>
      <c r="R98" s="396"/>
    </row>
    <row r="99" spans="2:18" ht="15">
      <c r="B99" s="396" t="s">
        <v>428</v>
      </c>
      <c r="C99" s="424">
        <v>2009</v>
      </c>
      <c r="D99" s="424">
        <v>33</v>
      </c>
      <c r="E99" s="326">
        <v>0.5416666666666666</v>
      </c>
      <c r="F99" s="424">
        <v>0</v>
      </c>
      <c r="G99" s="326">
        <v>0.052083333333333336</v>
      </c>
      <c r="H99" s="424">
        <v>2009</v>
      </c>
      <c r="I99" s="424">
        <v>33</v>
      </c>
      <c r="J99" s="326">
        <v>0.59375</v>
      </c>
      <c r="K99" s="424">
        <v>880</v>
      </c>
      <c r="L99" s="327">
        <v>3.96</v>
      </c>
      <c r="M99" s="505" t="s">
        <v>332</v>
      </c>
      <c r="N99" s="505"/>
      <c r="O99" s="505"/>
      <c r="P99" s="505"/>
      <c r="Q99" s="396"/>
      <c r="R99" s="396"/>
    </row>
    <row r="100" spans="2:18" ht="15">
      <c r="B100" s="396" t="s">
        <v>429</v>
      </c>
      <c r="C100" s="424">
        <v>2009</v>
      </c>
      <c r="D100" s="424">
        <v>33</v>
      </c>
      <c r="E100" s="326">
        <v>0.59375</v>
      </c>
      <c r="F100" s="424">
        <v>0</v>
      </c>
      <c r="G100" s="326">
        <v>0.10069444444444443</v>
      </c>
      <c r="H100" s="424">
        <v>2009</v>
      </c>
      <c r="I100" s="424">
        <v>33</v>
      </c>
      <c r="J100" s="326">
        <v>0.6944444444444445</v>
      </c>
      <c r="K100" s="424">
        <v>2200</v>
      </c>
      <c r="L100" s="327">
        <v>19.14</v>
      </c>
      <c r="M100" s="505" t="s">
        <v>349</v>
      </c>
      <c r="N100" s="505" t="s">
        <v>424</v>
      </c>
      <c r="O100" s="505" t="s">
        <v>351</v>
      </c>
      <c r="P100" s="505"/>
      <c r="Q100" s="396"/>
      <c r="R100" s="396"/>
    </row>
    <row r="101" spans="2:18" ht="15">
      <c r="B101" s="396" t="s">
        <v>430</v>
      </c>
      <c r="C101" s="424">
        <v>2009</v>
      </c>
      <c r="D101" s="424">
        <v>33</v>
      </c>
      <c r="E101" s="326">
        <v>0.59375</v>
      </c>
      <c r="F101" s="424">
        <v>0</v>
      </c>
      <c r="G101" s="326">
        <v>0.10069444444444443</v>
      </c>
      <c r="H101" s="424">
        <v>2009</v>
      </c>
      <c r="I101" s="424">
        <v>33</v>
      </c>
      <c r="J101" s="326">
        <v>0.6944444444444445</v>
      </c>
      <c r="K101" s="424">
        <v>0</v>
      </c>
      <c r="L101" s="327">
        <v>3</v>
      </c>
      <c r="M101" s="505" t="s">
        <v>332</v>
      </c>
      <c r="N101" s="505"/>
      <c r="O101" s="505"/>
      <c r="P101" s="505"/>
      <c r="Q101" s="396"/>
      <c r="R101" s="396"/>
    </row>
    <row r="102" spans="2:18" ht="15">
      <c r="B102" s="396" t="s">
        <v>431</v>
      </c>
      <c r="C102" s="424">
        <v>2009</v>
      </c>
      <c r="D102" s="424">
        <v>33</v>
      </c>
      <c r="E102" s="326">
        <v>0.6944444444444445</v>
      </c>
      <c r="F102" s="424">
        <v>0</v>
      </c>
      <c r="G102" s="326">
        <v>0.013888888888888888</v>
      </c>
      <c r="H102" s="424">
        <v>2009</v>
      </c>
      <c r="I102" s="424">
        <v>33</v>
      </c>
      <c r="J102" s="326">
        <v>0.7083333333333334</v>
      </c>
      <c r="K102" s="424">
        <v>2200</v>
      </c>
      <c r="L102" s="327">
        <v>2.64</v>
      </c>
      <c r="M102" s="505" t="s">
        <v>332</v>
      </c>
      <c r="N102" s="505"/>
      <c r="O102" s="505"/>
      <c r="P102" s="505"/>
      <c r="Q102" s="396"/>
      <c r="R102" s="396"/>
    </row>
    <row r="103" spans="2:18" ht="15">
      <c r="B103" s="396" t="s">
        <v>432</v>
      </c>
      <c r="C103" s="424">
        <v>2009</v>
      </c>
      <c r="D103" s="424">
        <v>33</v>
      </c>
      <c r="E103" s="326">
        <v>0.7083333333333334</v>
      </c>
      <c r="F103" s="424">
        <v>0</v>
      </c>
      <c r="G103" s="326">
        <v>0.041666666666666664</v>
      </c>
      <c r="H103" s="424">
        <v>2009</v>
      </c>
      <c r="I103" s="424">
        <v>33</v>
      </c>
      <c r="J103" s="326">
        <v>0.75</v>
      </c>
      <c r="K103" s="424">
        <v>4000</v>
      </c>
      <c r="L103" s="327">
        <v>14.4</v>
      </c>
      <c r="M103" s="505" t="s">
        <v>332</v>
      </c>
      <c r="N103" s="505"/>
      <c r="O103" s="505"/>
      <c r="P103" s="505"/>
      <c r="Q103" s="396"/>
      <c r="R103" s="396"/>
    </row>
    <row r="104" spans="2:18" ht="15">
      <c r="B104" s="396" t="s">
        <v>433</v>
      </c>
      <c r="C104" s="424">
        <v>2009</v>
      </c>
      <c r="D104" s="424">
        <v>33</v>
      </c>
      <c r="E104" s="326">
        <v>0.75</v>
      </c>
      <c r="F104" s="424">
        <v>0</v>
      </c>
      <c r="G104" s="326">
        <v>0.08333333333333333</v>
      </c>
      <c r="H104" s="424">
        <v>2009</v>
      </c>
      <c r="I104" s="424">
        <v>33</v>
      </c>
      <c r="J104" s="326">
        <v>0.8333333333333334</v>
      </c>
      <c r="K104" s="424">
        <v>4000</v>
      </c>
      <c r="L104" s="327">
        <v>28.8</v>
      </c>
      <c r="M104" s="505" t="s">
        <v>332</v>
      </c>
      <c r="N104" s="505"/>
      <c r="O104" s="505"/>
      <c r="P104" s="505"/>
      <c r="Q104" s="396"/>
      <c r="R104" s="396"/>
    </row>
    <row r="105" spans="2:18" ht="15">
      <c r="B105" s="396" t="s">
        <v>434</v>
      </c>
      <c r="C105" s="424">
        <v>2009</v>
      </c>
      <c r="D105" s="424">
        <v>33</v>
      </c>
      <c r="E105" s="326">
        <v>0.8333333333333334</v>
      </c>
      <c r="F105" s="424">
        <v>0</v>
      </c>
      <c r="G105" s="326">
        <v>0.29444444444444445</v>
      </c>
      <c r="H105" s="424">
        <v>2009</v>
      </c>
      <c r="I105" s="424">
        <v>34</v>
      </c>
      <c r="J105" s="326">
        <v>0.1277777777777778</v>
      </c>
      <c r="K105" s="424">
        <v>4000</v>
      </c>
      <c r="L105" s="327">
        <v>101.76</v>
      </c>
      <c r="M105" s="505" t="s">
        <v>332</v>
      </c>
      <c r="N105" s="505"/>
      <c r="O105" s="505"/>
      <c r="P105" s="505"/>
      <c r="Q105" s="396"/>
      <c r="R105" s="396"/>
    </row>
    <row r="106" spans="2:18" ht="15">
      <c r="B106" s="396" t="s">
        <v>435</v>
      </c>
      <c r="C106" s="424">
        <v>2009</v>
      </c>
      <c r="D106" s="424">
        <v>34</v>
      </c>
      <c r="E106" s="326">
        <v>0.23194444444444443</v>
      </c>
      <c r="F106" s="424">
        <v>0</v>
      </c>
      <c r="G106" s="326">
        <v>0.3333333333333333</v>
      </c>
      <c r="H106" s="424">
        <v>2009</v>
      </c>
      <c r="I106" s="424">
        <v>34</v>
      </c>
      <c r="J106" s="326">
        <v>0.5652777777777778</v>
      </c>
      <c r="K106" s="424">
        <v>3000</v>
      </c>
      <c r="L106" s="327">
        <v>86.4</v>
      </c>
      <c r="M106" s="505" t="s">
        <v>332</v>
      </c>
      <c r="N106" s="505"/>
      <c r="O106" s="505"/>
      <c r="P106" s="505"/>
      <c r="Q106" s="396"/>
      <c r="R106" s="396"/>
    </row>
    <row r="107" spans="2:18" ht="15">
      <c r="B107" s="396" t="s">
        <v>436</v>
      </c>
      <c r="C107" s="424">
        <v>2009</v>
      </c>
      <c r="D107" s="424">
        <v>34</v>
      </c>
      <c r="E107" s="326">
        <v>0.5930555555555556</v>
      </c>
      <c r="F107" s="424">
        <v>0</v>
      </c>
      <c r="G107" s="326">
        <v>0.3333333333333333</v>
      </c>
      <c r="H107" s="424">
        <v>2009</v>
      </c>
      <c r="I107" s="424">
        <v>34</v>
      </c>
      <c r="J107" s="326">
        <v>0.9263888888888889</v>
      </c>
      <c r="K107" s="424">
        <v>4000</v>
      </c>
      <c r="L107" s="327">
        <v>115.2</v>
      </c>
      <c r="M107" s="505" t="s">
        <v>349</v>
      </c>
      <c r="N107" s="505" t="s">
        <v>350</v>
      </c>
      <c r="O107" s="505" t="s">
        <v>351</v>
      </c>
      <c r="P107" s="505"/>
      <c r="Q107" s="396"/>
      <c r="R107" s="396"/>
    </row>
    <row r="108" spans="2:18" ht="15">
      <c r="B108" s="396" t="s">
        <v>437</v>
      </c>
      <c r="C108" s="424">
        <v>2009</v>
      </c>
      <c r="D108" s="424">
        <v>34</v>
      </c>
      <c r="E108" s="326">
        <v>0.5930555555555556</v>
      </c>
      <c r="F108" s="424">
        <v>0</v>
      </c>
      <c r="G108" s="326">
        <v>0.3333333333333333</v>
      </c>
      <c r="H108" s="424">
        <v>2009</v>
      </c>
      <c r="I108" s="424">
        <v>34</v>
      </c>
      <c r="J108" s="326">
        <v>0.9263888888888889</v>
      </c>
      <c r="K108" s="424">
        <v>0</v>
      </c>
      <c r="L108" s="327">
        <v>16</v>
      </c>
      <c r="M108" s="505" t="s">
        <v>332</v>
      </c>
      <c r="N108" s="505"/>
      <c r="O108" s="505"/>
      <c r="P108" s="505"/>
      <c r="Q108" s="396"/>
      <c r="R108" s="396"/>
    </row>
    <row r="109" spans="2:18" ht="15">
      <c r="B109" s="396" t="s">
        <v>438</v>
      </c>
      <c r="C109" s="424">
        <v>2009</v>
      </c>
      <c r="D109" s="424">
        <v>34</v>
      </c>
      <c r="E109" s="326">
        <v>0.9263888888888889</v>
      </c>
      <c r="F109" s="424">
        <v>0</v>
      </c>
      <c r="G109" s="326">
        <v>0.23611111111111113</v>
      </c>
      <c r="H109" s="424">
        <v>2009</v>
      </c>
      <c r="I109" s="424">
        <v>35</v>
      </c>
      <c r="J109" s="326">
        <v>0.1625</v>
      </c>
      <c r="K109" s="424">
        <v>4000</v>
      </c>
      <c r="L109" s="327">
        <v>81.6</v>
      </c>
      <c r="M109" s="505" t="s">
        <v>332</v>
      </c>
      <c r="N109" s="505"/>
      <c r="O109" s="505"/>
      <c r="P109" s="505"/>
      <c r="Q109" s="396"/>
      <c r="R109" s="396"/>
    </row>
    <row r="110" spans="2:18" ht="15">
      <c r="B110" s="396" t="s">
        <v>439</v>
      </c>
      <c r="C110" s="424">
        <v>2009</v>
      </c>
      <c r="D110" s="424">
        <v>35</v>
      </c>
      <c r="E110" s="326">
        <v>0.1625</v>
      </c>
      <c r="F110" s="424">
        <v>0</v>
      </c>
      <c r="G110" s="326">
        <v>0.027777777777777776</v>
      </c>
      <c r="H110" s="424">
        <v>2009</v>
      </c>
      <c r="I110" s="424">
        <v>35</v>
      </c>
      <c r="J110" s="326">
        <v>0.19027777777777777</v>
      </c>
      <c r="K110" s="424">
        <v>4000</v>
      </c>
      <c r="L110" s="327">
        <v>9.6</v>
      </c>
      <c r="M110" s="505" t="s">
        <v>332</v>
      </c>
      <c r="N110" s="505"/>
      <c r="O110" s="505"/>
      <c r="P110" s="505"/>
      <c r="Q110" s="396"/>
      <c r="R110" s="396"/>
    </row>
    <row r="111" spans="2:18" ht="15">
      <c r="B111" s="396" t="s">
        <v>440</v>
      </c>
      <c r="C111" s="424">
        <v>2009</v>
      </c>
      <c r="D111" s="424">
        <v>35</v>
      </c>
      <c r="E111" s="326">
        <v>0.23194444444444443</v>
      </c>
      <c r="F111" s="424">
        <v>0</v>
      </c>
      <c r="G111" s="326">
        <v>0.3333333333333333</v>
      </c>
      <c r="H111" s="424">
        <v>2009</v>
      </c>
      <c r="I111" s="424">
        <v>35</v>
      </c>
      <c r="J111" s="326">
        <v>0.5652777777777778</v>
      </c>
      <c r="K111" s="424">
        <v>3000</v>
      </c>
      <c r="L111" s="327">
        <v>86.4</v>
      </c>
      <c r="M111" s="505" t="s">
        <v>332</v>
      </c>
      <c r="N111" s="505"/>
      <c r="O111" s="505"/>
      <c r="P111" s="505"/>
      <c r="Q111" s="396"/>
      <c r="R111" s="396"/>
    </row>
    <row r="112" spans="2:18" ht="15">
      <c r="B112" s="396" t="s">
        <v>441</v>
      </c>
      <c r="C112" s="424">
        <v>2009</v>
      </c>
      <c r="D112" s="424">
        <v>35</v>
      </c>
      <c r="E112" s="326">
        <v>0.5930555555555556</v>
      </c>
      <c r="F112" s="424">
        <v>0</v>
      </c>
      <c r="G112" s="326">
        <v>0.052083333333333336</v>
      </c>
      <c r="H112" s="424">
        <v>2009</v>
      </c>
      <c r="I112" s="424">
        <v>35</v>
      </c>
      <c r="J112" s="326">
        <v>0.6451388888888888</v>
      </c>
      <c r="K112" s="424">
        <v>4000</v>
      </c>
      <c r="L112" s="327">
        <v>18</v>
      </c>
      <c r="M112" s="505" t="s">
        <v>332</v>
      </c>
      <c r="N112" s="505"/>
      <c r="O112" s="505"/>
      <c r="P112" s="505"/>
      <c r="Q112" s="396"/>
      <c r="R112" s="396"/>
    </row>
    <row r="113" spans="2:18" ht="15">
      <c r="B113" s="396" t="s">
        <v>442</v>
      </c>
      <c r="C113" s="424">
        <v>2009</v>
      </c>
      <c r="D113" s="424">
        <v>35</v>
      </c>
      <c r="E113" s="326">
        <v>0.6451388888888888</v>
      </c>
      <c r="F113" s="424">
        <v>0</v>
      </c>
      <c r="G113" s="326">
        <v>0.16666666666666666</v>
      </c>
      <c r="H113" s="424">
        <v>2009</v>
      </c>
      <c r="I113" s="424">
        <v>35</v>
      </c>
      <c r="J113" s="326">
        <v>0.8118055555555556</v>
      </c>
      <c r="K113" s="424">
        <v>4000</v>
      </c>
      <c r="L113" s="327">
        <v>57.6</v>
      </c>
      <c r="M113" s="505" t="s">
        <v>349</v>
      </c>
      <c r="N113" s="505" t="s">
        <v>350</v>
      </c>
      <c r="O113" s="505" t="s">
        <v>351</v>
      </c>
      <c r="P113" s="505"/>
      <c r="Q113" s="396"/>
      <c r="R113" s="396"/>
    </row>
    <row r="114" spans="2:18" ht="15">
      <c r="B114" s="396" t="s">
        <v>443</v>
      </c>
      <c r="C114" s="424">
        <v>2009</v>
      </c>
      <c r="D114" s="424">
        <v>35</v>
      </c>
      <c r="E114" s="326">
        <v>0.6451388888888888</v>
      </c>
      <c r="F114" s="424">
        <v>0</v>
      </c>
      <c r="G114" s="326">
        <v>0.16666666666666666</v>
      </c>
      <c r="H114" s="424">
        <v>2009</v>
      </c>
      <c r="I114" s="424">
        <v>35</v>
      </c>
      <c r="J114" s="326">
        <v>0.8118055555555556</v>
      </c>
      <c r="K114" s="424">
        <v>0</v>
      </c>
      <c r="L114" s="327">
        <v>8</v>
      </c>
      <c r="M114" s="505" t="s">
        <v>332</v>
      </c>
      <c r="N114" s="505"/>
      <c r="O114" s="505"/>
      <c r="P114" s="505"/>
      <c r="Q114" s="396"/>
      <c r="R114" s="396"/>
    </row>
    <row r="115" spans="2:18" ht="15">
      <c r="B115" s="396" t="s">
        <v>444</v>
      </c>
      <c r="C115" s="424">
        <v>2009</v>
      </c>
      <c r="D115" s="424">
        <v>35</v>
      </c>
      <c r="E115" s="326">
        <v>0.8118055555555556</v>
      </c>
      <c r="F115" s="424">
        <v>0</v>
      </c>
      <c r="G115" s="326">
        <v>0.042361111111111106</v>
      </c>
      <c r="H115" s="424">
        <v>2009</v>
      </c>
      <c r="I115" s="424">
        <v>35</v>
      </c>
      <c r="J115" s="326">
        <v>0.8541666666666666</v>
      </c>
      <c r="K115" s="424">
        <v>4000</v>
      </c>
      <c r="L115" s="327">
        <v>14.64</v>
      </c>
      <c r="M115" s="505" t="s">
        <v>332</v>
      </c>
      <c r="N115" s="505"/>
      <c r="O115" s="505"/>
      <c r="P115" s="505"/>
      <c r="Q115" s="396"/>
      <c r="R115" s="396"/>
    </row>
    <row r="116" spans="2:18" ht="15">
      <c r="B116" s="396" t="s">
        <v>445</v>
      </c>
      <c r="C116" s="424">
        <v>2009</v>
      </c>
      <c r="D116" s="424">
        <v>36</v>
      </c>
      <c r="E116" s="326">
        <v>0.03819444444444444</v>
      </c>
      <c r="F116" s="424">
        <v>0</v>
      </c>
      <c r="G116" s="326">
        <v>0.11388888888888889</v>
      </c>
      <c r="H116" s="424">
        <v>2009</v>
      </c>
      <c r="I116" s="424">
        <v>36</v>
      </c>
      <c r="J116" s="326">
        <v>0.15208333333333332</v>
      </c>
      <c r="K116" s="424">
        <v>4000</v>
      </c>
      <c r="L116" s="327">
        <v>39.36</v>
      </c>
      <c r="M116" s="505" t="s">
        <v>332</v>
      </c>
      <c r="N116" s="505"/>
      <c r="O116" s="505"/>
      <c r="P116" s="505"/>
      <c r="Q116" s="396"/>
      <c r="R116" s="396"/>
    </row>
    <row r="117" spans="2:18" ht="15">
      <c r="B117" s="396" t="s">
        <v>446</v>
      </c>
      <c r="C117" s="424">
        <v>2009</v>
      </c>
      <c r="D117" s="424">
        <v>36</v>
      </c>
      <c r="E117" s="326">
        <v>0.15208333333333332</v>
      </c>
      <c r="F117" s="424">
        <v>0</v>
      </c>
      <c r="G117" s="326">
        <v>0.027777777777777776</v>
      </c>
      <c r="H117" s="424">
        <v>2009</v>
      </c>
      <c r="I117" s="424">
        <v>36</v>
      </c>
      <c r="J117" s="326">
        <v>0.1798611111111111</v>
      </c>
      <c r="K117" s="424">
        <v>4000</v>
      </c>
      <c r="L117" s="327">
        <v>9.6</v>
      </c>
      <c r="M117" s="505" t="s">
        <v>332</v>
      </c>
      <c r="N117" s="505"/>
      <c r="O117" s="505"/>
      <c r="P117" s="505"/>
      <c r="Q117" s="396"/>
      <c r="R117" s="396"/>
    </row>
    <row r="118" spans="2:18" ht="15">
      <c r="B118" s="396" t="s">
        <v>447</v>
      </c>
      <c r="C118" s="424">
        <v>2009</v>
      </c>
      <c r="D118" s="424">
        <v>36</v>
      </c>
      <c r="E118" s="326">
        <v>0.22152777777777777</v>
      </c>
      <c r="F118" s="424">
        <v>0</v>
      </c>
      <c r="G118" s="326">
        <v>0.3333333333333333</v>
      </c>
      <c r="H118" s="424">
        <v>2009</v>
      </c>
      <c r="I118" s="424">
        <v>36</v>
      </c>
      <c r="J118" s="326">
        <v>0.5548611111111111</v>
      </c>
      <c r="K118" s="424">
        <v>3000</v>
      </c>
      <c r="L118" s="327">
        <v>86.4</v>
      </c>
      <c r="M118" s="505" t="s">
        <v>332</v>
      </c>
      <c r="N118" s="505"/>
      <c r="O118" s="505"/>
      <c r="P118" s="505"/>
      <c r="Q118" s="396"/>
      <c r="R118" s="396"/>
    </row>
    <row r="119" spans="2:18" ht="15">
      <c r="B119" s="396" t="s">
        <v>448</v>
      </c>
      <c r="C119" s="424">
        <v>2009</v>
      </c>
      <c r="D119" s="424">
        <v>36</v>
      </c>
      <c r="E119" s="326">
        <v>0.5826388888888888</v>
      </c>
      <c r="F119" s="424">
        <v>0</v>
      </c>
      <c r="G119" s="326">
        <v>0.020833333333333332</v>
      </c>
      <c r="H119" s="424">
        <v>2009</v>
      </c>
      <c r="I119" s="424">
        <v>36</v>
      </c>
      <c r="J119" s="326">
        <v>0.6034722222222222</v>
      </c>
      <c r="K119" s="424">
        <v>4000</v>
      </c>
      <c r="L119" s="327">
        <v>7.2</v>
      </c>
      <c r="M119" s="505" t="s">
        <v>332</v>
      </c>
      <c r="N119" s="505"/>
      <c r="O119" s="505"/>
      <c r="P119" s="505"/>
      <c r="Q119" s="396"/>
      <c r="R119" s="396"/>
    </row>
    <row r="120" spans="2:18" ht="15">
      <c r="B120" s="396" t="s">
        <v>449</v>
      </c>
      <c r="C120" s="424">
        <v>2009</v>
      </c>
      <c r="D120" s="424">
        <v>36</v>
      </c>
      <c r="E120" s="326">
        <v>0.6868055555555556</v>
      </c>
      <c r="F120" s="424">
        <v>0</v>
      </c>
      <c r="G120" s="326">
        <v>0.3888888888888889</v>
      </c>
      <c r="H120" s="424">
        <v>2009</v>
      </c>
      <c r="I120" s="424">
        <v>37</v>
      </c>
      <c r="J120" s="326">
        <v>0.07569444444444444</v>
      </c>
      <c r="K120" s="424">
        <v>4000</v>
      </c>
      <c r="L120" s="327">
        <v>134.4</v>
      </c>
      <c r="M120" s="505" t="s">
        <v>332</v>
      </c>
      <c r="N120" s="505"/>
      <c r="O120" s="505"/>
      <c r="P120" s="505"/>
      <c r="Q120" s="396"/>
      <c r="R120" s="396"/>
    </row>
    <row r="121" spans="2:18" ht="15">
      <c r="B121" s="396" t="s">
        <v>450</v>
      </c>
      <c r="C121" s="424">
        <v>2009</v>
      </c>
      <c r="D121" s="424">
        <v>37</v>
      </c>
      <c r="E121" s="326">
        <v>0.07569444444444444</v>
      </c>
      <c r="F121" s="424">
        <v>0</v>
      </c>
      <c r="G121" s="326">
        <v>0.052083333333333336</v>
      </c>
      <c r="H121" s="424">
        <v>2009</v>
      </c>
      <c r="I121" s="424">
        <v>37</v>
      </c>
      <c r="J121" s="326">
        <v>0.1277777777777778</v>
      </c>
      <c r="K121" s="424">
        <v>4000</v>
      </c>
      <c r="L121" s="327">
        <v>18</v>
      </c>
      <c r="M121" s="505" t="s">
        <v>332</v>
      </c>
      <c r="N121" s="505"/>
      <c r="O121" s="505"/>
      <c r="P121" s="505"/>
      <c r="Q121" s="396"/>
      <c r="R121" s="396"/>
    </row>
    <row r="122" spans="2:18" ht="15">
      <c r="B122" s="396" t="s">
        <v>451</v>
      </c>
      <c r="C122" s="424">
        <v>2009</v>
      </c>
      <c r="D122" s="424">
        <v>37</v>
      </c>
      <c r="E122" s="326">
        <v>0.1277777777777778</v>
      </c>
      <c r="F122" s="424">
        <v>0</v>
      </c>
      <c r="G122" s="326">
        <v>0.051388888888888894</v>
      </c>
      <c r="H122" s="424">
        <v>2009</v>
      </c>
      <c r="I122" s="424">
        <v>37</v>
      </c>
      <c r="J122" s="326">
        <v>0.17916666666666667</v>
      </c>
      <c r="K122" s="424">
        <v>4000</v>
      </c>
      <c r="L122" s="327">
        <v>17.76</v>
      </c>
      <c r="M122" s="505" t="s">
        <v>332</v>
      </c>
      <c r="N122" s="505"/>
      <c r="O122" s="505"/>
      <c r="P122" s="505"/>
      <c r="Q122" s="396"/>
      <c r="R122" s="396"/>
    </row>
    <row r="123" spans="2:18" ht="15">
      <c r="B123" s="396" t="s">
        <v>452</v>
      </c>
      <c r="C123" s="424">
        <v>2009</v>
      </c>
      <c r="D123" s="424">
        <v>37</v>
      </c>
      <c r="E123" s="326">
        <v>0.22152777777777777</v>
      </c>
      <c r="F123" s="424">
        <v>0</v>
      </c>
      <c r="G123" s="326">
        <v>0.3333333333333333</v>
      </c>
      <c r="H123" s="424">
        <v>2009</v>
      </c>
      <c r="I123" s="424">
        <v>37</v>
      </c>
      <c r="J123" s="326">
        <v>0.5548611111111111</v>
      </c>
      <c r="K123" s="424">
        <v>3000</v>
      </c>
      <c r="L123" s="327">
        <v>86.4</v>
      </c>
      <c r="M123" s="505" t="s">
        <v>332</v>
      </c>
      <c r="N123" s="505"/>
      <c r="O123" s="505"/>
      <c r="P123" s="505"/>
      <c r="Q123" s="396"/>
      <c r="R123" s="396"/>
    </row>
    <row r="124" spans="2:18" ht="15">
      <c r="B124" s="396" t="s">
        <v>453</v>
      </c>
      <c r="C124" s="424">
        <v>2009</v>
      </c>
      <c r="D124" s="424">
        <v>37</v>
      </c>
      <c r="E124" s="326">
        <v>0.5934259259259259</v>
      </c>
      <c r="F124" s="424">
        <v>0</v>
      </c>
      <c r="G124" s="326">
        <v>0.23356481481481484</v>
      </c>
      <c r="H124" s="424">
        <v>2009</v>
      </c>
      <c r="I124" s="424">
        <v>37</v>
      </c>
      <c r="J124" s="326">
        <v>0.8269907407407407</v>
      </c>
      <c r="K124" s="424">
        <v>2000</v>
      </c>
      <c r="L124" s="327">
        <v>40.36</v>
      </c>
      <c r="M124" s="505" t="s">
        <v>332</v>
      </c>
      <c r="N124" s="505"/>
      <c r="O124" s="505"/>
      <c r="P124" s="505"/>
      <c r="Q124" s="396"/>
      <c r="R124" s="396"/>
    </row>
    <row r="125" spans="2:18" ht="15">
      <c r="B125" s="396" t="s">
        <v>454</v>
      </c>
      <c r="C125" s="424">
        <v>2009</v>
      </c>
      <c r="D125" s="424">
        <v>37</v>
      </c>
      <c r="E125" s="326">
        <v>0.8269907407407407</v>
      </c>
      <c r="F125" s="424">
        <v>0</v>
      </c>
      <c r="G125" s="326">
        <v>0.14583333333333334</v>
      </c>
      <c r="H125" s="424">
        <v>2009</v>
      </c>
      <c r="I125" s="424">
        <v>37</v>
      </c>
      <c r="J125" s="326">
        <v>0.9728240740740741</v>
      </c>
      <c r="K125" s="424">
        <v>4000</v>
      </c>
      <c r="L125" s="327">
        <v>50.4</v>
      </c>
      <c r="M125" s="505" t="s">
        <v>349</v>
      </c>
      <c r="N125" s="505" t="s">
        <v>455</v>
      </c>
      <c r="O125" s="505" t="s">
        <v>456</v>
      </c>
      <c r="P125" s="505"/>
      <c r="Q125" s="396"/>
      <c r="R125" s="396"/>
    </row>
    <row r="126" spans="2:18" ht="15">
      <c r="B126" s="396" t="s">
        <v>457</v>
      </c>
      <c r="C126" s="424">
        <v>2009</v>
      </c>
      <c r="D126" s="424">
        <v>37</v>
      </c>
      <c r="E126" s="326">
        <v>0.8269907407407407</v>
      </c>
      <c r="F126" s="424">
        <v>0</v>
      </c>
      <c r="G126" s="326">
        <v>0.14583333333333334</v>
      </c>
      <c r="H126" s="424">
        <v>2009</v>
      </c>
      <c r="I126" s="424">
        <v>37</v>
      </c>
      <c r="J126" s="326">
        <v>0.9728240740740741</v>
      </c>
      <c r="K126" s="424">
        <v>0</v>
      </c>
      <c r="L126" s="327">
        <v>4</v>
      </c>
      <c r="M126" s="505" t="s">
        <v>332</v>
      </c>
      <c r="N126" s="505"/>
      <c r="O126" s="505"/>
      <c r="P126" s="505"/>
      <c r="Q126" s="396"/>
      <c r="R126" s="396"/>
    </row>
    <row r="127" spans="2:18" ht="15">
      <c r="B127" s="396" t="s">
        <v>458</v>
      </c>
      <c r="C127" s="424">
        <v>2009</v>
      </c>
      <c r="D127" s="424">
        <v>37</v>
      </c>
      <c r="E127" s="326">
        <v>0.9728240740740741</v>
      </c>
      <c r="F127" s="424">
        <v>0</v>
      </c>
      <c r="G127" s="326">
        <v>0.16666666666666666</v>
      </c>
      <c r="H127" s="424">
        <v>2009</v>
      </c>
      <c r="I127" s="424">
        <v>38</v>
      </c>
      <c r="J127" s="326">
        <v>0.13949074074074075</v>
      </c>
      <c r="K127" s="424">
        <v>4000</v>
      </c>
      <c r="L127" s="327">
        <v>57.6</v>
      </c>
      <c r="M127" s="505" t="s">
        <v>349</v>
      </c>
      <c r="N127" s="505" t="s">
        <v>459</v>
      </c>
      <c r="O127" s="505" t="s">
        <v>456</v>
      </c>
      <c r="P127" s="505"/>
      <c r="Q127" s="396"/>
      <c r="R127" s="396"/>
    </row>
    <row r="128" spans="2:18" ht="15">
      <c r="B128" s="396" t="s">
        <v>460</v>
      </c>
      <c r="C128" s="424">
        <v>2009</v>
      </c>
      <c r="D128" s="424">
        <v>37</v>
      </c>
      <c r="E128" s="326">
        <v>0.9728240740740741</v>
      </c>
      <c r="F128" s="424">
        <v>0</v>
      </c>
      <c r="G128" s="326">
        <v>0.16666666666666666</v>
      </c>
      <c r="H128" s="424">
        <v>2009</v>
      </c>
      <c r="I128" s="424">
        <v>38</v>
      </c>
      <c r="J128" s="326">
        <v>0.13949074074074075</v>
      </c>
      <c r="K128" s="424">
        <v>0</v>
      </c>
      <c r="L128" s="327">
        <v>4</v>
      </c>
      <c r="M128" s="505" t="s">
        <v>332</v>
      </c>
      <c r="N128" s="505"/>
      <c r="O128" s="505"/>
      <c r="P128" s="505"/>
      <c r="Q128" s="396"/>
      <c r="R128" s="396"/>
    </row>
    <row r="129" spans="2:18" ht="15">
      <c r="B129" s="396" t="s">
        <v>461</v>
      </c>
      <c r="C129" s="424">
        <v>2009</v>
      </c>
      <c r="D129" s="424">
        <v>38</v>
      </c>
      <c r="E129" s="326">
        <v>0.6186574074074074</v>
      </c>
      <c r="F129" s="424">
        <v>0</v>
      </c>
      <c r="G129" s="326">
        <v>0.125</v>
      </c>
      <c r="H129" s="424">
        <v>2009</v>
      </c>
      <c r="I129" s="424">
        <v>38</v>
      </c>
      <c r="J129" s="326">
        <v>0.7436574074074075</v>
      </c>
      <c r="K129" s="424">
        <v>2000</v>
      </c>
      <c r="L129" s="327">
        <v>21.6</v>
      </c>
      <c r="M129" s="505" t="s">
        <v>332</v>
      </c>
      <c r="N129" s="505"/>
      <c r="O129" s="505"/>
      <c r="P129" s="505"/>
      <c r="Q129" s="396"/>
      <c r="R129" s="396"/>
    </row>
    <row r="130" spans="2:18" ht="15">
      <c r="B130" s="396" t="s">
        <v>462</v>
      </c>
      <c r="C130" s="424">
        <v>2009</v>
      </c>
      <c r="D130" s="424">
        <v>38</v>
      </c>
      <c r="E130" s="326">
        <v>0.7436574074074075</v>
      </c>
      <c r="F130" s="424">
        <v>0</v>
      </c>
      <c r="G130" s="326">
        <v>0.041666666666666664</v>
      </c>
      <c r="H130" s="424">
        <v>2009</v>
      </c>
      <c r="I130" s="424">
        <v>38</v>
      </c>
      <c r="J130" s="326">
        <v>0.7853240740740741</v>
      </c>
      <c r="K130" s="424">
        <v>2000</v>
      </c>
      <c r="L130" s="327">
        <v>7.2</v>
      </c>
      <c r="M130" s="505" t="s">
        <v>332</v>
      </c>
      <c r="N130" s="505"/>
      <c r="O130" s="505"/>
      <c r="P130" s="505"/>
      <c r="Q130" s="396"/>
      <c r="R130" s="396"/>
    </row>
    <row r="131" spans="2:18" ht="15">
      <c r="B131" s="396" t="s">
        <v>463</v>
      </c>
      <c r="C131" s="424">
        <v>2009</v>
      </c>
      <c r="D131" s="424">
        <v>38</v>
      </c>
      <c r="E131" s="326">
        <v>0.7853240740740741</v>
      </c>
      <c r="F131" s="424">
        <v>0</v>
      </c>
      <c r="G131" s="326">
        <v>0.125</v>
      </c>
      <c r="H131" s="424">
        <v>2009</v>
      </c>
      <c r="I131" s="424">
        <v>38</v>
      </c>
      <c r="J131" s="326">
        <v>0.9103240740740741</v>
      </c>
      <c r="K131" s="424">
        <v>2000</v>
      </c>
      <c r="L131" s="327">
        <v>21.6</v>
      </c>
      <c r="M131" s="505" t="s">
        <v>349</v>
      </c>
      <c r="N131" s="505" t="s">
        <v>459</v>
      </c>
      <c r="O131" s="505" t="s">
        <v>464</v>
      </c>
      <c r="P131" s="505"/>
      <c r="Q131" s="396"/>
      <c r="R131" s="396"/>
    </row>
    <row r="132" spans="2:18" ht="15">
      <c r="B132" s="396" t="s">
        <v>465</v>
      </c>
      <c r="C132" s="424">
        <v>2009</v>
      </c>
      <c r="D132" s="424">
        <v>38</v>
      </c>
      <c r="E132" s="326">
        <v>0.7853240740740741</v>
      </c>
      <c r="F132" s="424">
        <v>0</v>
      </c>
      <c r="G132" s="326">
        <v>0.125</v>
      </c>
      <c r="H132" s="424">
        <v>2009</v>
      </c>
      <c r="I132" s="424">
        <v>38</v>
      </c>
      <c r="J132" s="326">
        <v>0.9103240740740741</v>
      </c>
      <c r="K132" s="424">
        <v>0</v>
      </c>
      <c r="L132" s="327">
        <v>4</v>
      </c>
      <c r="M132" s="505" t="s">
        <v>332</v>
      </c>
      <c r="N132" s="505"/>
      <c r="O132" s="505"/>
      <c r="P132" s="505"/>
      <c r="Q132" s="396"/>
      <c r="R132" s="396"/>
    </row>
    <row r="133" spans="2:18" ht="15">
      <c r="B133" s="396" t="s">
        <v>466</v>
      </c>
      <c r="C133" s="424">
        <v>2009</v>
      </c>
      <c r="D133" s="424">
        <v>38</v>
      </c>
      <c r="E133" s="326">
        <v>0.9103240740740741</v>
      </c>
      <c r="F133" s="424">
        <v>0</v>
      </c>
      <c r="G133" s="326">
        <v>0.009027777777777779</v>
      </c>
      <c r="H133" s="424">
        <v>2009</v>
      </c>
      <c r="I133" s="424">
        <v>38</v>
      </c>
      <c r="J133" s="326">
        <v>0.9193518518518519</v>
      </c>
      <c r="K133" s="424">
        <v>2000</v>
      </c>
      <c r="L133" s="327">
        <v>1.56</v>
      </c>
      <c r="M133" s="505" t="s">
        <v>332</v>
      </c>
      <c r="N133" s="505"/>
      <c r="O133" s="505"/>
      <c r="P133" s="505"/>
      <c r="Q133" s="396"/>
      <c r="R133" s="396"/>
    </row>
    <row r="134" spans="2:18" ht="15">
      <c r="B134" s="396" t="s">
        <v>467</v>
      </c>
      <c r="C134" s="424">
        <v>2009</v>
      </c>
      <c r="D134" s="424">
        <v>38</v>
      </c>
      <c r="E134" s="326">
        <v>0.9311574074074075</v>
      </c>
      <c r="F134" s="424">
        <v>0</v>
      </c>
      <c r="G134" s="326">
        <v>0.1875</v>
      </c>
      <c r="H134" s="424">
        <v>2009</v>
      </c>
      <c r="I134" s="424">
        <v>39</v>
      </c>
      <c r="J134" s="326">
        <v>0.11865740740740742</v>
      </c>
      <c r="K134" s="424">
        <v>2000</v>
      </c>
      <c r="L134" s="327">
        <v>32.4</v>
      </c>
      <c r="M134" s="505" t="s">
        <v>349</v>
      </c>
      <c r="N134" s="505" t="s">
        <v>459</v>
      </c>
      <c r="O134" s="505" t="s">
        <v>464</v>
      </c>
      <c r="P134" s="505"/>
      <c r="Q134" s="396"/>
      <c r="R134" s="396"/>
    </row>
    <row r="135" spans="2:18" ht="15">
      <c r="B135" s="396" t="s">
        <v>468</v>
      </c>
      <c r="C135" s="424">
        <v>2009</v>
      </c>
      <c r="D135" s="424">
        <v>38</v>
      </c>
      <c r="E135" s="326">
        <v>0.9311574074074075</v>
      </c>
      <c r="F135" s="424">
        <v>0</v>
      </c>
      <c r="G135" s="326">
        <v>0.1875</v>
      </c>
      <c r="H135" s="424">
        <v>2009</v>
      </c>
      <c r="I135" s="424">
        <v>39</v>
      </c>
      <c r="J135" s="326">
        <v>0.11865740740740742</v>
      </c>
      <c r="K135" s="424">
        <v>0</v>
      </c>
      <c r="L135" s="327">
        <v>6</v>
      </c>
      <c r="M135" s="505" t="s">
        <v>332</v>
      </c>
      <c r="N135" s="505"/>
      <c r="O135" s="505"/>
      <c r="P135" s="505"/>
      <c r="Q135" s="396"/>
      <c r="R135" s="396"/>
    </row>
    <row r="136" spans="2:18" ht="15">
      <c r="B136" s="396" t="s">
        <v>469</v>
      </c>
      <c r="C136" s="424">
        <v>2009</v>
      </c>
      <c r="D136" s="424">
        <v>39</v>
      </c>
      <c r="E136" s="326">
        <v>0.22152777777777777</v>
      </c>
      <c r="F136" s="424">
        <v>0</v>
      </c>
      <c r="G136" s="326">
        <v>0.3333333333333333</v>
      </c>
      <c r="H136" s="424">
        <v>2009</v>
      </c>
      <c r="I136" s="424">
        <v>39</v>
      </c>
      <c r="J136" s="326">
        <v>0.5548611111111111</v>
      </c>
      <c r="K136" s="424">
        <v>3000</v>
      </c>
      <c r="L136" s="327">
        <v>86.4</v>
      </c>
      <c r="M136" s="505" t="s">
        <v>332</v>
      </c>
      <c r="N136" s="505"/>
      <c r="O136" s="505"/>
      <c r="P136" s="505"/>
      <c r="Q136" s="396"/>
      <c r="R136" s="396"/>
    </row>
    <row r="137" spans="2:18" ht="15">
      <c r="B137" s="396" t="s">
        <v>470</v>
      </c>
      <c r="C137" s="424">
        <v>2009</v>
      </c>
      <c r="D137" s="424">
        <v>39</v>
      </c>
      <c r="E137" s="326">
        <v>0.5965277777777778</v>
      </c>
      <c r="F137" s="424">
        <v>0</v>
      </c>
      <c r="G137" s="326">
        <v>0.08333333333333333</v>
      </c>
      <c r="H137" s="424">
        <v>2009</v>
      </c>
      <c r="I137" s="424">
        <v>39</v>
      </c>
      <c r="J137" s="326">
        <v>0.6798611111111111</v>
      </c>
      <c r="K137" s="424">
        <v>4000</v>
      </c>
      <c r="L137" s="327">
        <v>28.8</v>
      </c>
      <c r="M137" s="505" t="s">
        <v>332</v>
      </c>
      <c r="N137" s="505"/>
      <c r="O137" s="505"/>
      <c r="P137" s="505"/>
      <c r="Q137" s="396"/>
      <c r="R137" s="396"/>
    </row>
    <row r="138" spans="2:18" ht="15">
      <c r="B138" s="396" t="s">
        <v>471</v>
      </c>
      <c r="C138" s="424">
        <v>2009</v>
      </c>
      <c r="D138" s="424">
        <v>39</v>
      </c>
      <c r="E138" s="326">
        <v>0.7076388888888889</v>
      </c>
      <c r="F138" s="424">
        <v>0</v>
      </c>
      <c r="G138" s="326">
        <v>0.43402777777777773</v>
      </c>
      <c r="H138" s="424">
        <v>2009</v>
      </c>
      <c r="I138" s="424">
        <v>40</v>
      </c>
      <c r="J138" s="326">
        <v>0.14166666666666666</v>
      </c>
      <c r="K138" s="424">
        <v>4000</v>
      </c>
      <c r="L138" s="327">
        <v>150</v>
      </c>
      <c r="M138" s="505" t="s">
        <v>349</v>
      </c>
      <c r="N138" s="505" t="s">
        <v>375</v>
      </c>
      <c r="O138" s="505" t="s">
        <v>400</v>
      </c>
      <c r="P138" s="505"/>
      <c r="Q138" s="396"/>
      <c r="R138" s="396"/>
    </row>
    <row r="139" spans="2:18" ht="15">
      <c r="B139" s="396" t="s">
        <v>472</v>
      </c>
      <c r="C139" s="424">
        <v>2009</v>
      </c>
      <c r="D139" s="424">
        <v>40</v>
      </c>
      <c r="E139" s="326">
        <v>0.2111111111111111</v>
      </c>
      <c r="F139" s="424">
        <v>0</v>
      </c>
      <c r="G139" s="326">
        <v>0.3333333333333333</v>
      </c>
      <c r="H139" s="424">
        <v>2009</v>
      </c>
      <c r="I139" s="424">
        <v>40</v>
      </c>
      <c r="J139" s="326">
        <v>0.5444444444444444</v>
      </c>
      <c r="K139" s="424">
        <v>3000</v>
      </c>
      <c r="L139" s="327">
        <v>86.4</v>
      </c>
      <c r="M139" s="505" t="s">
        <v>332</v>
      </c>
      <c r="N139" s="505"/>
      <c r="O139" s="505"/>
      <c r="P139" s="505"/>
      <c r="Q139" s="396"/>
      <c r="R139" s="396"/>
    </row>
    <row r="140" spans="2:18" ht="15">
      <c r="B140" s="396" t="s">
        <v>473</v>
      </c>
      <c r="C140" s="424">
        <v>2009</v>
      </c>
      <c r="D140" s="424">
        <v>40</v>
      </c>
      <c r="E140" s="326">
        <v>0.6763888888888889</v>
      </c>
      <c r="F140" s="424">
        <v>0</v>
      </c>
      <c r="G140" s="326">
        <v>0.46527777777777773</v>
      </c>
      <c r="H140" s="424">
        <v>2009</v>
      </c>
      <c r="I140" s="424">
        <v>41</v>
      </c>
      <c r="J140" s="326">
        <v>0.14166666666666666</v>
      </c>
      <c r="K140" s="424">
        <v>364</v>
      </c>
      <c r="L140" s="327">
        <v>14.633</v>
      </c>
      <c r="M140" s="505" t="s">
        <v>332</v>
      </c>
      <c r="N140" s="505"/>
      <c r="O140" s="505"/>
      <c r="P140" s="505"/>
      <c r="Q140" s="396"/>
      <c r="R140" s="396"/>
    </row>
    <row r="141" spans="2:18" ht="15">
      <c r="B141" s="396" t="s">
        <v>474</v>
      </c>
      <c r="C141" s="424">
        <v>2009</v>
      </c>
      <c r="D141" s="424">
        <v>41</v>
      </c>
      <c r="E141" s="326">
        <v>0.2111111111111111</v>
      </c>
      <c r="F141" s="424">
        <v>0</v>
      </c>
      <c r="G141" s="326">
        <v>0.3333333333333333</v>
      </c>
      <c r="H141" s="424">
        <v>2009</v>
      </c>
      <c r="I141" s="424">
        <v>41</v>
      </c>
      <c r="J141" s="326">
        <v>0.5444444444444444</v>
      </c>
      <c r="K141" s="424">
        <v>3000</v>
      </c>
      <c r="L141" s="327">
        <v>86.4</v>
      </c>
      <c r="M141" s="505" t="s">
        <v>332</v>
      </c>
      <c r="N141" s="505"/>
      <c r="O141" s="505"/>
      <c r="P141" s="505"/>
      <c r="Q141" s="396"/>
      <c r="R141" s="396"/>
    </row>
    <row r="142" spans="2:18" ht="15">
      <c r="B142" s="396" t="s">
        <v>475</v>
      </c>
      <c r="C142" s="424">
        <v>2009</v>
      </c>
      <c r="D142" s="424">
        <v>41</v>
      </c>
      <c r="E142" s="326">
        <v>0.611111111111111</v>
      </c>
      <c r="F142" s="424">
        <v>0</v>
      </c>
      <c r="G142" s="326">
        <v>0.43333333333333335</v>
      </c>
      <c r="H142" s="424">
        <v>2009</v>
      </c>
      <c r="I142" s="424">
        <v>42</v>
      </c>
      <c r="J142" s="326">
        <v>0.044444444444444446</v>
      </c>
      <c r="K142" s="424">
        <v>364</v>
      </c>
      <c r="L142" s="327">
        <v>13.628</v>
      </c>
      <c r="M142" s="505" t="s">
        <v>332</v>
      </c>
      <c r="N142" s="505"/>
      <c r="O142" s="505"/>
      <c r="P142" s="505"/>
      <c r="Q142" s="396"/>
      <c r="R142" s="396"/>
    </row>
    <row r="143" spans="2:18" ht="15">
      <c r="B143" s="396" t="s">
        <v>476</v>
      </c>
      <c r="C143" s="424">
        <v>2009</v>
      </c>
      <c r="D143" s="424">
        <v>42</v>
      </c>
      <c r="E143" s="326">
        <v>0.2111111111111111</v>
      </c>
      <c r="F143" s="424">
        <v>0</v>
      </c>
      <c r="G143" s="326">
        <v>0.3333333333333333</v>
      </c>
      <c r="H143" s="424">
        <v>2009</v>
      </c>
      <c r="I143" s="424">
        <v>42</v>
      </c>
      <c r="J143" s="326">
        <v>0.5444444444444444</v>
      </c>
      <c r="K143" s="424">
        <v>3000</v>
      </c>
      <c r="L143" s="327">
        <v>86.4</v>
      </c>
      <c r="M143" s="505" t="s">
        <v>332</v>
      </c>
      <c r="N143" s="505"/>
      <c r="O143" s="505"/>
      <c r="P143" s="505"/>
      <c r="Q143" s="396"/>
      <c r="R143" s="396"/>
    </row>
    <row r="144" spans="2:18" ht="15">
      <c r="B144" s="396" t="s">
        <v>477</v>
      </c>
      <c r="C144" s="424">
        <v>2009</v>
      </c>
      <c r="D144" s="424">
        <v>42</v>
      </c>
      <c r="E144" s="326">
        <v>0.6763888888888889</v>
      </c>
      <c r="F144" s="424">
        <v>0</v>
      </c>
      <c r="G144" s="326">
        <v>0.4451388888888889</v>
      </c>
      <c r="H144" s="424">
        <v>2009</v>
      </c>
      <c r="I144" s="424">
        <v>43</v>
      </c>
      <c r="J144" s="326">
        <v>0.12152777777777778</v>
      </c>
      <c r="K144" s="424">
        <v>4000</v>
      </c>
      <c r="L144" s="327">
        <v>153.84</v>
      </c>
      <c r="M144" s="505" t="s">
        <v>349</v>
      </c>
      <c r="N144" s="505" t="s">
        <v>350</v>
      </c>
      <c r="O144" s="505" t="s">
        <v>351</v>
      </c>
      <c r="P144" s="505"/>
      <c r="Q144" s="396"/>
      <c r="R144" s="396"/>
    </row>
    <row r="145" spans="2:18" ht="15">
      <c r="B145" s="396" t="s">
        <v>478</v>
      </c>
      <c r="C145" s="424">
        <v>2009</v>
      </c>
      <c r="D145" s="424">
        <v>42</v>
      </c>
      <c r="E145" s="326">
        <v>0.6763888888888889</v>
      </c>
      <c r="F145" s="424">
        <v>0</v>
      </c>
      <c r="G145" s="326">
        <v>0.4451388888888889</v>
      </c>
      <c r="H145" s="424">
        <v>2009</v>
      </c>
      <c r="I145" s="424">
        <v>43</v>
      </c>
      <c r="J145" s="326">
        <v>0.12152777777777778</v>
      </c>
      <c r="K145" s="424">
        <v>0</v>
      </c>
      <c r="L145" s="327">
        <v>21.5</v>
      </c>
      <c r="M145" s="505" t="s">
        <v>332</v>
      </c>
      <c r="N145" s="505"/>
      <c r="O145" s="505"/>
      <c r="P145" s="505"/>
      <c r="Q145" s="396"/>
      <c r="R145" s="396"/>
    </row>
    <row r="146" spans="2:18" ht="15">
      <c r="B146" s="396" t="s">
        <v>479</v>
      </c>
      <c r="C146" s="424">
        <v>2009</v>
      </c>
      <c r="D146" s="424">
        <v>43</v>
      </c>
      <c r="E146" s="326">
        <v>0.21180555555555555</v>
      </c>
      <c r="F146" s="424">
        <v>0</v>
      </c>
      <c r="G146" s="326">
        <v>0.3333333333333333</v>
      </c>
      <c r="H146" s="424">
        <v>2009</v>
      </c>
      <c r="I146" s="424">
        <v>43</v>
      </c>
      <c r="J146" s="326">
        <v>0.545138888888889</v>
      </c>
      <c r="K146" s="424">
        <v>3000</v>
      </c>
      <c r="L146" s="327">
        <v>86.4</v>
      </c>
      <c r="M146" s="505" t="s">
        <v>332</v>
      </c>
      <c r="N146" s="505"/>
      <c r="O146" s="505"/>
      <c r="P146" s="505"/>
      <c r="Q146" s="396"/>
      <c r="R146" s="396"/>
    </row>
    <row r="147" spans="2:18" ht="15">
      <c r="B147" s="396" t="s">
        <v>480</v>
      </c>
      <c r="C147" s="424">
        <v>2009</v>
      </c>
      <c r="D147" s="424">
        <v>43</v>
      </c>
      <c r="E147" s="326">
        <v>0.6527777777777778</v>
      </c>
      <c r="F147" s="424">
        <v>0</v>
      </c>
      <c r="G147" s="326">
        <v>0.4791666666666667</v>
      </c>
      <c r="H147" s="424">
        <v>2009</v>
      </c>
      <c r="I147" s="424">
        <v>44</v>
      </c>
      <c r="J147" s="326">
        <v>0.13194444444444445</v>
      </c>
      <c r="K147" s="424">
        <v>4000</v>
      </c>
      <c r="L147" s="327">
        <v>165.6</v>
      </c>
      <c r="M147" s="505" t="s">
        <v>349</v>
      </c>
      <c r="N147" s="505" t="s">
        <v>350</v>
      </c>
      <c r="O147" s="505" t="s">
        <v>351</v>
      </c>
      <c r="P147" s="505"/>
      <c r="Q147" s="396"/>
      <c r="R147" s="396"/>
    </row>
    <row r="148" spans="2:18" ht="15">
      <c r="B148" s="396" t="s">
        <v>481</v>
      </c>
      <c r="C148" s="424">
        <v>2009</v>
      </c>
      <c r="D148" s="424">
        <v>43</v>
      </c>
      <c r="E148" s="326">
        <v>0.6527777777777778</v>
      </c>
      <c r="F148" s="424">
        <v>0</v>
      </c>
      <c r="G148" s="326">
        <v>0.4791666666666667</v>
      </c>
      <c r="H148" s="424">
        <v>2009</v>
      </c>
      <c r="I148" s="424">
        <v>44</v>
      </c>
      <c r="J148" s="326">
        <v>0.13194444444444445</v>
      </c>
      <c r="K148" s="424">
        <v>0</v>
      </c>
      <c r="L148" s="327">
        <v>23</v>
      </c>
      <c r="M148" s="505" t="s">
        <v>332</v>
      </c>
      <c r="N148" s="505"/>
      <c r="O148" s="505"/>
      <c r="P148" s="505"/>
      <c r="Q148" s="396"/>
      <c r="R148" s="396"/>
    </row>
    <row r="149" spans="2:18" ht="15">
      <c r="B149" s="396" t="s">
        <v>482</v>
      </c>
      <c r="C149" s="424">
        <v>2009</v>
      </c>
      <c r="D149" s="424">
        <v>44</v>
      </c>
      <c r="E149" s="326">
        <v>0.20138888888888887</v>
      </c>
      <c r="F149" s="424">
        <v>0</v>
      </c>
      <c r="G149" s="326">
        <v>0.3333333333333333</v>
      </c>
      <c r="H149" s="424">
        <v>2009</v>
      </c>
      <c r="I149" s="424">
        <v>44</v>
      </c>
      <c r="J149" s="326">
        <v>0.5347222222222222</v>
      </c>
      <c r="K149" s="424">
        <v>3000</v>
      </c>
      <c r="L149" s="327">
        <v>86.4</v>
      </c>
      <c r="M149" s="505" t="s">
        <v>332</v>
      </c>
      <c r="N149" s="505"/>
      <c r="O149" s="505"/>
      <c r="P149" s="505"/>
      <c r="Q149" s="396"/>
      <c r="R149" s="396"/>
    </row>
    <row r="150" spans="2:18" ht="15">
      <c r="B150" s="396" t="s">
        <v>483</v>
      </c>
      <c r="C150" s="424">
        <v>2009</v>
      </c>
      <c r="D150" s="424">
        <v>44</v>
      </c>
      <c r="E150" s="326">
        <v>0.5625</v>
      </c>
      <c r="F150" s="424">
        <v>0</v>
      </c>
      <c r="G150" s="326">
        <v>0.3333333333333333</v>
      </c>
      <c r="H150" s="424">
        <v>2009</v>
      </c>
      <c r="I150" s="424">
        <v>44</v>
      </c>
      <c r="J150" s="326">
        <v>0.8958333333333334</v>
      </c>
      <c r="K150" s="424">
        <v>4000</v>
      </c>
      <c r="L150" s="327">
        <v>115.2</v>
      </c>
      <c r="M150" s="505" t="s">
        <v>349</v>
      </c>
      <c r="N150" s="505" t="s">
        <v>459</v>
      </c>
      <c r="O150" s="505" t="s">
        <v>400</v>
      </c>
      <c r="P150" s="505"/>
      <c r="Q150" s="396"/>
      <c r="R150" s="396"/>
    </row>
    <row r="151" spans="2:18" ht="15">
      <c r="B151" s="396" t="s">
        <v>484</v>
      </c>
      <c r="C151" s="424">
        <v>2009</v>
      </c>
      <c r="D151" s="424">
        <v>44</v>
      </c>
      <c r="E151" s="326">
        <v>0.8958333333333334</v>
      </c>
      <c r="F151" s="424">
        <v>0</v>
      </c>
      <c r="G151" s="326">
        <v>0.49652777777777773</v>
      </c>
      <c r="H151" s="424">
        <v>2009</v>
      </c>
      <c r="I151" s="424">
        <v>45</v>
      </c>
      <c r="J151" s="326">
        <v>0.3923611111111111</v>
      </c>
      <c r="K151" s="424">
        <v>364</v>
      </c>
      <c r="L151" s="327">
        <v>15.616</v>
      </c>
      <c r="M151" s="505" t="s">
        <v>332</v>
      </c>
      <c r="N151" s="505"/>
      <c r="O151" s="505"/>
      <c r="P151" s="505"/>
      <c r="Q151" s="396"/>
      <c r="R151" s="396"/>
    </row>
    <row r="152" spans="2:18" ht="15">
      <c r="B152" s="396" t="s">
        <v>485</v>
      </c>
      <c r="C152" s="424">
        <v>2009</v>
      </c>
      <c r="D152" s="424">
        <v>45</v>
      </c>
      <c r="E152" s="326">
        <v>0.3923611111111111</v>
      </c>
      <c r="F152" s="424">
        <v>0</v>
      </c>
      <c r="G152" s="326">
        <v>0.4270833333333333</v>
      </c>
      <c r="H152" s="424">
        <v>2009</v>
      </c>
      <c r="I152" s="424">
        <v>45</v>
      </c>
      <c r="J152" s="326">
        <v>0.8194444444444445</v>
      </c>
      <c r="K152" s="424">
        <v>4000</v>
      </c>
      <c r="L152" s="327">
        <v>147.6</v>
      </c>
      <c r="M152" s="505" t="s">
        <v>349</v>
      </c>
      <c r="N152" s="505" t="s">
        <v>350</v>
      </c>
      <c r="O152" s="505" t="s">
        <v>351</v>
      </c>
      <c r="P152" s="505"/>
      <c r="Q152" s="396"/>
      <c r="R152" s="396"/>
    </row>
    <row r="153" spans="2:18" ht="15">
      <c r="B153" s="396" t="s">
        <v>486</v>
      </c>
      <c r="C153" s="424">
        <v>2009</v>
      </c>
      <c r="D153" s="424">
        <v>45</v>
      </c>
      <c r="E153" s="326">
        <v>0.3923611111111111</v>
      </c>
      <c r="F153" s="424">
        <v>0</v>
      </c>
      <c r="G153" s="326">
        <v>0.4270833333333333</v>
      </c>
      <c r="H153" s="424">
        <v>2009</v>
      </c>
      <c r="I153" s="424">
        <v>45</v>
      </c>
      <c r="J153" s="326">
        <v>0.8194444444444445</v>
      </c>
      <c r="K153" s="424">
        <v>0</v>
      </c>
      <c r="L153" s="327">
        <v>20.5</v>
      </c>
      <c r="M153" s="505" t="s">
        <v>332</v>
      </c>
      <c r="N153" s="505"/>
      <c r="O153" s="505"/>
      <c r="P153" s="505"/>
      <c r="Q153" s="396"/>
      <c r="R153" s="396"/>
    </row>
    <row r="154" spans="2:18" ht="15">
      <c r="B154" s="396" t="s">
        <v>487</v>
      </c>
      <c r="C154" s="424">
        <v>2009</v>
      </c>
      <c r="D154" s="424">
        <v>45</v>
      </c>
      <c r="E154" s="326">
        <v>0.8888888888888888</v>
      </c>
      <c r="F154" s="424">
        <v>0</v>
      </c>
      <c r="G154" s="326">
        <v>0.3333333333333333</v>
      </c>
      <c r="H154" s="424">
        <v>2009</v>
      </c>
      <c r="I154" s="424">
        <v>46</v>
      </c>
      <c r="J154" s="326">
        <v>0.2222222222222222</v>
      </c>
      <c r="K154" s="424">
        <v>3000</v>
      </c>
      <c r="L154" s="327">
        <v>86.4</v>
      </c>
      <c r="M154" s="505" t="s">
        <v>332</v>
      </c>
      <c r="N154" s="505"/>
      <c r="O154" s="505"/>
      <c r="P154" s="505"/>
      <c r="Q154" s="396"/>
      <c r="R154" s="396"/>
    </row>
    <row r="155" spans="2:18" ht="15">
      <c r="B155" s="396" t="s">
        <v>488</v>
      </c>
      <c r="C155" s="424">
        <v>2009</v>
      </c>
      <c r="D155" s="424">
        <v>46</v>
      </c>
      <c r="E155" s="326">
        <v>0.25</v>
      </c>
      <c r="F155" s="424">
        <v>0</v>
      </c>
      <c r="G155" s="326">
        <v>0.3854166666666667</v>
      </c>
      <c r="H155" s="424">
        <v>2009</v>
      </c>
      <c r="I155" s="424">
        <v>46</v>
      </c>
      <c r="J155" s="326">
        <v>0.6354166666666666</v>
      </c>
      <c r="K155" s="424">
        <v>4000</v>
      </c>
      <c r="L155" s="327">
        <v>133.2</v>
      </c>
      <c r="M155" s="505" t="s">
        <v>332</v>
      </c>
      <c r="N155" s="505"/>
      <c r="O155" s="505"/>
      <c r="P155" s="505"/>
      <c r="Q155" s="396"/>
      <c r="R155" s="396"/>
    </row>
    <row r="156" spans="2:18" ht="15">
      <c r="B156" s="396" t="s">
        <v>489</v>
      </c>
      <c r="C156" s="424">
        <v>2009</v>
      </c>
      <c r="D156" s="424">
        <v>46</v>
      </c>
      <c r="E156" s="326">
        <v>0.7395833333333334</v>
      </c>
      <c r="F156" s="424">
        <v>0</v>
      </c>
      <c r="G156" s="326">
        <v>0.3576388888888889</v>
      </c>
      <c r="H156" s="424">
        <v>2009</v>
      </c>
      <c r="I156" s="424">
        <v>47</v>
      </c>
      <c r="J156" s="326">
        <v>0.09722222222222222</v>
      </c>
      <c r="K156" s="424">
        <v>4000</v>
      </c>
      <c r="L156" s="327">
        <v>123.6</v>
      </c>
      <c r="M156" s="505" t="s">
        <v>349</v>
      </c>
      <c r="N156" s="505" t="s">
        <v>375</v>
      </c>
      <c r="O156" s="505" t="s">
        <v>400</v>
      </c>
      <c r="P156" s="505"/>
      <c r="Q156" s="396"/>
      <c r="R156" s="396"/>
    </row>
    <row r="157" spans="2:18" ht="15">
      <c r="B157" s="396" t="s">
        <v>490</v>
      </c>
      <c r="C157" s="424">
        <v>2009</v>
      </c>
      <c r="D157" s="424">
        <v>47</v>
      </c>
      <c r="E157" s="326">
        <v>0.1909722222222222</v>
      </c>
      <c r="F157" s="424">
        <v>0</v>
      </c>
      <c r="G157" s="326">
        <v>0.3333333333333333</v>
      </c>
      <c r="H157" s="424">
        <v>2009</v>
      </c>
      <c r="I157" s="424">
        <v>47</v>
      </c>
      <c r="J157" s="326">
        <v>0.5243055555555556</v>
      </c>
      <c r="K157" s="424">
        <v>3000</v>
      </c>
      <c r="L157" s="327">
        <v>86.4</v>
      </c>
      <c r="M157" s="505" t="s">
        <v>332</v>
      </c>
      <c r="N157" s="505"/>
      <c r="O157" s="505"/>
      <c r="P157" s="505"/>
      <c r="Q157" s="396"/>
      <c r="R157" s="396"/>
    </row>
    <row r="158" spans="2:18" ht="15">
      <c r="B158" s="396" t="s">
        <v>491</v>
      </c>
      <c r="C158" s="424">
        <v>2009</v>
      </c>
      <c r="D158" s="424">
        <v>47</v>
      </c>
      <c r="E158" s="326">
        <v>0.5520833333333334</v>
      </c>
      <c r="F158" s="424">
        <v>0</v>
      </c>
      <c r="G158" s="326">
        <v>0.17361111111111113</v>
      </c>
      <c r="H158" s="424">
        <v>2009</v>
      </c>
      <c r="I158" s="424">
        <v>47</v>
      </c>
      <c r="J158" s="326">
        <v>0.7256944444444445</v>
      </c>
      <c r="K158" s="424">
        <v>364</v>
      </c>
      <c r="L158" s="327">
        <v>5.46</v>
      </c>
      <c r="M158" s="505" t="s">
        <v>332</v>
      </c>
      <c r="N158" s="505"/>
      <c r="O158" s="505"/>
      <c r="P158" s="505"/>
      <c r="Q158" s="396"/>
      <c r="R158" s="396"/>
    </row>
    <row r="159" spans="2:18" ht="15">
      <c r="B159" s="396" t="s">
        <v>492</v>
      </c>
      <c r="C159" s="424">
        <v>2009</v>
      </c>
      <c r="D159" s="424">
        <v>47</v>
      </c>
      <c r="E159" s="326">
        <v>0.7256944444444445</v>
      </c>
      <c r="F159" s="424">
        <v>0</v>
      </c>
      <c r="G159" s="326">
        <v>0.3958333333333333</v>
      </c>
      <c r="H159" s="424">
        <v>2009</v>
      </c>
      <c r="I159" s="424">
        <v>48</v>
      </c>
      <c r="J159" s="326">
        <v>0.12152777777777778</v>
      </c>
      <c r="K159" s="424">
        <v>4000</v>
      </c>
      <c r="L159" s="327">
        <v>136.8</v>
      </c>
      <c r="M159" s="505" t="s">
        <v>349</v>
      </c>
      <c r="N159" s="505" t="s">
        <v>350</v>
      </c>
      <c r="O159" s="505" t="s">
        <v>351</v>
      </c>
      <c r="P159" s="505"/>
      <c r="Q159" s="396"/>
      <c r="R159" s="396"/>
    </row>
    <row r="160" spans="2:18" ht="15">
      <c r="B160" s="396" t="s">
        <v>493</v>
      </c>
      <c r="C160" s="424">
        <v>2009</v>
      </c>
      <c r="D160" s="424">
        <v>47</v>
      </c>
      <c r="E160" s="326">
        <v>0.7256944444444445</v>
      </c>
      <c r="F160" s="424">
        <v>0</v>
      </c>
      <c r="G160" s="326">
        <v>0.3958333333333333</v>
      </c>
      <c r="H160" s="424">
        <v>2009</v>
      </c>
      <c r="I160" s="424">
        <v>48</v>
      </c>
      <c r="J160" s="326">
        <v>0.12152777777777778</v>
      </c>
      <c r="K160" s="424">
        <v>0</v>
      </c>
      <c r="L160" s="327">
        <v>19</v>
      </c>
      <c r="M160" s="505" t="s">
        <v>332</v>
      </c>
      <c r="N160" s="505"/>
      <c r="O160" s="505"/>
      <c r="P160" s="505"/>
      <c r="Q160" s="396"/>
      <c r="R160" s="396"/>
    </row>
    <row r="161" spans="2:18" ht="15">
      <c r="B161" s="396" t="s">
        <v>494</v>
      </c>
      <c r="C161" s="424">
        <v>2009</v>
      </c>
      <c r="D161" s="424">
        <v>48</v>
      </c>
      <c r="E161" s="326">
        <v>0.1909722222222222</v>
      </c>
      <c r="F161" s="424">
        <v>0</v>
      </c>
      <c r="G161" s="326">
        <v>0.3333333333333333</v>
      </c>
      <c r="H161" s="424">
        <v>2009</v>
      </c>
      <c r="I161" s="424">
        <v>48</v>
      </c>
      <c r="J161" s="326">
        <v>0.5243055555555556</v>
      </c>
      <c r="K161" s="424">
        <v>3000</v>
      </c>
      <c r="L161" s="327">
        <v>86.4</v>
      </c>
      <c r="M161" s="505" t="s">
        <v>332</v>
      </c>
      <c r="N161" s="505"/>
      <c r="O161" s="505"/>
      <c r="P161" s="505"/>
      <c r="Q161" s="396"/>
      <c r="R161" s="396"/>
    </row>
    <row r="162" spans="2:18" ht="15">
      <c r="B162" s="396"/>
      <c r="C162" s="396"/>
      <c r="D162" s="424"/>
      <c r="E162" s="424"/>
      <c r="F162" s="496"/>
      <c r="G162" s="424"/>
      <c r="H162" s="496"/>
      <c r="I162" s="496"/>
      <c r="J162" s="496"/>
      <c r="L162" s="496"/>
      <c r="M162" s="424"/>
      <c r="N162" s="327"/>
      <c r="O162" s="396"/>
      <c r="P162" s="396"/>
      <c r="Q162" s="396"/>
      <c r="R162" s="396"/>
    </row>
    <row r="163" spans="2:18" ht="15">
      <c r="B163" s="396"/>
      <c r="C163" s="396"/>
      <c r="D163" s="424"/>
      <c r="E163" s="424"/>
      <c r="F163" s="496"/>
      <c r="G163" s="424"/>
      <c r="H163" s="496"/>
      <c r="I163" s="496"/>
      <c r="J163" s="496"/>
      <c r="L163" s="496"/>
      <c r="M163" s="424"/>
      <c r="N163" s="327"/>
      <c r="O163" s="396"/>
      <c r="P163" s="396"/>
      <c r="Q163" s="396"/>
      <c r="R163" s="396"/>
    </row>
    <row r="164" spans="2:18" ht="15">
      <c r="B164" s="396"/>
      <c r="C164" s="396"/>
      <c r="D164" s="424"/>
      <c r="E164" s="424"/>
      <c r="F164" s="496"/>
      <c r="G164" s="424"/>
      <c r="H164" s="496"/>
      <c r="I164" s="496"/>
      <c r="J164" s="496"/>
      <c r="L164" s="496"/>
      <c r="M164" s="424"/>
      <c r="N164" s="327"/>
      <c r="O164" s="396"/>
      <c r="P164" s="396"/>
      <c r="Q164" s="396"/>
      <c r="R164" s="396"/>
    </row>
    <row r="165" spans="2:18" ht="15">
      <c r="B165" s="396"/>
      <c r="C165" s="396"/>
      <c r="D165" s="424"/>
      <c r="E165" s="424"/>
      <c r="F165" s="496"/>
      <c r="G165" s="424"/>
      <c r="H165" s="496"/>
      <c r="I165" s="496"/>
      <c r="J165" s="496"/>
      <c r="L165" s="496"/>
      <c r="M165" s="424"/>
      <c r="N165" s="327"/>
      <c r="O165" s="396"/>
      <c r="P165" s="396"/>
      <c r="Q165" s="396"/>
      <c r="R165" s="396"/>
    </row>
    <row r="166" spans="2:18" ht="15">
      <c r="B166" s="396"/>
      <c r="C166" s="396"/>
      <c r="D166" s="424"/>
      <c r="E166" s="424"/>
      <c r="F166" s="496"/>
      <c r="G166" s="424"/>
      <c r="H166" s="496"/>
      <c r="I166" s="496"/>
      <c r="J166" s="496"/>
      <c r="L166" s="496"/>
      <c r="M166" s="424"/>
      <c r="N166" s="327"/>
      <c r="O166" s="396"/>
      <c r="P166" s="396"/>
      <c r="Q166" s="396"/>
      <c r="R166" s="396"/>
    </row>
    <row r="167" spans="2:18" ht="15">
      <c r="B167" s="396"/>
      <c r="C167" s="396"/>
      <c r="D167" s="424"/>
      <c r="E167" s="424"/>
      <c r="F167" s="496"/>
      <c r="G167" s="424"/>
      <c r="H167" s="496"/>
      <c r="I167" s="496"/>
      <c r="J167" s="496"/>
      <c r="L167" s="496"/>
      <c r="M167" s="424"/>
      <c r="N167" s="327"/>
      <c r="O167" s="396"/>
      <c r="P167" s="396"/>
      <c r="Q167" s="396"/>
      <c r="R167" s="396"/>
    </row>
    <row r="168" spans="2:18" ht="15">
      <c r="B168" s="396"/>
      <c r="C168" s="396"/>
      <c r="D168" s="424"/>
      <c r="E168" s="424"/>
      <c r="F168" s="496"/>
      <c r="G168" s="424"/>
      <c r="H168" s="496"/>
      <c r="I168" s="496"/>
      <c r="J168" s="496"/>
      <c r="L168" s="496"/>
      <c r="M168" s="424"/>
      <c r="N168" s="327"/>
      <c r="O168" s="396"/>
      <c r="P168" s="396"/>
      <c r="Q168" s="396"/>
      <c r="R168" s="396"/>
    </row>
    <row r="169" spans="2:18" ht="15">
      <c r="B169" s="396"/>
      <c r="C169" s="396"/>
      <c r="D169" s="424"/>
      <c r="E169" s="424"/>
      <c r="F169" s="496"/>
      <c r="G169" s="424"/>
      <c r="H169" s="496"/>
      <c r="I169" s="496"/>
      <c r="J169" s="496"/>
      <c r="L169" s="496"/>
      <c r="M169" s="424"/>
      <c r="N169" s="327"/>
      <c r="O169" s="396"/>
      <c r="P169" s="396"/>
      <c r="Q169" s="396"/>
      <c r="R169" s="396"/>
    </row>
    <row r="170" spans="2:18" ht="15">
      <c r="B170" s="396"/>
      <c r="C170" s="396"/>
      <c r="D170" s="424"/>
      <c r="E170" s="424"/>
      <c r="F170" s="496"/>
      <c r="G170" s="424"/>
      <c r="H170" s="496"/>
      <c r="I170" s="496"/>
      <c r="J170" s="496"/>
      <c r="L170" s="496"/>
      <c r="M170" s="424"/>
      <c r="N170" s="327"/>
      <c r="O170" s="396"/>
      <c r="P170" s="396"/>
      <c r="Q170" s="396"/>
      <c r="R170" s="396"/>
    </row>
    <row r="171" spans="2:18" ht="15">
      <c r="B171" s="396"/>
      <c r="C171" s="396"/>
      <c r="D171" s="424"/>
      <c r="E171" s="424"/>
      <c r="F171" s="496"/>
      <c r="G171" s="424"/>
      <c r="H171" s="496"/>
      <c r="I171" s="496"/>
      <c r="J171" s="496"/>
      <c r="L171" s="496"/>
      <c r="M171" s="424"/>
      <c r="N171" s="327"/>
      <c r="O171" s="396"/>
      <c r="P171" s="396"/>
      <c r="Q171" s="396"/>
      <c r="R171" s="396"/>
    </row>
    <row r="172" spans="2:18" ht="15">
      <c r="B172" s="396"/>
      <c r="C172" s="396"/>
      <c r="D172" s="424"/>
      <c r="E172" s="424"/>
      <c r="F172" s="496"/>
      <c r="G172" s="424"/>
      <c r="H172" s="496"/>
      <c r="I172" s="496"/>
      <c r="J172" s="496"/>
      <c r="L172" s="496"/>
      <c r="M172" s="424"/>
      <c r="N172" s="327"/>
      <c r="O172" s="396"/>
      <c r="P172" s="396"/>
      <c r="Q172" s="396"/>
      <c r="R172" s="396"/>
    </row>
    <row r="173" spans="2:18" ht="15">
      <c r="B173" s="396"/>
      <c r="C173" s="396"/>
      <c r="D173" s="424"/>
      <c r="E173" s="424"/>
      <c r="F173" s="496"/>
      <c r="G173" s="424"/>
      <c r="H173" s="496"/>
      <c r="I173" s="496"/>
      <c r="J173" s="496"/>
      <c r="L173" s="496"/>
      <c r="M173" s="424"/>
      <c r="N173" s="327"/>
      <c r="O173" s="396"/>
      <c r="P173" s="396"/>
      <c r="Q173" s="396"/>
      <c r="R173" s="396"/>
    </row>
    <row r="174" spans="2:18" ht="15">
      <c r="B174" s="396"/>
      <c r="C174" s="396"/>
      <c r="D174" s="424"/>
      <c r="E174" s="424"/>
      <c r="F174" s="496"/>
      <c r="G174" s="424"/>
      <c r="H174" s="496"/>
      <c r="I174" s="496"/>
      <c r="J174" s="496"/>
      <c r="L174" s="496"/>
      <c r="M174" s="424"/>
      <c r="N174" s="327"/>
      <c r="O174" s="396"/>
      <c r="P174" s="396"/>
      <c r="Q174" s="396"/>
      <c r="R174" s="396"/>
    </row>
    <row r="175" spans="2:18" ht="15">
      <c r="B175" s="396"/>
      <c r="C175" s="396"/>
      <c r="D175" s="424"/>
      <c r="E175" s="424"/>
      <c r="F175" s="496"/>
      <c r="G175" s="424"/>
      <c r="H175" s="496"/>
      <c r="I175" s="496"/>
      <c r="J175" s="496"/>
      <c r="L175" s="496"/>
      <c r="M175" s="424"/>
      <c r="N175" s="327"/>
      <c r="O175" s="396"/>
      <c r="P175" s="396"/>
      <c r="Q175" s="396"/>
      <c r="R175" s="396"/>
    </row>
    <row r="176" spans="2:18" ht="15">
      <c r="B176" s="396"/>
      <c r="C176" s="396"/>
      <c r="D176" s="424"/>
      <c r="E176" s="424"/>
      <c r="F176" s="496"/>
      <c r="G176" s="424"/>
      <c r="H176" s="496"/>
      <c r="I176" s="496"/>
      <c r="J176" s="496"/>
      <c r="L176" s="496"/>
      <c r="M176" s="424"/>
      <c r="N176" s="327"/>
      <c r="O176" s="396"/>
      <c r="P176" s="396"/>
      <c r="Q176" s="396"/>
      <c r="R176" s="396"/>
    </row>
    <row r="177" spans="2:18" ht="15">
      <c r="B177" s="396"/>
      <c r="C177" s="396"/>
      <c r="D177" s="424"/>
      <c r="E177" s="424"/>
      <c r="F177" s="496"/>
      <c r="G177" s="424"/>
      <c r="H177" s="496"/>
      <c r="I177" s="496"/>
      <c r="J177" s="496"/>
      <c r="L177" s="496"/>
      <c r="M177" s="424"/>
      <c r="N177" s="327"/>
      <c r="O177" s="396"/>
      <c r="P177" s="396"/>
      <c r="Q177" s="396"/>
      <c r="R177" s="396"/>
    </row>
    <row r="178" spans="2:18" ht="15">
      <c r="B178" s="396"/>
      <c r="C178" s="396"/>
      <c r="D178" s="424"/>
      <c r="E178" s="424"/>
      <c r="F178" s="496"/>
      <c r="G178" s="424"/>
      <c r="H178" s="496"/>
      <c r="I178" s="496"/>
      <c r="J178" s="496"/>
      <c r="L178" s="496"/>
      <c r="M178" s="424"/>
      <c r="N178" s="327"/>
      <c r="O178" s="396"/>
      <c r="P178" s="396"/>
      <c r="Q178" s="396"/>
      <c r="R178" s="396"/>
    </row>
    <row r="179" spans="2:18" ht="15">
      <c r="B179" s="396"/>
      <c r="C179" s="396"/>
      <c r="D179" s="424"/>
      <c r="E179" s="424"/>
      <c r="F179" s="496"/>
      <c r="G179" s="424"/>
      <c r="H179" s="496"/>
      <c r="I179" s="496"/>
      <c r="J179" s="496"/>
      <c r="L179" s="496"/>
      <c r="M179" s="424"/>
      <c r="N179" s="327"/>
      <c r="O179" s="396"/>
      <c r="P179" s="396"/>
      <c r="Q179" s="396"/>
      <c r="R179" s="396"/>
    </row>
    <row r="180" spans="2:18" ht="15">
      <c r="B180" s="396"/>
      <c r="C180" s="396"/>
      <c r="D180" s="424"/>
      <c r="E180" s="424"/>
      <c r="F180" s="496"/>
      <c r="G180" s="424"/>
      <c r="H180" s="496"/>
      <c r="I180" s="496"/>
      <c r="J180" s="496"/>
      <c r="L180" s="496"/>
      <c r="M180" s="424"/>
      <c r="N180" s="327"/>
      <c r="O180" s="396"/>
      <c r="P180" s="396"/>
      <c r="Q180" s="396"/>
      <c r="R180" s="396"/>
    </row>
    <row r="181" spans="2:18" ht="15">
      <c r="B181" s="396"/>
      <c r="C181" s="396"/>
      <c r="D181" s="424"/>
      <c r="E181" s="424"/>
      <c r="F181" s="496"/>
      <c r="G181" s="424"/>
      <c r="H181" s="496"/>
      <c r="I181" s="496"/>
      <c r="J181" s="496"/>
      <c r="L181" s="496"/>
      <c r="M181" s="424"/>
      <c r="N181" s="327"/>
      <c r="O181" s="396"/>
      <c r="P181" s="396"/>
      <c r="Q181" s="396"/>
      <c r="R181" s="396"/>
    </row>
    <row r="182" spans="2:18" ht="15">
      <c r="B182" s="396"/>
      <c r="C182" s="396"/>
      <c r="D182" s="424"/>
      <c r="E182" s="424"/>
      <c r="F182" s="496"/>
      <c r="G182" s="424"/>
      <c r="H182" s="496"/>
      <c r="I182" s="496"/>
      <c r="J182" s="496"/>
      <c r="L182" s="496"/>
      <c r="M182" s="424"/>
      <c r="N182" s="327"/>
      <c r="O182" s="396"/>
      <c r="P182" s="396"/>
      <c r="Q182" s="396"/>
      <c r="R182" s="396"/>
    </row>
    <row r="183" spans="2:18" ht="15">
      <c r="B183" s="396"/>
      <c r="C183" s="396"/>
      <c r="D183" s="424"/>
      <c r="E183" s="424"/>
      <c r="F183" s="496"/>
      <c r="G183" s="424"/>
      <c r="H183" s="496"/>
      <c r="I183" s="496"/>
      <c r="J183" s="496"/>
      <c r="L183" s="496"/>
      <c r="M183" s="424"/>
      <c r="N183" s="327"/>
      <c r="O183" s="396"/>
      <c r="P183" s="396"/>
      <c r="Q183" s="396"/>
      <c r="R183" s="396"/>
    </row>
  </sheetData>
  <sheetProtection/>
  <mergeCells count="1">
    <mergeCell ref="K4:L4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28125" style="25" bestFit="1" customWidth="1"/>
    <col min="2" max="2" width="42.8515625" style="25" customWidth="1"/>
    <col min="3" max="3" width="15.421875" style="25" customWidth="1"/>
    <col min="4" max="5" width="11.421875" style="25" customWidth="1"/>
    <col min="6" max="6" width="11.28125" style="25" bestFit="1" customWidth="1"/>
    <col min="7" max="7" width="15.57421875" style="25" customWidth="1"/>
    <col min="8" max="8" width="16.28125" style="25" customWidth="1"/>
    <col min="9" max="9" width="13.7109375" style="25" customWidth="1"/>
    <col min="10" max="10" width="9.8515625" style="25" customWidth="1"/>
    <col min="11" max="11" width="14.7109375" style="25" customWidth="1"/>
    <col min="12" max="12" width="11.421875" style="25" customWidth="1"/>
    <col min="13" max="13" width="10.421875" style="25" customWidth="1"/>
    <col min="14" max="14" width="31.140625" style="25" customWidth="1"/>
    <col min="15" max="15" width="50.140625" style="25" bestFit="1" customWidth="1"/>
    <col min="16" max="16" width="38.7109375" style="25" customWidth="1"/>
    <col min="17" max="17" width="53.28125" style="25" customWidth="1"/>
    <col min="18" max="18" width="9.00390625" style="25" customWidth="1"/>
    <col min="19" max="16384" width="11.421875" style="25" customWidth="1"/>
  </cols>
  <sheetData>
    <row r="1" spans="1:18" ht="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2" t="s">
        <v>84</v>
      </c>
      <c r="R2" s="70">
        <v>750</v>
      </c>
    </row>
    <row r="3" spans="1:18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5.7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2.5" customHeight="1">
      <c r="A5" s="70"/>
      <c r="B5" s="861" t="s">
        <v>81</v>
      </c>
      <c r="C5" s="883" t="s">
        <v>85</v>
      </c>
      <c r="D5" s="880"/>
      <c r="E5" s="880"/>
      <c r="F5" s="875"/>
      <c r="G5" s="182" t="s">
        <v>86</v>
      </c>
      <c r="H5" s="883" t="s">
        <v>87</v>
      </c>
      <c r="I5" s="880"/>
      <c r="J5" s="880"/>
      <c r="K5" s="875"/>
      <c r="L5" s="863" t="s">
        <v>88</v>
      </c>
      <c r="M5" s="863" t="s">
        <v>89</v>
      </c>
      <c r="N5" s="861" t="s">
        <v>118</v>
      </c>
      <c r="O5" s="874" t="s">
        <v>119</v>
      </c>
      <c r="P5" s="918"/>
      <c r="Q5" s="875"/>
      <c r="R5" s="861" t="s">
        <v>90</v>
      </c>
    </row>
    <row r="6" spans="1:18" ht="38.25" customHeight="1" thickBot="1">
      <c r="A6" s="70"/>
      <c r="B6" s="916"/>
      <c r="C6" s="173" t="s">
        <v>91</v>
      </c>
      <c r="D6" s="171" t="s">
        <v>92</v>
      </c>
      <c r="E6" s="171" t="s">
        <v>93</v>
      </c>
      <c r="F6" s="172" t="s">
        <v>94</v>
      </c>
      <c r="G6" s="172" t="s">
        <v>94</v>
      </c>
      <c r="H6" s="173" t="s">
        <v>91</v>
      </c>
      <c r="I6" s="170" t="s">
        <v>92</v>
      </c>
      <c r="J6" s="171" t="s">
        <v>93</v>
      </c>
      <c r="K6" s="172" t="s">
        <v>94</v>
      </c>
      <c r="L6" s="864"/>
      <c r="M6" s="864"/>
      <c r="N6" s="862"/>
      <c r="O6" s="169" t="s">
        <v>120</v>
      </c>
      <c r="P6" s="171" t="s">
        <v>121</v>
      </c>
      <c r="Q6" s="254" t="s">
        <v>79</v>
      </c>
      <c r="R6" s="862"/>
    </row>
    <row r="7" spans="1:18" ht="15">
      <c r="A7" s="70"/>
      <c r="B7" s="232"/>
      <c r="C7" s="229"/>
      <c r="D7" s="230"/>
      <c r="E7" s="230"/>
      <c r="F7" s="244"/>
      <c r="G7" s="228"/>
      <c r="H7" s="222"/>
      <c r="I7" s="223"/>
      <c r="J7" s="223"/>
      <c r="K7" s="221"/>
      <c r="L7" s="245"/>
      <c r="M7" s="245"/>
      <c r="N7" s="246"/>
      <c r="O7" s="226"/>
      <c r="P7" s="223"/>
      <c r="Q7" s="221"/>
      <c r="R7" s="727"/>
    </row>
    <row r="8" spans="1:18" ht="15">
      <c r="A8" s="70"/>
      <c r="B8" s="506" t="s">
        <v>495</v>
      </c>
      <c r="C8" s="492">
        <v>39822</v>
      </c>
      <c r="D8" s="352">
        <v>2009</v>
      </c>
      <c r="E8" s="352">
        <v>9</v>
      </c>
      <c r="F8" s="332">
        <v>0.6361111111111112</v>
      </c>
      <c r="G8" s="381"/>
      <c r="H8" s="382"/>
      <c r="I8" s="383"/>
      <c r="J8" s="383"/>
      <c r="K8" s="384"/>
      <c r="L8" s="268"/>
      <c r="M8" s="268"/>
      <c r="N8" s="267"/>
      <c r="O8" s="385"/>
      <c r="P8" s="383"/>
      <c r="Q8" s="384"/>
      <c r="R8" s="728"/>
    </row>
    <row r="9" spans="1:18" ht="15">
      <c r="A9" s="532">
        <v>15</v>
      </c>
      <c r="B9" s="305" t="s">
        <v>346</v>
      </c>
      <c r="C9" s="361">
        <v>39827</v>
      </c>
      <c r="D9" s="352">
        <v>2009</v>
      </c>
      <c r="E9" s="352">
        <v>14</v>
      </c>
      <c r="F9" s="332">
        <v>0.3541666666666667</v>
      </c>
      <c r="G9" s="332">
        <v>0.08333333333333333</v>
      </c>
      <c r="H9" s="361">
        <v>39827</v>
      </c>
      <c r="I9" s="352">
        <v>2009</v>
      </c>
      <c r="J9" s="352">
        <v>14</v>
      </c>
      <c r="K9" s="332">
        <v>0.4375</v>
      </c>
      <c r="L9" s="193">
        <v>4000</v>
      </c>
      <c r="M9" s="339">
        <v>28.8</v>
      </c>
      <c r="N9" s="511" t="s">
        <v>332</v>
      </c>
      <c r="O9" s="340"/>
      <c r="P9" s="252"/>
      <c r="Q9" s="253"/>
      <c r="R9" s="729">
        <f aca="true" t="shared" si="0" ref="R9:R21">A9-1+$R$2</f>
        <v>764</v>
      </c>
    </row>
    <row r="10" spans="1:18" ht="15">
      <c r="A10" s="532">
        <v>34</v>
      </c>
      <c r="B10" s="305" t="s">
        <v>371</v>
      </c>
      <c r="C10" s="361">
        <v>39832</v>
      </c>
      <c r="D10" s="352">
        <v>2009</v>
      </c>
      <c r="E10" s="352">
        <v>19</v>
      </c>
      <c r="F10" s="332">
        <v>0.11944444444444445</v>
      </c>
      <c r="G10" s="332">
        <v>0.08333333333333333</v>
      </c>
      <c r="H10" s="361">
        <v>39832</v>
      </c>
      <c r="I10" s="352">
        <v>2009</v>
      </c>
      <c r="J10" s="352">
        <v>19</v>
      </c>
      <c r="K10" s="332">
        <v>0.2027777777777778</v>
      </c>
      <c r="L10" s="193">
        <v>4000</v>
      </c>
      <c r="M10" s="339">
        <v>28.8</v>
      </c>
      <c r="N10" s="511" t="s">
        <v>332</v>
      </c>
      <c r="O10" s="399"/>
      <c r="P10" s="296"/>
      <c r="Q10" s="400"/>
      <c r="R10" s="729">
        <f t="shared" si="0"/>
        <v>783</v>
      </c>
    </row>
    <row r="11" spans="1:18" ht="15">
      <c r="A11" s="532">
        <v>46</v>
      </c>
      <c r="B11" s="305" t="s">
        <v>385</v>
      </c>
      <c r="C11" s="361">
        <v>39836</v>
      </c>
      <c r="D11" s="352">
        <v>2009</v>
      </c>
      <c r="E11" s="352">
        <v>23</v>
      </c>
      <c r="F11" s="332">
        <v>0.59375</v>
      </c>
      <c r="G11" s="332">
        <v>0.17013888888888887</v>
      </c>
      <c r="H11" s="361">
        <v>39836</v>
      </c>
      <c r="I11" s="352">
        <v>2009</v>
      </c>
      <c r="J11" s="352">
        <v>23</v>
      </c>
      <c r="K11" s="332">
        <v>0.7638888888888888</v>
      </c>
      <c r="L11" s="193">
        <v>4000</v>
      </c>
      <c r="M11" s="339">
        <v>58.8</v>
      </c>
      <c r="N11" s="511" t="s">
        <v>332</v>
      </c>
      <c r="O11" s="399"/>
      <c r="P11" s="296"/>
      <c r="Q11" s="400"/>
      <c r="R11" s="729">
        <f t="shared" si="0"/>
        <v>795</v>
      </c>
    </row>
    <row r="12" spans="1:18" ht="15">
      <c r="A12" s="546">
        <v>76</v>
      </c>
      <c r="B12" s="547" t="s">
        <v>419</v>
      </c>
      <c r="C12" s="548">
        <v>39846</v>
      </c>
      <c r="D12" s="549">
        <v>2009</v>
      </c>
      <c r="E12" s="549">
        <v>33</v>
      </c>
      <c r="F12" s="550">
        <v>0.25277777777777777</v>
      </c>
      <c r="G12" s="550">
        <v>0.020833333333333332</v>
      </c>
      <c r="H12" s="548">
        <v>39846</v>
      </c>
      <c r="I12" s="549">
        <v>2009</v>
      </c>
      <c r="J12" s="549">
        <v>33</v>
      </c>
      <c r="K12" s="550">
        <v>0.2736111111111111</v>
      </c>
      <c r="L12" s="551">
        <v>2200</v>
      </c>
      <c r="M12" s="596">
        <v>3.96</v>
      </c>
      <c r="N12" s="597" t="s">
        <v>332</v>
      </c>
      <c r="O12" s="598"/>
      <c r="P12" s="599"/>
      <c r="Q12" s="600"/>
      <c r="R12" s="730">
        <f t="shared" si="0"/>
        <v>825</v>
      </c>
    </row>
    <row r="13" spans="1:18" ht="15">
      <c r="A13" s="546">
        <v>77</v>
      </c>
      <c r="B13" s="547" t="s">
        <v>420</v>
      </c>
      <c r="C13" s="548">
        <v>39846</v>
      </c>
      <c r="D13" s="549">
        <v>2009</v>
      </c>
      <c r="E13" s="549">
        <v>33</v>
      </c>
      <c r="F13" s="550">
        <v>0.2736111111111111</v>
      </c>
      <c r="G13" s="550">
        <v>0.024999999999999998</v>
      </c>
      <c r="H13" s="548">
        <v>39846</v>
      </c>
      <c r="I13" s="549">
        <v>2009</v>
      </c>
      <c r="J13" s="549">
        <v>33</v>
      </c>
      <c r="K13" s="550">
        <v>0.2986111111111111</v>
      </c>
      <c r="L13" s="551">
        <v>2200</v>
      </c>
      <c r="M13" s="596">
        <v>4.752</v>
      </c>
      <c r="N13" s="597" t="s">
        <v>332</v>
      </c>
      <c r="O13" s="598"/>
      <c r="P13" s="599"/>
      <c r="Q13" s="600"/>
      <c r="R13" s="730">
        <f t="shared" si="0"/>
        <v>826</v>
      </c>
    </row>
    <row r="14" spans="1:18" ht="15">
      <c r="A14" s="546">
        <v>78</v>
      </c>
      <c r="B14" s="547" t="s">
        <v>421</v>
      </c>
      <c r="C14" s="548">
        <v>39846</v>
      </c>
      <c r="D14" s="549">
        <v>2009</v>
      </c>
      <c r="E14" s="549">
        <v>33</v>
      </c>
      <c r="F14" s="550">
        <v>0.2986111111111111</v>
      </c>
      <c r="G14" s="550">
        <v>0.041666666666666664</v>
      </c>
      <c r="H14" s="548">
        <v>39846</v>
      </c>
      <c r="I14" s="549">
        <v>2009</v>
      </c>
      <c r="J14" s="549">
        <v>33</v>
      </c>
      <c r="K14" s="550">
        <v>0.34027777777777773</v>
      </c>
      <c r="L14" s="551">
        <v>2200</v>
      </c>
      <c r="M14" s="596">
        <v>7.92</v>
      </c>
      <c r="N14" s="597" t="s">
        <v>332</v>
      </c>
      <c r="O14" s="598"/>
      <c r="P14" s="599"/>
      <c r="Q14" s="600"/>
      <c r="R14" s="730">
        <f t="shared" si="0"/>
        <v>827</v>
      </c>
    </row>
    <row r="15" spans="1:18" ht="15">
      <c r="A15" s="546">
        <v>79</v>
      </c>
      <c r="B15" s="547" t="s">
        <v>422</v>
      </c>
      <c r="C15" s="548">
        <v>39846</v>
      </c>
      <c r="D15" s="549">
        <v>2009</v>
      </c>
      <c r="E15" s="549">
        <v>33</v>
      </c>
      <c r="F15" s="550">
        <v>0.34027777777777773</v>
      </c>
      <c r="G15" s="550">
        <v>0.10416666666666667</v>
      </c>
      <c r="H15" s="548">
        <v>39846</v>
      </c>
      <c r="I15" s="549">
        <v>2009</v>
      </c>
      <c r="J15" s="549">
        <v>33</v>
      </c>
      <c r="K15" s="550">
        <v>0.4444444444444444</v>
      </c>
      <c r="L15" s="551">
        <v>2200</v>
      </c>
      <c r="M15" s="596">
        <v>19.8</v>
      </c>
      <c r="N15" s="597" t="s">
        <v>332</v>
      </c>
      <c r="O15" s="598"/>
      <c r="P15" s="599"/>
      <c r="Q15" s="600"/>
      <c r="R15" s="730">
        <f t="shared" si="0"/>
        <v>828</v>
      </c>
    </row>
    <row r="16" spans="1:18" ht="15">
      <c r="A16" s="546">
        <v>80</v>
      </c>
      <c r="B16" s="547" t="s">
        <v>423</v>
      </c>
      <c r="C16" s="548">
        <v>39846</v>
      </c>
      <c r="D16" s="549">
        <v>2009</v>
      </c>
      <c r="E16" s="549">
        <v>33</v>
      </c>
      <c r="F16" s="550">
        <v>0.4444444444444444</v>
      </c>
      <c r="G16" s="550">
        <v>0.013888888888888888</v>
      </c>
      <c r="H16" s="548">
        <v>39846</v>
      </c>
      <c r="I16" s="549">
        <v>2009</v>
      </c>
      <c r="J16" s="549">
        <v>33</v>
      </c>
      <c r="K16" s="550">
        <v>0.4583333333333333</v>
      </c>
      <c r="L16" s="551">
        <v>400</v>
      </c>
      <c r="M16" s="596">
        <v>0.48</v>
      </c>
      <c r="N16" s="597" t="s">
        <v>349</v>
      </c>
      <c r="O16" s="598" t="s">
        <v>424</v>
      </c>
      <c r="P16" s="599" t="s">
        <v>351</v>
      </c>
      <c r="Q16" s="600"/>
      <c r="R16" s="730">
        <f t="shared" si="0"/>
        <v>829</v>
      </c>
    </row>
    <row r="17" spans="1:18" ht="15">
      <c r="A17" s="546">
        <v>81</v>
      </c>
      <c r="B17" s="547" t="s">
        <v>425</v>
      </c>
      <c r="C17" s="548">
        <v>39846</v>
      </c>
      <c r="D17" s="549">
        <v>2009</v>
      </c>
      <c r="E17" s="549">
        <v>33</v>
      </c>
      <c r="F17" s="550">
        <v>0.4583333333333333</v>
      </c>
      <c r="G17" s="550">
        <v>0.020833333333333332</v>
      </c>
      <c r="H17" s="548">
        <v>39846</v>
      </c>
      <c r="I17" s="549">
        <v>2009</v>
      </c>
      <c r="J17" s="549">
        <v>33</v>
      </c>
      <c r="K17" s="550">
        <v>0.4791666666666667</v>
      </c>
      <c r="L17" s="551">
        <v>2200</v>
      </c>
      <c r="M17" s="596">
        <v>3.96</v>
      </c>
      <c r="N17" s="597" t="s">
        <v>332</v>
      </c>
      <c r="O17" s="598"/>
      <c r="P17" s="599"/>
      <c r="Q17" s="600"/>
      <c r="R17" s="730">
        <f t="shared" si="0"/>
        <v>830</v>
      </c>
    </row>
    <row r="18" spans="1:18" ht="15">
      <c r="A18" s="546">
        <v>82</v>
      </c>
      <c r="B18" s="547" t="s">
        <v>426</v>
      </c>
      <c r="C18" s="548">
        <v>39846</v>
      </c>
      <c r="D18" s="549">
        <v>2009</v>
      </c>
      <c r="E18" s="549">
        <v>33</v>
      </c>
      <c r="F18" s="550">
        <v>0.4791666666666667</v>
      </c>
      <c r="G18" s="550">
        <v>0.04861111111111111</v>
      </c>
      <c r="H18" s="548">
        <v>39846</v>
      </c>
      <c r="I18" s="549">
        <v>2009</v>
      </c>
      <c r="J18" s="549">
        <v>33</v>
      </c>
      <c r="K18" s="550">
        <v>0.5277777777777778</v>
      </c>
      <c r="L18" s="551">
        <v>2200</v>
      </c>
      <c r="M18" s="596">
        <v>9.24</v>
      </c>
      <c r="N18" s="597" t="s">
        <v>332</v>
      </c>
      <c r="O18" s="598"/>
      <c r="P18" s="599"/>
      <c r="Q18" s="600"/>
      <c r="R18" s="730">
        <f t="shared" si="0"/>
        <v>831</v>
      </c>
    </row>
    <row r="19" spans="1:18" ht="15">
      <c r="A19" s="546">
        <v>83</v>
      </c>
      <c r="B19" s="547" t="s">
        <v>427</v>
      </c>
      <c r="C19" s="548">
        <v>39846</v>
      </c>
      <c r="D19" s="549">
        <v>2009</v>
      </c>
      <c r="E19" s="549">
        <v>33</v>
      </c>
      <c r="F19" s="550">
        <v>0.5277777777777778</v>
      </c>
      <c r="G19" s="550">
        <v>0.013888888888888888</v>
      </c>
      <c r="H19" s="548">
        <v>39846</v>
      </c>
      <c r="I19" s="549">
        <v>2009</v>
      </c>
      <c r="J19" s="549">
        <v>33</v>
      </c>
      <c r="K19" s="550">
        <v>0.5416666666666666</v>
      </c>
      <c r="L19" s="551">
        <v>2200</v>
      </c>
      <c r="M19" s="596">
        <v>2.64</v>
      </c>
      <c r="N19" s="597" t="s">
        <v>332</v>
      </c>
      <c r="O19" s="598"/>
      <c r="P19" s="599"/>
      <c r="Q19" s="601"/>
      <c r="R19" s="730">
        <f t="shared" si="0"/>
        <v>832</v>
      </c>
    </row>
    <row r="20" spans="1:18" ht="15">
      <c r="A20" s="578">
        <v>85</v>
      </c>
      <c r="B20" s="580" t="s">
        <v>429</v>
      </c>
      <c r="C20" s="581">
        <v>39846</v>
      </c>
      <c r="D20" s="582">
        <v>2009</v>
      </c>
      <c r="E20" s="582">
        <v>33</v>
      </c>
      <c r="F20" s="587">
        <v>0.59375</v>
      </c>
      <c r="G20" s="587">
        <v>0.10069444444444443</v>
      </c>
      <c r="H20" s="581">
        <v>39846</v>
      </c>
      <c r="I20" s="582">
        <v>2009</v>
      </c>
      <c r="J20" s="582">
        <v>33</v>
      </c>
      <c r="K20" s="587">
        <v>0.6944444444444445</v>
      </c>
      <c r="L20" s="588">
        <v>2200</v>
      </c>
      <c r="M20" s="615">
        <v>19.14</v>
      </c>
      <c r="N20" s="616" t="s">
        <v>349</v>
      </c>
      <c r="O20" s="617" t="s">
        <v>424</v>
      </c>
      <c r="P20" s="618" t="s">
        <v>351</v>
      </c>
      <c r="Q20" s="723"/>
      <c r="R20" s="588">
        <f t="shared" si="0"/>
        <v>834</v>
      </c>
    </row>
    <row r="21" spans="1:18" ht="15.75" thickBot="1">
      <c r="A21" s="578">
        <v>86</v>
      </c>
      <c r="B21" s="580" t="s">
        <v>431</v>
      </c>
      <c r="C21" s="581">
        <v>39846</v>
      </c>
      <c r="D21" s="582">
        <v>2009</v>
      </c>
      <c r="E21" s="582">
        <v>33</v>
      </c>
      <c r="F21" s="587">
        <v>0.6944444444444445</v>
      </c>
      <c r="G21" s="587">
        <v>0.013888888888888888</v>
      </c>
      <c r="H21" s="581">
        <v>39846</v>
      </c>
      <c r="I21" s="582">
        <v>2009</v>
      </c>
      <c r="J21" s="582">
        <v>33</v>
      </c>
      <c r="K21" s="587">
        <v>0.7083333333333334</v>
      </c>
      <c r="L21" s="588">
        <v>2200</v>
      </c>
      <c r="M21" s="615">
        <v>2.64</v>
      </c>
      <c r="N21" s="616" t="s">
        <v>332</v>
      </c>
      <c r="O21" s="724" t="s">
        <v>424</v>
      </c>
      <c r="P21" s="725" t="s">
        <v>351</v>
      </c>
      <c r="Q21" s="726"/>
      <c r="R21" s="588">
        <f t="shared" si="0"/>
        <v>835</v>
      </c>
    </row>
    <row r="22" spans="1:18" ht="15.75" thickBot="1">
      <c r="A22" s="70"/>
      <c r="B22" s="507" t="s">
        <v>496</v>
      </c>
      <c r="C22" s="509">
        <v>39861</v>
      </c>
      <c r="D22" s="335">
        <v>2009</v>
      </c>
      <c r="E22" s="335">
        <v>48</v>
      </c>
      <c r="F22" s="336">
        <v>0.5243055555555556</v>
      </c>
      <c r="G22" s="195"/>
      <c r="H22" s="113"/>
      <c r="I22" s="114"/>
      <c r="J22" s="114"/>
      <c r="K22" s="112"/>
      <c r="L22" s="115"/>
      <c r="M22" s="114"/>
      <c r="N22" s="196"/>
      <c r="O22" s="76"/>
      <c r="P22" s="76"/>
      <c r="Q22" s="76"/>
      <c r="R22" s="116" t="str">
        <f>IF(MID(B22,6,7)="NO_DATA",50,IF(A22=""," ",$R$2+A22-1))</f>
        <v> </v>
      </c>
    </row>
    <row r="23" spans="1:18" ht="1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15">
      <c r="A24" s="70">
        <f>COUNTA(A9:A22)</f>
        <v>13</v>
      </c>
      <c r="B24" s="70" t="s">
        <v>139</v>
      </c>
      <c r="C24" s="70"/>
      <c r="D24" s="70"/>
      <c r="E24" s="72" t="s">
        <v>123</v>
      </c>
      <c r="F24" s="70">
        <f>DAY(G24)</f>
        <v>0</v>
      </c>
      <c r="G24" s="117">
        <f>SUM(G9:G21)</f>
        <v>0.7402777777777777</v>
      </c>
      <c r="H24" s="197"/>
      <c r="I24" s="70"/>
      <c r="J24" s="70"/>
      <c r="K24" s="70"/>
      <c r="L24" s="72" t="s">
        <v>99</v>
      </c>
      <c r="M24" s="78">
        <f>SUM(M9:M21)</f>
        <v>190.93199999999996</v>
      </c>
      <c r="N24" s="70" t="s">
        <v>125</v>
      </c>
      <c r="O24" s="70"/>
      <c r="P24" s="70"/>
      <c r="Q24" s="70"/>
      <c r="R24" s="72"/>
    </row>
    <row r="25" spans="1:18" ht="1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ht="15">
      <c r="A26" s="70"/>
      <c r="B26" s="487"/>
      <c r="C26" s="70"/>
      <c r="D26" s="198"/>
      <c r="E26" s="72" t="s">
        <v>126</v>
      </c>
      <c r="F26" s="70">
        <f>DAY(G26)</f>
        <v>0</v>
      </c>
      <c r="G26" s="77">
        <f>G24</f>
        <v>0.7402777777777777</v>
      </c>
      <c r="H26" s="77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15.75" thickBo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255"/>
      <c r="Q27" s="70"/>
      <c r="R27" s="70"/>
    </row>
    <row r="28" spans="1:18" ht="15">
      <c r="A28" s="70"/>
      <c r="B28" s="861" t="s">
        <v>81</v>
      </c>
      <c r="C28" s="861" t="s">
        <v>127</v>
      </c>
      <c r="D28" s="874" t="s">
        <v>140</v>
      </c>
      <c r="E28" s="880"/>
      <c r="F28" s="875"/>
      <c r="G28" s="863" t="s">
        <v>129</v>
      </c>
      <c r="H28" s="874" t="s">
        <v>130</v>
      </c>
      <c r="I28" s="875"/>
      <c r="J28" s="861" t="s">
        <v>86</v>
      </c>
      <c r="K28" s="861" t="s">
        <v>141</v>
      </c>
      <c r="L28" s="874" t="s">
        <v>132</v>
      </c>
      <c r="M28" s="880"/>
      <c r="N28" s="875"/>
      <c r="O28" s="861" t="s">
        <v>142</v>
      </c>
      <c r="P28" s="910" t="s">
        <v>309</v>
      </c>
      <c r="Q28" s="912" t="s">
        <v>315</v>
      </c>
      <c r="R28" s="70"/>
    </row>
    <row r="29" spans="1:18" ht="24" customHeight="1" thickBot="1">
      <c r="A29" s="70"/>
      <c r="B29" s="862"/>
      <c r="C29" s="862"/>
      <c r="D29" s="169" t="s">
        <v>133</v>
      </c>
      <c r="E29" s="171" t="s">
        <v>134</v>
      </c>
      <c r="F29" s="172" t="s">
        <v>135</v>
      </c>
      <c r="G29" s="864"/>
      <c r="H29" s="169" t="s">
        <v>134</v>
      </c>
      <c r="I29" s="172" t="s">
        <v>135</v>
      </c>
      <c r="J29" s="862"/>
      <c r="K29" s="862"/>
      <c r="L29" s="876"/>
      <c r="M29" s="917"/>
      <c r="N29" s="877"/>
      <c r="O29" s="862"/>
      <c r="P29" s="911"/>
      <c r="Q29" s="913"/>
      <c r="R29" s="70"/>
    </row>
    <row r="30" spans="1:18" ht="15">
      <c r="A30" s="70"/>
      <c r="B30" s="87"/>
      <c r="C30" s="87"/>
      <c r="D30" s="109"/>
      <c r="E30" s="154"/>
      <c r="F30" s="111"/>
      <c r="G30" s="199"/>
      <c r="H30" s="109"/>
      <c r="I30" s="111"/>
      <c r="J30" s="87"/>
      <c r="K30" s="87"/>
      <c r="L30" s="925"/>
      <c r="M30" s="926"/>
      <c r="N30" s="927"/>
      <c r="O30" s="256"/>
      <c r="P30" s="415"/>
      <c r="Q30" s="415"/>
      <c r="R30" s="70"/>
    </row>
    <row r="31" spans="1:18" ht="15">
      <c r="A31" s="295">
        <f aca="true" t="shared" si="1" ref="A31:B43">A9</f>
        <v>15</v>
      </c>
      <c r="B31" s="386" t="str">
        <f t="shared" si="1"/>
        <v>CIRS_100RH_RHEARPXHP001_ISS</v>
      </c>
      <c r="C31" s="387" t="str">
        <f>IF(L9=2000,"Co-add",IF(L9=4000,"No Co-add",L9))</f>
        <v>No Co-add</v>
      </c>
      <c r="D31" s="747" t="s">
        <v>234</v>
      </c>
      <c r="E31" s="748" t="s">
        <v>234</v>
      </c>
      <c r="F31" s="393" t="s">
        <v>234</v>
      </c>
      <c r="G31" s="194">
        <v>15.5</v>
      </c>
      <c r="H31" s="392" t="s">
        <v>513</v>
      </c>
      <c r="I31" s="393" t="s">
        <v>513</v>
      </c>
      <c r="J31" s="155">
        <f>G9</f>
        <v>0.08333333333333333</v>
      </c>
      <c r="K31" s="388">
        <f>R9</f>
        <v>764</v>
      </c>
      <c r="L31" s="928" t="s">
        <v>572</v>
      </c>
      <c r="M31" s="929"/>
      <c r="N31" s="930"/>
      <c r="O31" s="391" t="s">
        <v>584</v>
      </c>
      <c r="P31" s="415"/>
      <c r="Q31" s="415"/>
      <c r="R31" s="70"/>
    </row>
    <row r="32" spans="1:18" ht="15">
      <c r="A32" s="295">
        <f t="shared" si="1"/>
        <v>34</v>
      </c>
      <c r="B32" s="386" t="str">
        <f t="shared" si="1"/>
        <v>CIRS_100DI_089W008PH001_ISS</v>
      </c>
      <c r="C32" s="387" t="str">
        <f>IF(L10=2000,"Co-add",IF(L10=4000,"No Co-add",L10))</f>
        <v>No Co-add</v>
      </c>
      <c r="D32" s="747" t="s">
        <v>234</v>
      </c>
      <c r="E32" s="748" t="s">
        <v>234</v>
      </c>
      <c r="F32" s="393" t="s">
        <v>234</v>
      </c>
      <c r="G32" s="194">
        <v>15.5</v>
      </c>
      <c r="H32" s="392" t="s">
        <v>544</v>
      </c>
      <c r="I32" s="393" t="s">
        <v>544</v>
      </c>
      <c r="J32" s="155">
        <f aca="true" t="shared" si="2" ref="J32:J43">G10</f>
        <v>0.08333333333333333</v>
      </c>
      <c r="K32" s="388">
        <f aca="true" t="shared" si="3" ref="K32:K43">R10</f>
        <v>783</v>
      </c>
      <c r="L32" s="928" t="s">
        <v>573</v>
      </c>
      <c r="M32" s="929"/>
      <c r="N32" s="930"/>
      <c r="O32" s="391" t="s">
        <v>585</v>
      </c>
      <c r="P32" s="415"/>
      <c r="Q32" s="415"/>
      <c r="R32" s="70"/>
    </row>
    <row r="33" spans="1:18" ht="15">
      <c r="A33" s="295">
        <f t="shared" si="1"/>
        <v>46</v>
      </c>
      <c r="B33" s="386" t="str">
        <f t="shared" si="1"/>
        <v>CIRS_101MI_086W151PH001_ISS</v>
      </c>
      <c r="C33" s="387" t="str">
        <f>IF(L11=2000,"Co-add",IF(L11=4000,"No Co-add",L11))</f>
        <v>No Co-add</v>
      </c>
      <c r="D33" s="747" t="s">
        <v>234</v>
      </c>
      <c r="E33" s="748" t="s">
        <v>234</v>
      </c>
      <c r="F33" s="393" t="s">
        <v>234</v>
      </c>
      <c r="G33" s="194">
        <v>15.5</v>
      </c>
      <c r="H33" s="392" t="s">
        <v>544</v>
      </c>
      <c r="I33" s="393" t="s">
        <v>544</v>
      </c>
      <c r="J33" s="155">
        <f t="shared" si="2"/>
        <v>0.17013888888888887</v>
      </c>
      <c r="K33" s="388">
        <f t="shared" si="3"/>
        <v>795</v>
      </c>
      <c r="L33" s="928" t="s">
        <v>574</v>
      </c>
      <c r="M33" s="929"/>
      <c r="N33" s="930"/>
      <c r="O33" s="391" t="s">
        <v>586</v>
      </c>
      <c r="P33" s="415"/>
      <c r="Q33" s="415"/>
      <c r="R33" s="70"/>
    </row>
    <row r="34" spans="1:18" ht="15">
      <c r="A34" s="629">
        <f t="shared" si="1"/>
        <v>76</v>
      </c>
      <c r="B34" s="603" t="str">
        <f t="shared" si="1"/>
        <v>CIRS_102IC_WAYPTTURN033_SP</v>
      </c>
      <c r="C34" s="604" t="s">
        <v>497</v>
      </c>
      <c r="D34" s="749" t="s">
        <v>234</v>
      </c>
      <c r="E34" s="750" t="s">
        <v>234</v>
      </c>
      <c r="F34" s="607" t="s">
        <v>571</v>
      </c>
      <c r="G34" s="605">
        <v>15.5</v>
      </c>
      <c r="H34" s="606" t="s">
        <v>513</v>
      </c>
      <c r="I34" s="607" t="s">
        <v>513</v>
      </c>
      <c r="J34" s="608">
        <f t="shared" si="2"/>
        <v>0.020833333333333332</v>
      </c>
      <c r="K34" s="609">
        <f t="shared" si="3"/>
        <v>825</v>
      </c>
      <c r="L34" s="919" t="s">
        <v>583</v>
      </c>
      <c r="M34" s="920"/>
      <c r="N34" s="921"/>
      <c r="O34" s="610" t="s">
        <v>587</v>
      </c>
      <c r="P34" s="415">
        <v>1</v>
      </c>
      <c r="Q34" s="415"/>
      <c r="R34" s="70"/>
    </row>
    <row r="35" spans="1:18" ht="15">
      <c r="A35" s="629">
        <f t="shared" si="1"/>
        <v>77</v>
      </c>
      <c r="B35" s="603" t="str">
        <f t="shared" si="1"/>
        <v>CIRS_102RH_GEOLOG001_ISS</v>
      </c>
      <c r="C35" s="604" t="s">
        <v>497</v>
      </c>
      <c r="D35" s="749" t="s">
        <v>234</v>
      </c>
      <c r="E35" s="750" t="s">
        <v>234</v>
      </c>
      <c r="F35" s="607" t="s">
        <v>571</v>
      </c>
      <c r="G35" s="605">
        <v>15.5</v>
      </c>
      <c r="H35" s="606" t="s">
        <v>513</v>
      </c>
      <c r="I35" s="607" t="s">
        <v>513</v>
      </c>
      <c r="J35" s="608">
        <f t="shared" si="2"/>
        <v>0.024999999999999998</v>
      </c>
      <c r="K35" s="609">
        <f t="shared" si="3"/>
        <v>826</v>
      </c>
      <c r="L35" s="919" t="s">
        <v>575</v>
      </c>
      <c r="M35" s="920"/>
      <c r="N35" s="921"/>
      <c r="O35" s="610" t="s">
        <v>588</v>
      </c>
      <c r="P35" s="415"/>
      <c r="Q35" s="415">
        <v>1</v>
      </c>
      <c r="R35" s="70" t="s">
        <v>592</v>
      </c>
    </row>
    <row r="36" spans="1:18" ht="15">
      <c r="A36" s="629">
        <f t="shared" si="1"/>
        <v>78</v>
      </c>
      <c r="B36" s="603" t="str">
        <f t="shared" si="1"/>
        <v>CIRS_102RH_ICYMAP001_UVIS</v>
      </c>
      <c r="C36" s="604" t="s">
        <v>497</v>
      </c>
      <c r="D36" s="749" t="s">
        <v>234</v>
      </c>
      <c r="E36" s="750" t="s">
        <v>234</v>
      </c>
      <c r="F36" s="607" t="s">
        <v>571</v>
      </c>
      <c r="G36" s="605">
        <v>15.5</v>
      </c>
      <c r="H36" s="606" t="s">
        <v>513</v>
      </c>
      <c r="I36" s="607" t="s">
        <v>513</v>
      </c>
      <c r="J36" s="608">
        <f t="shared" si="2"/>
        <v>0.041666666666666664</v>
      </c>
      <c r="K36" s="609">
        <f t="shared" si="3"/>
        <v>827</v>
      </c>
      <c r="L36" s="919" t="s">
        <v>576</v>
      </c>
      <c r="M36" s="920"/>
      <c r="N36" s="921"/>
      <c r="O36" s="610" t="s">
        <v>589</v>
      </c>
      <c r="P36" s="415"/>
      <c r="Q36" s="415">
        <v>1</v>
      </c>
      <c r="R36" s="70" t="s">
        <v>592</v>
      </c>
    </row>
    <row r="37" spans="1:18" ht="15">
      <c r="A37" s="629">
        <f t="shared" si="1"/>
        <v>79</v>
      </c>
      <c r="B37" s="603" t="str">
        <f t="shared" si="1"/>
        <v>CIRS_102RH_GEOLOG002_ISS</v>
      </c>
      <c r="C37" s="604" t="s">
        <v>497</v>
      </c>
      <c r="D37" s="749" t="s">
        <v>234</v>
      </c>
      <c r="E37" s="750" t="s">
        <v>234</v>
      </c>
      <c r="F37" s="607" t="s">
        <v>571</v>
      </c>
      <c r="G37" s="605">
        <v>15.5</v>
      </c>
      <c r="H37" s="606" t="s">
        <v>513</v>
      </c>
      <c r="I37" s="607" t="s">
        <v>513</v>
      </c>
      <c r="J37" s="608">
        <f t="shared" si="2"/>
        <v>0.10416666666666667</v>
      </c>
      <c r="K37" s="609">
        <f t="shared" si="3"/>
        <v>828</v>
      </c>
      <c r="L37" s="919" t="s">
        <v>577</v>
      </c>
      <c r="M37" s="920"/>
      <c r="N37" s="921"/>
      <c r="O37" s="610" t="s">
        <v>588</v>
      </c>
      <c r="P37" s="415"/>
      <c r="Q37" s="415">
        <v>1</v>
      </c>
      <c r="R37" s="70" t="s">
        <v>592</v>
      </c>
    </row>
    <row r="38" spans="1:18" ht="15">
      <c r="A38" s="629">
        <f t="shared" si="1"/>
        <v>80</v>
      </c>
      <c r="B38" s="603" t="str">
        <f t="shared" si="1"/>
        <v>CIRS_102RH_FP1MAP001_PRIME</v>
      </c>
      <c r="C38" s="604" t="s">
        <v>546</v>
      </c>
      <c r="D38" s="749" t="s">
        <v>234</v>
      </c>
      <c r="E38" s="750" t="s">
        <v>571</v>
      </c>
      <c r="F38" s="607" t="s">
        <v>571</v>
      </c>
      <c r="G38" s="605">
        <v>15.5</v>
      </c>
      <c r="H38" s="606" t="s">
        <v>513</v>
      </c>
      <c r="I38" s="607" t="s">
        <v>513</v>
      </c>
      <c r="J38" s="608">
        <f t="shared" si="2"/>
        <v>0.013888888888888888</v>
      </c>
      <c r="K38" s="609">
        <f t="shared" si="3"/>
        <v>829</v>
      </c>
      <c r="L38" s="919" t="s">
        <v>578</v>
      </c>
      <c r="M38" s="920"/>
      <c r="N38" s="921"/>
      <c r="O38" s="610" t="s">
        <v>588</v>
      </c>
      <c r="P38" s="415"/>
      <c r="Q38" s="415">
        <v>1</v>
      </c>
      <c r="R38" s="70" t="s">
        <v>592</v>
      </c>
    </row>
    <row r="39" spans="1:18" ht="15">
      <c r="A39" s="629">
        <f t="shared" si="1"/>
        <v>81</v>
      </c>
      <c r="B39" s="603" t="str">
        <f t="shared" si="1"/>
        <v>CIRS_102RH_GEOLOG004_ISS</v>
      </c>
      <c r="C39" s="604" t="s">
        <v>497</v>
      </c>
      <c r="D39" s="749" t="s">
        <v>234</v>
      </c>
      <c r="E39" s="750" t="s">
        <v>234</v>
      </c>
      <c r="F39" s="607" t="s">
        <v>571</v>
      </c>
      <c r="G39" s="605">
        <v>15.5</v>
      </c>
      <c r="H39" s="606" t="s">
        <v>513</v>
      </c>
      <c r="I39" s="607" t="s">
        <v>513</v>
      </c>
      <c r="J39" s="608">
        <f t="shared" si="2"/>
        <v>0.020833333333333332</v>
      </c>
      <c r="K39" s="609">
        <f t="shared" si="3"/>
        <v>830</v>
      </c>
      <c r="L39" s="919" t="s">
        <v>579</v>
      </c>
      <c r="M39" s="920"/>
      <c r="N39" s="921"/>
      <c r="O39" s="610" t="s">
        <v>590</v>
      </c>
      <c r="P39" s="415"/>
      <c r="Q39" s="415">
        <v>1</v>
      </c>
      <c r="R39" s="70" t="s">
        <v>592</v>
      </c>
    </row>
    <row r="40" spans="1:18" ht="15">
      <c r="A40" s="629">
        <f t="shared" si="1"/>
        <v>82</v>
      </c>
      <c r="B40" s="603" t="str">
        <f t="shared" si="1"/>
        <v>CIRS_102RH_ICYMAP002_UVIS</v>
      </c>
      <c r="C40" s="604" t="s">
        <v>497</v>
      </c>
      <c r="D40" s="749" t="s">
        <v>234</v>
      </c>
      <c r="E40" s="750" t="s">
        <v>234</v>
      </c>
      <c r="F40" s="607" t="s">
        <v>571</v>
      </c>
      <c r="G40" s="605">
        <v>15.5</v>
      </c>
      <c r="H40" s="606" t="s">
        <v>513</v>
      </c>
      <c r="I40" s="607" t="s">
        <v>513</v>
      </c>
      <c r="J40" s="608">
        <f t="shared" si="2"/>
        <v>0.04861111111111111</v>
      </c>
      <c r="K40" s="609">
        <f t="shared" si="3"/>
        <v>831</v>
      </c>
      <c r="L40" s="919" t="s">
        <v>580</v>
      </c>
      <c r="M40" s="920"/>
      <c r="N40" s="921"/>
      <c r="O40" s="610" t="s">
        <v>590</v>
      </c>
      <c r="P40" s="415"/>
      <c r="Q40" s="415">
        <v>1</v>
      </c>
      <c r="R40" s="70" t="s">
        <v>592</v>
      </c>
    </row>
    <row r="41" spans="1:18" ht="15">
      <c r="A41" s="629">
        <f t="shared" si="1"/>
        <v>83</v>
      </c>
      <c r="B41" s="603" t="str">
        <f t="shared" si="1"/>
        <v>CIRS_102RH_GEOLOG005_ISS</v>
      </c>
      <c r="C41" s="604" t="s">
        <v>497</v>
      </c>
      <c r="D41" s="749" t="s">
        <v>234</v>
      </c>
      <c r="E41" s="750" t="s">
        <v>234</v>
      </c>
      <c r="F41" s="607" t="s">
        <v>571</v>
      </c>
      <c r="G41" s="605">
        <v>15.5</v>
      </c>
      <c r="H41" s="606" t="s">
        <v>513</v>
      </c>
      <c r="I41" s="607" t="s">
        <v>513</v>
      </c>
      <c r="J41" s="608">
        <f t="shared" si="2"/>
        <v>0.013888888888888888</v>
      </c>
      <c r="K41" s="609">
        <f t="shared" si="3"/>
        <v>832</v>
      </c>
      <c r="L41" s="919" t="s">
        <v>581</v>
      </c>
      <c r="M41" s="920"/>
      <c r="N41" s="921"/>
      <c r="O41" s="610" t="s">
        <v>590</v>
      </c>
      <c r="P41" s="415"/>
      <c r="Q41" s="415">
        <v>1</v>
      </c>
      <c r="R41" s="70" t="s">
        <v>592</v>
      </c>
    </row>
    <row r="42" spans="1:18" ht="15">
      <c r="A42" s="578">
        <f t="shared" si="1"/>
        <v>85</v>
      </c>
      <c r="B42" s="580" t="str">
        <f t="shared" si="1"/>
        <v>CIRS_102RH_FP13SECLN001_PRIME</v>
      </c>
      <c r="C42" s="634" t="s">
        <v>497</v>
      </c>
      <c r="D42" s="751" t="s">
        <v>234</v>
      </c>
      <c r="E42" s="752" t="s">
        <v>234</v>
      </c>
      <c r="F42" s="753" t="s">
        <v>571</v>
      </c>
      <c r="G42" s="731">
        <v>15.5</v>
      </c>
      <c r="H42" s="734" t="s">
        <v>233</v>
      </c>
      <c r="I42" s="686" t="s">
        <v>233</v>
      </c>
      <c r="J42" s="623">
        <f t="shared" si="2"/>
        <v>0.10069444444444443</v>
      </c>
      <c r="K42" s="732">
        <f t="shared" si="3"/>
        <v>834</v>
      </c>
      <c r="L42" s="931" t="s">
        <v>582</v>
      </c>
      <c r="M42" s="932"/>
      <c r="N42" s="933"/>
      <c r="O42" s="733" t="s">
        <v>591</v>
      </c>
      <c r="P42" s="415"/>
      <c r="Q42" s="415"/>
      <c r="R42" s="70"/>
    </row>
    <row r="43" spans="1:18" ht="15">
      <c r="A43" s="578">
        <f t="shared" si="1"/>
        <v>86</v>
      </c>
      <c r="B43" s="580" t="str">
        <f t="shared" si="1"/>
        <v>CIRS_102IC_WAYPTTURN433_SP</v>
      </c>
      <c r="C43" s="634" t="s">
        <v>497</v>
      </c>
      <c r="D43" s="754" t="s">
        <v>234</v>
      </c>
      <c r="E43" s="755" t="s">
        <v>234</v>
      </c>
      <c r="F43" s="756" t="s">
        <v>571</v>
      </c>
      <c r="G43" s="731">
        <v>15.5</v>
      </c>
      <c r="H43" s="734" t="s">
        <v>513</v>
      </c>
      <c r="I43" s="686" t="s">
        <v>513</v>
      </c>
      <c r="J43" s="623">
        <f t="shared" si="2"/>
        <v>0.013888888888888888</v>
      </c>
      <c r="K43" s="732">
        <f t="shared" si="3"/>
        <v>835</v>
      </c>
      <c r="L43" s="931" t="s">
        <v>583</v>
      </c>
      <c r="M43" s="932"/>
      <c r="N43" s="933"/>
      <c r="O43" s="733" t="s">
        <v>587</v>
      </c>
      <c r="P43" s="415"/>
      <c r="Q43" s="415">
        <v>1</v>
      </c>
      <c r="R43" s="70" t="s">
        <v>593</v>
      </c>
    </row>
    <row r="44" spans="1:18" ht="15.75" thickBot="1">
      <c r="A44" s="70"/>
      <c r="B44" s="75"/>
      <c r="C44" s="92"/>
      <c r="D44" s="200"/>
      <c r="E44" s="201"/>
      <c r="F44" s="153"/>
      <c r="G44" s="90"/>
      <c r="H44" s="476"/>
      <c r="I44" s="477"/>
      <c r="J44" s="159"/>
      <c r="K44" s="75"/>
      <c r="L44" s="922"/>
      <c r="M44" s="923"/>
      <c r="N44" s="924"/>
      <c r="O44" s="257"/>
      <c r="P44" s="415"/>
      <c r="Q44" s="415"/>
      <c r="R44" s="70"/>
    </row>
    <row r="45" spans="1:18" ht="15">
      <c r="A45" s="70"/>
      <c r="B45" s="70"/>
      <c r="C45" s="99"/>
      <c r="D45" s="202"/>
      <c r="E45" s="202"/>
      <c r="F45" s="79"/>
      <c r="G45" s="100"/>
      <c r="H45" s="203"/>
      <c r="I45" s="203"/>
      <c r="J45" s="204"/>
      <c r="K45" s="70"/>
      <c r="L45" s="70"/>
      <c r="M45" s="70"/>
      <c r="N45" s="70"/>
      <c r="O45" s="70"/>
      <c r="P45" s="415"/>
      <c r="Q45" s="415"/>
      <c r="R45" s="70"/>
    </row>
    <row r="46" spans="1:18" ht="15">
      <c r="A46" s="70">
        <f>COUNTA(A30:A44)</f>
        <v>13</v>
      </c>
      <c r="B46" s="70"/>
      <c r="C46" s="99"/>
      <c r="D46" s="202"/>
      <c r="E46" s="202"/>
      <c r="F46" s="79"/>
      <c r="G46" s="100"/>
      <c r="H46" s="203"/>
      <c r="I46" s="203"/>
      <c r="J46" s="204"/>
      <c r="K46" s="70"/>
      <c r="L46" s="70"/>
      <c r="M46" s="70"/>
      <c r="N46" s="70"/>
      <c r="O46" s="70"/>
      <c r="P46" s="415">
        <f>SUM(P30:P44)</f>
        <v>1</v>
      </c>
      <c r="Q46" s="415">
        <f>SUM(Q30:Q44)</f>
        <v>8</v>
      </c>
      <c r="R46" s="70"/>
    </row>
    <row r="47" spans="1:18" ht="15.75" thickBo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255"/>
      <c r="Q47" s="70"/>
      <c r="R47" s="70"/>
    </row>
    <row r="48" spans="1:18" ht="29.25" customHeight="1">
      <c r="A48" s="70"/>
      <c r="B48" s="861" t="s">
        <v>136</v>
      </c>
      <c r="C48" s="883" t="s">
        <v>85</v>
      </c>
      <c r="D48" s="880"/>
      <c r="E48" s="880"/>
      <c r="F48" s="875"/>
      <c r="G48" s="182" t="s">
        <v>86</v>
      </c>
      <c r="H48" s="883" t="s">
        <v>87</v>
      </c>
      <c r="I48" s="880"/>
      <c r="J48" s="880"/>
      <c r="K48" s="875"/>
      <c r="L48" s="863" t="s">
        <v>89</v>
      </c>
      <c r="M48" s="205"/>
      <c r="N48" s="70"/>
      <c r="O48" s="70"/>
      <c r="P48" s="255"/>
      <c r="Q48" s="70"/>
      <c r="R48" s="70"/>
    </row>
    <row r="49" spans="1:18" ht="26.25" customHeight="1" thickBot="1">
      <c r="A49" s="70"/>
      <c r="B49" s="862"/>
      <c r="C49" s="173" t="s">
        <v>91</v>
      </c>
      <c r="D49" s="171" t="s">
        <v>92</v>
      </c>
      <c r="E49" s="171" t="s">
        <v>93</v>
      </c>
      <c r="F49" s="172" t="s">
        <v>94</v>
      </c>
      <c r="G49" s="172" t="s">
        <v>94</v>
      </c>
      <c r="H49" s="173" t="s">
        <v>91</v>
      </c>
      <c r="I49" s="170" t="s">
        <v>92</v>
      </c>
      <c r="J49" s="171" t="s">
        <v>93</v>
      </c>
      <c r="K49" s="172" t="s">
        <v>94</v>
      </c>
      <c r="L49" s="864"/>
      <c r="M49" s="205"/>
      <c r="N49" s="70"/>
      <c r="O49" s="70"/>
      <c r="P49" s="70"/>
      <c r="Q49" s="70"/>
      <c r="R49" s="70"/>
    </row>
    <row r="50" spans="1:18" ht="15">
      <c r="A50" s="70"/>
      <c r="B50" s="206"/>
      <c r="C50" s="207"/>
      <c r="D50" s="208"/>
      <c r="E50" s="208"/>
      <c r="F50" s="209"/>
      <c r="G50" s="209"/>
      <c r="H50" s="210"/>
      <c r="I50" s="208"/>
      <c r="J50" s="208"/>
      <c r="K50" s="209"/>
      <c r="L50" s="211"/>
      <c r="M50" s="78"/>
      <c r="N50" s="70"/>
      <c r="O50" s="70"/>
      <c r="P50" s="70"/>
      <c r="Q50" s="70"/>
      <c r="R50" s="70"/>
    </row>
    <row r="51" spans="1:18" ht="15">
      <c r="A51" s="70"/>
      <c r="B51" s="520" t="s">
        <v>430</v>
      </c>
      <c r="C51" s="521">
        <v>39846</v>
      </c>
      <c r="D51" s="522">
        <v>2009</v>
      </c>
      <c r="E51" s="522">
        <v>33</v>
      </c>
      <c r="F51" s="523">
        <v>0.59375</v>
      </c>
      <c r="G51" s="523">
        <v>0.10069444444444443</v>
      </c>
      <c r="H51" s="521">
        <v>39846</v>
      </c>
      <c r="I51" s="522">
        <v>2009</v>
      </c>
      <c r="J51" s="522">
        <v>33</v>
      </c>
      <c r="K51" s="523">
        <v>0.6944444444444445</v>
      </c>
      <c r="L51" s="525">
        <v>3</v>
      </c>
      <c r="M51" s="78"/>
      <c r="N51" s="70"/>
      <c r="O51" s="70"/>
      <c r="P51" s="70"/>
      <c r="Q51" s="70"/>
      <c r="R51" s="70"/>
    </row>
    <row r="52" spans="1:18" ht="15">
      <c r="A52" s="70"/>
      <c r="B52" s="305"/>
      <c r="C52" s="427"/>
      <c r="D52" s="352"/>
      <c r="E52" s="352"/>
      <c r="F52" s="332"/>
      <c r="G52" s="426"/>
      <c r="H52" s="427"/>
      <c r="I52" s="352"/>
      <c r="J52" s="352"/>
      <c r="K52" s="332"/>
      <c r="L52" s="339"/>
      <c r="M52" s="78"/>
      <c r="N52" s="70"/>
      <c r="O52" s="70"/>
      <c r="P52" s="70"/>
      <c r="Q52" s="70"/>
      <c r="R52" s="70"/>
    </row>
    <row r="53" spans="1:18" ht="15.75" thickBot="1">
      <c r="A53" s="70"/>
      <c r="B53" s="75"/>
      <c r="C53" s="93"/>
      <c r="D53" s="94"/>
      <c r="E53" s="94"/>
      <c r="F53" s="212"/>
      <c r="G53" s="89"/>
      <c r="H53" s="88"/>
      <c r="I53" s="94"/>
      <c r="J53" s="94"/>
      <c r="K53" s="89"/>
      <c r="L53" s="213"/>
      <c r="M53" s="78"/>
      <c r="N53" s="70"/>
      <c r="O53" s="70"/>
      <c r="P53" s="70"/>
      <c r="Q53" s="70"/>
      <c r="R53" s="70"/>
    </row>
    <row r="54" spans="1:18" ht="15">
      <c r="A54" s="70"/>
      <c r="B54" s="70"/>
      <c r="C54" s="95"/>
      <c r="D54" s="72"/>
      <c r="E54" s="72"/>
      <c r="F54" s="117"/>
      <c r="G54" s="117"/>
      <c r="H54" s="162"/>
      <c r="I54" s="72"/>
      <c r="J54" s="72"/>
      <c r="K54" s="117"/>
      <c r="L54" s="72"/>
      <c r="M54" s="78"/>
      <c r="N54" s="70"/>
      <c r="O54" s="70"/>
      <c r="P54" s="70"/>
      <c r="Q54" s="70"/>
      <c r="R54" s="70"/>
    </row>
    <row r="55" spans="1:18" ht="15">
      <c r="A55" s="70"/>
      <c r="B55" s="70"/>
      <c r="C55" s="95"/>
      <c r="D55" s="72"/>
      <c r="E55" s="72"/>
      <c r="F55" s="117"/>
      <c r="G55" s="117"/>
      <c r="H55" s="162"/>
      <c r="I55" s="72"/>
      <c r="J55" s="72"/>
      <c r="K55" s="117"/>
      <c r="L55" s="78"/>
      <c r="M55" s="78"/>
      <c r="N55" s="70"/>
      <c r="O55" s="70"/>
      <c r="P55" s="70"/>
      <c r="Q55" s="70"/>
      <c r="R55" s="70"/>
    </row>
    <row r="56" spans="1:18" ht="15">
      <c r="A56" s="70">
        <f>COUNTA(B50:B53)</f>
        <v>1</v>
      </c>
      <c r="B56" s="70" t="s">
        <v>143</v>
      </c>
      <c r="C56" s="70"/>
      <c r="D56" s="70"/>
      <c r="E56" s="72" t="s">
        <v>123</v>
      </c>
      <c r="F56" s="70">
        <f>DAY(G56)</f>
        <v>0</v>
      </c>
      <c r="G56" s="77">
        <f>SUM(G50:G53)</f>
        <v>0.10069444444444443</v>
      </c>
      <c r="H56" s="77"/>
      <c r="I56" s="70"/>
      <c r="J56" s="70"/>
      <c r="K56" s="72" t="s">
        <v>124</v>
      </c>
      <c r="L56" s="78">
        <f>SUM(L50:L53)</f>
        <v>3</v>
      </c>
      <c r="M56" s="70" t="s">
        <v>125</v>
      </c>
      <c r="N56" s="70"/>
      <c r="O56" s="70"/>
      <c r="P56" s="70"/>
      <c r="Q56" s="70"/>
      <c r="R56" s="70"/>
    </row>
    <row r="59" ht="15">
      <c r="B59" s="25" t="s">
        <v>319</v>
      </c>
    </row>
    <row r="60" ht="15.75" thickBot="1"/>
    <row r="61" spans="1:11" ht="15">
      <c r="A61" s="70"/>
      <c r="B61" s="861" t="s">
        <v>81</v>
      </c>
      <c r="C61" s="883" t="s">
        <v>85</v>
      </c>
      <c r="D61" s="880"/>
      <c r="E61" s="880"/>
      <c r="F61" s="875"/>
      <c r="G61" s="182" t="s">
        <v>86</v>
      </c>
      <c r="H61" s="883" t="s">
        <v>87</v>
      </c>
      <c r="I61" s="880"/>
      <c r="J61" s="880"/>
      <c r="K61" s="875"/>
    </row>
    <row r="62" spans="1:11" ht="15.75" thickBot="1">
      <c r="A62" s="70"/>
      <c r="B62" s="862"/>
      <c r="C62" s="173" t="s">
        <v>91</v>
      </c>
      <c r="D62" s="171" t="s">
        <v>92</v>
      </c>
      <c r="E62" s="171" t="s">
        <v>93</v>
      </c>
      <c r="F62" s="172" t="s">
        <v>94</v>
      </c>
      <c r="G62" s="172" t="s">
        <v>94</v>
      </c>
      <c r="H62" s="173" t="s">
        <v>91</v>
      </c>
      <c r="I62" s="170" t="s">
        <v>92</v>
      </c>
      <c r="J62" s="171" t="s">
        <v>93</v>
      </c>
      <c r="K62" s="172" t="s">
        <v>94</v>
      </c>
    </row>
    <row r="63" spans="1:11" ht="15">
      <c r="A63" s="70"/>
      <c r="B63" s="233"/>
      <c r="C63" s="229"/>
      <c r="D63" s="230"/>
      <c r="E63" s="230"/>
      <c r="F63" s="231"/>
      <c r="G63" s="228"/>
      <c r="H63" s="222"/>
      <c r="I63" s="223"/>
      <c r="J63" s="223"/>
      <c r="K63" s="221"/>
    </row>
    <row r="64" spans="1:11" ht="15">
      <c r="A64" s="546">
        <v>77</v>
      </c>
      <c r="B64" s="547" t="s">
        <v>420</v>
      </c>
      <c r="C64" s="548">
        <v>39846</v>
      </c>
      <c r="D64" s="549">
        <v>2009</v>
      </c>
      <c r="E64" s="549">
        <v>33</v>
      </c>
      <c r="F64" s="550">
        <v>0.2736111111111111</v>
      </c>
      <c r="G64" s="550">
        <v>0.024999999999999998</v>
      </c>
      <c r="H64" s="548">
        <v>39846</v>
      </c>
      <c r="I64" s="549">
        <v>2009</v>
      </c>
      <c r="J64" s="549">
        <v>33</v>
      </c>
      <c r="K64" s="550">
        <v>0.2986111111111111</v>
      </c>
    </row>
    <row r="65" spans="1:11" ht="15">
      <c r="A65" s="546">
        <v>78</v>
      </c>
      <c r="B65" s="547" t="s">
        <v>421</v>
      </c>
      <c r="C65" s="548">
        <v>39846</v>
      </c>
      <c r="D65" s="549">
        <v>2009</v>
      </c>
      <c r="E65" s="549">
        <v>33</v>
      </c>
      <c r="F65" s="550">
        <v>0.2986111111111111</v>
      </c>
      <c r="G65" s="550">
        <v>0.041666666666666664</v>
      </c>
      <c r="H65" s="548">
        <v>39846</v>
      </c>
      <c r="I65" s="549">
        <v>2009</v>
      </c>
      <c r="J65" s="549">
        <v>33</v>
      </c>
      <c r="K65" s="550">
        <v>0.34027777777777773</v>
      </c>
    </row>
    <row r="66" spans="1:11" ht="15">
      <c r="A66" s="546">
        <v>79</v>
      </c>
      <c r="B66" s="547" t="s">
        <v>422</v>
      </c>
      <c r="C66" s="548">
        <v>39846</v>
      </c>
      <c r="D66" s="549">
        <v>2009</v>
      </c>
      <c r="E66" s="549">
        <v>33</v>
      </c>
      <c r="F66" s="550">
        <v>0.34027777777777773</v>
      </c>
      <c r="G66" s="550">
        <v>0.10416666666666667</v>
      </c>
      <c r="H66" s="548">
        <v>39846</v>
      </c>
      <c r="I66" s="549">
        <v>2009</v>
      </c>
      <c r="J66" s="549">
        <v>33</v>
      </c>
      <c r="K66" s="550">
        <v>0.4444444444444444</v>
      </c>
    </row>
    <row r="67" spans="1:11" ht="15">
      <c r="A67" s="546">
        <v>80</v>
      </c>
      <c r="B67" s="547" t="s">
        <v>423</v>
      </c>
      <c r="C67" s="548">
        <v>39846</v>
      </c>
      <c r="D67" s="549">
        <v>2009</v>
      </c>
      <c r="E67" s="549">
        <v>33</v>
      </c>
      <c r="F67" s="550">
        <v>0.4444444444444444</v>
      </c>
      <c r="G67" s="550">
        <v>0.013888888888888888</v>
      </c>
      <c r="H67" s="548">
        <v>39846</v>
      </c>
      <c r="I67" s="549">
        <v>2009</v>
      </c>
      <c r="J67" s="549">
        <v>33</v>
      </c>
      <c r="K67" s="550">
        <v>0.4583333333333333</v>
      </c>
    </row>
    <row r="68" spans="1:11" ht="15">
      <c r="A68" s="546">
        <v>81</v>
      </c>
      <c r="B68" s="547" t="s">
        <v>425</v>
      </c>
      <c r="C68" s="548">
        <v>39846</v>
      </c>
      <c r="D68" s="549">
        <v>2009</v>
      </c>
      <c r="E68" s="549">
        <v>33</v>
      </c>
      <c r="F68" s="550">
        <v>0.4583333333333333</v>
      </c>
      <c r="G68" s="550">
        <v>0.020833333333333332</v>
      </c>
      <c r="H68" s="548">
        <v>39846</v>
      </c>
      <c r="I68" s="549">
        <v>2009</v>
      </c>
      <c r="J68" s="549">
        <v>33</v>
      </c>
      <c r="K68" s="550">
        <v>0.4791666666666667</v>
      </c>
    </row>
    <row r="69" spans="1:11" ht="15">
      <c r="A69" s="546">
        <v>82</v>
      </c>
      <c r="B69" s="547" t="s">
        <v>426</v>
      </c>
      <c r="C69" s="548">
        <v>39846</v>
      </c>
      <c r="D69" s="549">
        <v>2009</v>
      </c>
      <c r="E69" s="549">
        <v>33</v>
      </c>
      <c r="F69" s="550">
        <v>0.4791666666666667</v>
      </c>
      <c r="G69" s="550">
        <v>0.04861111111111111</v>
      </c>
      <c r="H69" s="548">
        <v>39846</v>
      </c>
      <c r="I69" s="549">
        <v>2009</v>
      </c>
      <c r="J69" s="549">
        <v>33</v>
      </c>
      <c r="K69" s="550">
        <v>0.5277777777777778</v>
      </c>
    </row>
    <row r="70" spans="1:11" ht="15">
      <c r="A70" s="546">
        <v>83</v>
      </c>
      <c r="B70" s="547" t="s">
        <v>427</v>
      </c>
      <c r="C70" s="548">
        <v>39846</v>
      </c>
      <c r="D70" s="549">
        <v>2009</v>
      </c>
      <c r="E70" s="549">
        <v>33</v>
      </c>
      <c r="F70" s="550">
        <v>0.5277777777777778</v>
      </c>
      <c r="G70" s="550">
        <v>0.013888888888888888</v>
      </c>
      <c r="H70" s="548">
        <v>39846</v>
      </c>
      <c r="I70" s="549">
        <v>2009</v>
      </c>
      <c r="J70" s="549">
        <v>33</v>
      </c>
      <c r="K70" s="550">
        <v>0.5416666666666666</v>
      </c>
    </row>
    <row r="71" spans="1:11" ht="15">
      <c r="A71" s="325"/>
      <c r="B71" s="305"/>
      <c r="C71" s="427"/>
      <c r="D71" s="352"/>
      <c r="E71" s="352"/>
      <c r="F71" s="332"/>
      <c r="G71" s="452"/>
      <c r="H71" s="438"/>
      <c r="I71" s="352"/>
      <c r="J71" s="352"/>
      <c r="K71" s="332"/>
    </row>
    <row r="72" spans="1:13" ht="15">
      <c r="A72" s="325"/>
      <c r="B72" s="305"/>
      <c r="C72" s="427"/>
      <c r="D72" s="352"/>
      <c r="E72" s="352"/>
      <c r="F72" s="332"/>
      <c r="G72" s="452">
        <f>SUM(G64:G70)</f>
        <v>0.2680555555555556</v>
      </c>
      <c r="H72" s="438"/>
      <c r="I72" s="352"/>
      <c r="J72" s="352"/>
      <c r="K72" s="332">
        <f>K70-F64</f>
        <v>0.26805555555555555</v>
      </c>
      <c r="M72" s="25" t="b">
        <f>G72=K72</f>
        <v>1</v>
      </c>
    </row>
    <row r="73" spans="2:11" ht="15.75" thickBot="1">
      <c r="B73" s="416"/>
      <c r="C73" s="417"/>
      <c r="D73" s="418"/>
      <c r="E73" s="418"/>
      <c r="F73" s="419"/>
      <c r="G73" s="420"/>
      <c r="H73" s="417"/>
      <c r="I73" s="418"/>
      <c r="J73" s="418"/>
      <c r="K73" s="419"/>
    </row>
    <row r="75" ht="15">
      <c r="G75" s="14">
        <v>1</v>
      </c>
    </row>
  </sheetData>
  <sheetProtection/>
  <mergeCells count="41">
    <mergeCell ref="L43:N43"/>
    <mergeCell ref="L32:N32"/>
    <mergeCell ref="L31:N31"/>
    <mergeCell ref="C48:F48"/>
    <mergeCell ref="H48:K48"/>
    <mergeCell ref="L48:L49"/>
    <mergeCell ref="L42:N42"/>
    <mergeCell ref="L30:N30"/>
    <mergeCell ref="L35:N35"/>
    <mergeCell ref="L36:N36"/>
    <mergeCell ref="L33:N33"/>
    <mergeCell ref="L34:N34"/>
    <mergeCell ref="B61:B62"/>
    <mergeCell ref="C61:F61"/>
    <mergeCell ref="H61:K61"/>
    <mergeCell ref="L37:N37"/>
    <mergeCell ref="L38:N38"/>
    <mergeCell ref="L39:N39"/>
    <mergeCell ref="B48:B49"/>
    <mergeCell ref="L44:N44"/>
    <mergeCell ref="L41:N41"/>
    <mergeCell ref="L40:N40"/>
    <mergeCell ref="R5:R6"/>
    <mergeCell ref="O28:O29"/>
    <mergeCell ref="N5:N6"/>
    <mergeCell ref="L28:N29"/>
    <mergeCell ref="M5:M6"/>
    <mergeCell ref="O5:Q5"/>
    <mergeCell ref="Q28:Q29"/>
    <mergeCell ref="P28:P29"/>
    <mergeCell ref="L5:L6"/>
    <mergeCell ref="B5:B6"/>
    <mergeCell ref="D28:F28"/>
    <mergeCell ref="G28:G29"/>
    <mergeCell ref="H28:I28"/>
    <mergeCell ref="B28:B29"/>
    <mergeCell ref="C28:C29"/>
    <mergeCell ref="C5:F5"/>
    <mergeCell ref="H5:K5"/>
    <mergeCell ref="K28:K29"/>
    <mergeCell ref="J28:J29"/>
  </mergeCells>
  <printOptions gridLines="1"/>
  <pageMargins left="0.75" right="0.75" top="1" bottom="1" header="0.511811023" footer="0.51181102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promani</dc:creator>
  <cp:keywords/>
  <dc:description/>
  <cp:lastModifiedBy>Shane Albright</cp:lastModifiedBy>
  <cp:lastPrinted>2007-06-12T16:31:45Z</cp:lastPrinted>
  <dcterms:created xsi:type="dcterms:W3CDTF">2006-08-23T16:19:50Z</dcterms:created>
  <dcterms:modified xsi:type="dcterms:W3CDTF">2008-10-22T20:55:41Z</dcterms:modified>
  <cp:category/>
  <cp:version/>
  <cp:contentType/>
  <cp:contentStatus/>
</cp:coreProperties>
</file>