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330" windowHeight="11175" tabRatio="757" activeTab="69"/>
  </bookViews>
  <sheets>
    <sheet name="CIMS TOL" sheetId="1" r:id="rId1"/>
    <sheet name="CIRS Table IDs" sheetId="2" r:id="rId2"/>
    <sheet name="CIRS Triggers" sheetId="3" r:id="rId3"/>
    <sheet name="CIRS EM Test Results" sheetId="4" r:id="rId4"/>
    <sheet name="Deep Space Cals" sheetId="5" r:id="rId5"/>
    <sheet name="DSCAL Trigger Edits" sheetId="6" r:id="rId6"/>
    <sheet name="CIRS DSCAL Info" sheetId="7" r:id="rId7"/>
    <sheet name="SOP Port 3 RWA Data" sheetId="8" r:id="rId8"/>
    <sheet name="Saturn" sheetId="9" r:id="rId9"/>
    <sheet name="Icy Satellites" sheetId="10" r:id="rId10"/>
    <sheet name="Titan" sheetId="11" r:id="rId11"/>
    <sheet name="Titan Data" sheetId="12" r:id="rId12"/>
    <sheet name="Titan Trigger Edits" sheetId="13" r:id="rId13"/>
    <sheet name="Rings" sheetId="14" r:id="rId14"/>
    <sheet name="Compare" sheetId="15" r:id="rId15"/>
    <sheet name="Table 500" sheetId="16" r:id="rId16"/>
    <sheet name="Table 501" sheetId="17" r:id="rId17"/>
    <sheet name="Table 502" sheetId="18" r:id="rId18"/>
    <sheet name="Table 503" sheetId="19" r:id="rId19"/>
    <sheet name="Table 504" sheetId="20" r:id="rId20"/>
    <sheet name="Table 505" sheetId="21" r:id="rId21"/>
    <sheet name="Table 506" sheetId="22" r:id="rId22"/>
    <sheet name="Table 509" sheetId="23" r:id="rId23"/>
    <sheet name="Table 512" sheetId="24" r:id="rId24"/>
    <sheet name="Table 513" sheetId="25" r:id="rId25"/>
    <sheet name="Table 514" sheetId="26" r:id="rId26"/>
    <sheet name="Table 518" sheetId="27" r:id="rId27"/>
    <sheet name="Table 519" sheetId="28" r:id="rId28"/>
    <sheet name="Table 521" sheetId="29" r:id="rId29"/>
    <sheet name="Table 522" sheetId="30" r:id="rId30"/>
    <sheet name="Table 523" sheetId="31" r:id="rId31"/>
    <sheet name="Table 524" sheetId="32" r:id="rId32"/>
    <sheet name="Table 527" sheetId="33" r:id="rId33"/>
    <sheet name="Table 529" sheetId="34" r:id="rId34"/>
    <sheet name="Table 530" sheetId="35" r:id="rId35"/>
    <sheet name="Table 531" sheetId="36" r:id="rId36"/>
    <sheet name="Table 532" sheetId="37" r:id="rId37"/>
    <sheet name="Table 533" sheetId="38" r:id="rId38"/>
    <sheet name="Table 537" sheetId="39" r:id="rId39"/>
    <sheet name="Table 538" sheetId="40" r:id="rId40"/>
    <sheet name="Table 539" sheetId="41" r:id="rId41"/>
    <sheet name="Table 540" sheetId="42" r:id="rId42"/>
    <sheet name="Table 543" sheetId="43" r:id="rId43"/>
    <sheet name="Table 544" sheetId="44" r:id="rId44"/>
    <sheet name="Table 545" sheetId="45" r:id="rId45"/>
    <sheet name="Table 549" sheetId="46" r:id="rId46"/>
    <sheet name="Table 551" sheetId="47" r:id="rId47"/>
    <sheet name="Table 552" sheetId="48" r:id="rId48"/>
    <sheet name="Table 553" sheetId="49" r:id="rId49"/>
    <sheet name="Table 554" sheetId="50" r:id="rId50"/>
    <sheet name="Table 557" sheetId="51" r:id="rId51"/>
    <sheet name="Table 558" sheetId="52" r:id="rId52"/>
    <sheet name="Table 560" sheetId="53" r:id="rId53"/>
    <sheet name="Table 562" sheetId="54" r:id="rId54"/>
    <sheet name="Table 563" sheetId="55" r:id="rId55"/>
    <sheet name="Table 564" sheetId="56" r:id="rId56"/>
    <sheet name="Table 565" sheetId="57" r:id="rId57"/>
    <sheet name="Table 567" sheetId="58" r:id="rId58"/>
    <sheet name="Table 568" sheetId="59" r:id="rId59"/>
    <sheet name="Table 569" sheetId="60" r:id="rId60"/>
    <sheet name="Table 571" sheetId="61" r:id="rId61"/>
    <sheet name="Table 572" sheetId="62" r:id="rId62"/>
    <sheet name="Table 573" sheetId="63" r:id="rId63"/>
    <sheet name="Table 575" sheetId="64" r:id="rId64"/>
    <sheet name="Table 576" sheetId="65" r:id="rId65"/>
    <sheet name="Table 577" sheetId="66" r:id="rId66"/>
    <sheet name="Table 580" sheetId="67" r:id="rId67"/>
    <sheet name="Table 581" sheetId="68" r:id="rId68"/>
    <sheet name="Table 582" sheetId="69" r:id="rId69"/>
    <sheet name="Table 585" sheetId="70" r:id="rId70"/>
    <sheet name="Table 587" sheetId="71" r:id="rId71"/>
    <sheet name="Table 590" sheetId="72" r:id="rId72"/>
    <sheet name="Table 591" sheetId="73" r:id="rId73"/>
    <sheet name="Table 593" sheetId="74" r:id="rId74"/>
    <sheet name="Table 594" sheetId="75" r:id="rId75"/>
    <sheet name="Table 598" sheetId="76" r:id="rId76"/>
    <sheet name="Table 599" sheetId="77" r:id="rId77"/>
    <sheet name="Table 601" sheetId="78" r:id="rId78"/>
    <sheet name="Table 602" sheetId="79" r:id="rId79"/>
    <sheet name="Table 603" sheetId="80" r:id="rId80"/>
    <sheet name="Table 606" sheetId="81" r:id="rId81"/>
    <sheet name="Table 608" sheetId="82" r:id="rId82"/>
    <sheet name="Table 609" sheetId="83" r:id="rId83"/>
    <sheet name="Table 610" sheetId="84" r:id="rId84"/>
    <sheet name="Table 611" sheetId="85" r:id="rId85"/>
    <sheet name="Table 612" sheetId="86" r:id="rId86"/>
    <sheet name="Table 613" sheetId="87" r:id="rId87"/>
    <sheet name="Table 615" sheetId="88" r:id="rId88"/>
    <sheet name="Table 616" sheetId="89" r:id="rId89"/>
    <sheet name="Table 617" sheetId="90" r:id="rId90"/>
    <sheet name="Table 619" sheetId="91" r:id="rId91"/>
    <sheet name="Table 620" sheetId="92" r:id="rId92"/>
    <sheet name="Table 622" sheetId="93" r:id="rId93"/>
    <sheet name="Table 623" sheetId="94" r:id="rId94"/>
    <sheet name="Table 624" sheetId="95" r:id="rId95"/>
    <sheet name="Table 626" sheetId="96" r:id="rId96"/>
    <sheet name="Table 628" sheetId="97" r:id="rId97"/>
    <sheet name="Table 629" sheetId="98" r:id="rId98"/>
    <sheet name="Table 630" sheetId="99" r:id="rId99"/>
    <sheet name="SSR Load Size" sheetId="100" r:id="rId100"/>
    <sheet name="CIRS SASF Compare" sheetId="101" r:id="rId101"/>
    <sheet name="CIMS TOL Import" sheetId="102" r:id="rId102"/>
  </sheets>
  <externalReferences>
    <externalReference r:id="rId105"/>
    <externalReference r:id="rId106"/>
  </externalReferences>
  <definedNames>
    <definedName name="BuiltIn_Print_Titles">'CIRS DSCAL Info'!$5:$8</definedName>
    <definedName name="BuiltIn_Print_Titles___0">'CIRS EM Test Results'!$2:$4</definedName>
    <definedName name="BuiltIn_Print_Titles___0">'CIRS SASF Compare'!$2:$4</definedName>
    <definedName name="BuiltIn_Print_Titles___0">'CIRS Table IDs'!$5:$7</definedName>
    <definedName name="BuiltIn_Print_Titles___0">'CIRS Triggers'!$2:$4</definedName>
    <definedName name="CIMS__S18_Export_2005_09_26" localSheetId="5">'CIMS TOL Import'!#REF!</definedName>
    <definedName name="CIMS__S18_Export_2005_09_26" localSheetId="17">'[1]CIMS TOL Import'!#REF!</definedName>
    <definedName name="CIMS__S18_Export_2005_09_26" localSheetId="28">'[1]CIMS TOL Import'!#REF!</definedName>
    <definedName name="CIMS__S18_Export_2005_09_26">'CIMS TOL Import'!#REF!</definedName>
    <definedName name="CIMS_2005_04_11_1" localSheetId="5">'CIMS TOL Import'!#REF!</definedName>
    <definedName name="CIMS_2005_04_11_1" localSheetId="17">'[1]CIMS TOL Import'!#REF!</definedName>
    <definedName name="CIMS_2005_04_11_1" localSheetId="28">'[1]CIMS TOL Import'!#REF!</definedName>
    <definedName name="CIMS_2005_04_11_1">'CIMS TOL Import'!#REF!</definedName>
    <definedName name="CIMS_CIRS_2003_10_03">'CIMS TOL'!$B$158:$N$159</definedName>
    <definedName name="CIMS_CIRS_2003_10_03___0" localSheetId="5">'CIRS EM Test Results'!#REF!</definedName>
    <definedName name="CIMS_CIRS_2003_10_03___0" localSheetId="5">'CIRS SASF Compare'!#REF!</definedName>
    <definedName name="CIMS_CIRS_2003_10_03___0" localSheetId="5">'CIRS Table IDs'!#REF!</definedName>
    <definedName name="CIMS_CIRS_2003_10_03___0" localSheetId="5">'CIRS Triggers'!#REF!</definedName>
    <definedName name="CIMS_CIRS_2003_10_03___0" localSheetId="5">'Saturn'!#REF!</definedName>
    <definedName name="CIMS_CIRS_2003_10_03___0" localSheetId="5">'CIRS DSCAL Info'!#REF!</definedName>
    <definedName name="CIMS_CIRS_2003_10_03___0" localSheetId="17">'[2]Saturn'!#REF!</definedName>
    <definedName name="CIMS_CIRS_2003_10_03___0" localSheetId="17">'[2]CIRS Triggers'!#REF!</definedName>
    <definedName name="CIMS_CIRS_2003_10_03___0" localSheetId="17">'[2]CIRS SASF Compare'!#REF!</definedName>
    <definedName name="CIMS_CIRS_2003_10_03___0" localSheetId="17">'[2]CIRS EM Test Results'!#REF!</definedName>
    <definedName name="CIMS_CIRS_2003_10_03___0" localSheetId="17">'[1]CIRS DSCAL Info'!#REF!</definedName>
    <definedName name="CIMS_CIRS_2003_10_03___0" localSheetId="17">'[1]CIRS EM Test Results'!#REF!</definedName>
    <definedName name="CIMS_CIRS_2003_10_03___0" localSheetId="17">'[1]CIRS SASF Compare'!#REF!</definedName>
    <definedName name="CIMS_CIRS_2003_10_03___0" localSheetId="17">'[1]CIRS Triggers'!#REF!</definedName>
    <definedName name="CIMS_CIRS_2003_10_03___0" localSheetId="17">'[1]Saturn'!#REF!</definedName>
    <definedName name="CIMS_CIRS_2003_10_03___0" localSheetId="17">'[1]Rings'!#REF!</definedName>
    <definedName name="CIMS_CIRS_2003_10_03___0" localSheetId="28">'Saturn'!#REF!</definedName>
    <definedName name="CIMS_CIRS_2003_10_03___0" localSheetId="28">'CIRS Triggers'!#REF!</definedName>
    <definedName name="CIMS_CIRS_2003_10_03___0" localSheetId="28">'CIRS Table IDs'!#REF!</definedName>
    <definedName name="CIMS_CIRS_2003_10_03___0" localSheetId="28">'CIRS SASF Compare'!#REF!</definedName>
    <definedName name="CIMS_CIRS_2003_10_03___0" localSheetId="28">'CIRS EM Test Results'!#REF!</definedName>
    <definedName name="CIMS_CIRS_2003_10_03___0" localSheetId="28">'[2]Saturn'!#REF!</definedName>
    <definedName name="CIMS_CIRS_2003_10_03___0" localSheetId="28">'[2]CIRS Triggers'!#REF!</definedName>
    <definedName name="CIMS_CIRS_2003_10_03___0" localSheetId="28">'[2]CIRS SASF Compare'!#REF!</definedName>
    <definedName name="CIMS_CIRS_2003_10_03___0" localSheetId="28">'[2]CIRS EM Test Results'!#REF!</definedName>
    <definedName name="CIMS_CIRS_2003_10_03___0" localSheetId="28">'[1]CIRS DSCAL Info'!#REF!</definedName>
    <definedName name="CIMS_CIRS_2003_10_03___0" localSheetId="28">'[1]CIRS EM Test Results'!#REF!</definedName>
    <definedName name="CIMS_CIRS_2003_10_03___0" localSheetId="28">'[1]CIRS SASF Compare'!#REF!</definedName>
    <definedName name="CIMS_CIRS_2003_10_03___0" localSheetId="28">'[1]CIRS Triggers'!#REF!</definedName>
    <definedName name="CIMS_CIRS_2003_10_03___0" localSheetId="28">'[1]Rings'!#REF!</definedName>
    <definedName name="CIMS_CIRS_2003_10_03___0" localSheetId="28">'[1]Saturn'!#REF!</definedName>
    <definedName name="CIMS_CIRS_2003_10_03___0">'Saturn'!#REF!</definedName>
    <definedName name="CIMS_CIRS_2003_10_03___0">'Rings'!$B$80:$P$80</definedName>
    <definedName name="CIMS_CIRS_2003_10_03___0">'Icy Satellites'!$B$11:$Q$11</definedName>
    <definedName name="CIMS_CIRS_2003_10_03___0">'Deep Space Cals'!$B$105:$N$105</definedName>
    <definedName name="CIMS_CIRS_2003_10_03___0">'CIRS Triggers'!#REF!</definedName>
    <definedName name="CIMS_CIRS_2003_10_03___0">'CIRS Table IDs'!#REF!</definedName>
    <definedName name="CIMS_CIRS_2003_10_03___0">'CIRS SASF Compare'!#REF!</definedName>
    <definedName name="CIMS_CIRS_2003_10_03___0">'CIRS EM Test Results'!#REF!</definedName>
    <definedName name="CIMS_CIRS_2003_10_03___0">'CIRS DSCAL Info'!#REF!</definedName>
    <definedName name="CIMS_CIRS_2003_10_03___0___0">#REF!</definedName>
    <definedName name="CIMS_CIRS_2003_10_03___0___0___0">#REF!</definedName>
    <definedName name="CIMS_CIRS_2003_10_03___8" localSheetId="5">'DSCAL Trigger Edits'!#REF!</definedName>
    <definedName name="CIMS_CIRS_2003_10_03___8" localSheetId="17">'[1]Titan Trigger Edits'!#REF!</definedName>
    <definedName name="CIMS_CIRS_2003_10_03___8" localSheetId="28">'[1]Titan Trigger Edits'!#REF!</definedName>
    <definedName name="CIMS_CIRS_2003_10_03___8">'Titan Trigger Edits'!#REF!</definedName>
    <definedName name="CIMS_CIRS_2003_10_03___8___0">'Titan'!$B$18:$P$18</definedName>
    <definedName name="CIMS_CIRS_2003_10_03_1" localSheetId="5">'CIRS DSCAL Info'!#REF!</definedName>
    <definedName name="CIMS_CIRS_2003_10_03_1" localSheetId="17">'[1]CIRS DSCAL Info'!#REF!</definedName>
    <definedName name="CIMS_CIRS_2003_10_03_1" localSheetId="28">'[1]CIRS DSCAL Info'!#REF!</definedName>
    <definedName name="CIMS_CIRS_2003_10_03_1">'CIRS DSCAL Info'!#REF!</definedName>
    <definedName name="CIMS_CIRS_2003_10_03_1___0" localSheetId="5">'CIRS EM Test Results'!#REF!</definedName>
    <definedName name="CIMS_CIRS_2003_10_03_1___0" localSheetId="5">'CIRS SASF Compare'!#REF!</definedName>
    <definedName name="CIMS_CIRS_2003_10_03_1___0" localSheetId="5">'CIRS Table IDs'!#REF!</definedName>
    <definedName name="CIMS_CIRS_2003_10_03_1___0" localSheetId="5">'CIRS Triggers'!#REF!</definedName>
    <definedName name="CIMS_CIRS_2003_10_03_1___0" localSheetId="5">'Saturn'!#REF!</definedName>
    <definedName name="CIMS_CIRS_2003_10_03_1___0" localSheetId="17">'[1]CIRS EM Test Results'!#REF!</definedName>
    <definedName name="CIMS_CIRS_2003_10_03_1___0" localSheetId="17">'[2]CIRS EM Test Results'!#REF!</definedName>
    <definedName name="CIMS_CIRS_2003_10_03_1___0" localSheetId="17">'[2]CIRS Triggers'!#REF!</definedName>
    <definedName name="CIMS_CIRS_2003_10_03_1___0" localSheetId="17">'[2]Saturn'!#REF!</definedName>
    <definedName name="CIMS_CIRS_2003_10_03_1___0" localSheetId="17">'[1]Saturn'!#REF!</definedName>
    <definedName name="CIMS_CIRS_2003_10_03_1___0" localSheetId="17">'[1]Rings'!#REF!</definedName>
    <definedName name="CIMS_CIRS_2003_10_03_1___0" localSheetId="17">'[1]CIRS Triggers'!#REF!</definedName>
    <definedName name="CIMS_CIRS_2003_10_03_1___0" localSheetId="17">'[1]CIRS SASF Compare'!#REF!</definedName>
    <definedName name="CIMS_CIRS_2003_10_03_1___0" localSheetId="28">'[2]Saturn'!#REF!</definedName>
    <definedName name="CIMS_CIRS_2003_10_03_1___0" localSheetId="28">'[2]CIRS Triggers'!#REF!</definedName>
    <definedName name="CIMS_CIRS_2003_10_03_1___0" localSheetId="28">'[2]CIRS EM Test Results'!#REF!</definedName>
    <definedName name="CIMS_CIRS_2003_10_03_1___0" localSheetId="28">'CIRS SASF Compare'!#REF!</definedName>
    <definedName name="CIMS_CIRS_2003_10_03_1___0" localSheetId="28">'CIRS Table IDs'!#REF!</definedName>
    <definedName name="CIMS_CIRS_2003_10_03_1___0" localSheetId="28">'CIRS Triggers'!#REF!</definedName>
    <definedName name="CIMS_CIRS_2003_10_03_1___0" localSheetId="28">'Saturn'!#REF!</definedName>
    <definedName name="CIMS_CIRS_2003_10_03_1___0" localSheetId="28">'[1]Rings'!#REF!</definedName>
    <definedName name="CIMS_CIRS_2003_10_03_1___0" localSheetId="28">'[1]Saturn'!#REF!</definedName>
    <definedName name="CIMS_CIRS_2003_10_03_1___0" localSheetId="28">'[1]CIRS Triggers'!#REF!</definedName>
    <definedName name="CIMS_CIRS_2003_10_03_1___0" localSheetId="28">'[1]CIRS SASF Compare'!#REF!</definedName>
    <definedName name="CIMS_CIRS_2003_10_03_1___0" localSheetId="28">'[1]CIRS EM Test Results'!#REF!</definedName>
    <definedName name="CIMS_CIRS_2003_10_03_1___0">'Saturn'!#REF!</definedName>
    <definedName name="CIMS_CIRS_2003_10_03_1___0">'Rings'!$B$80:$P$80</definedName>
    <definedName name="CIMS_CIRS_2003_10_03_1___0">'Icy Satellites'!$B$11:$Q$11</definedName>
    <definedName name="CIMS_CIRS_2003_10_03_1___0">'Deep Space Cals'!$B$105:$N$105</definedName>
    <definedName name="CIMS_CIRS_2003_10_03_1___0">'CIRS Triggers'!#REF!</definedName>
    <definedName name="CIMS_CIRS_2003_10_03_1___0">'CIRS Table IDs'!#REF!</definedName>
    <definedName name="CIMS_CIRS_2003_10_03_1___0">'CIRS SASF Compare'!#REF!</definedName>
    <definedName name="CIMS_CIRS_2003_10_03_1___0">'CIRS EM Test Results'!#REF!</definedName>
    <definedName name="CIMS_CIRS_2003_10_03_1___0___0">#REF!</definedName>
    <definedName name="CIMS_CIRS_2003_10_03_1___0___0___0">#REF!</definedName>
    <definedName name="CIMS_CIRS_2003_10_03_1___8" localSheetId="5">'DSCAL Trigger Edits'!#REF!</definedName>
    <definedName name="CIMS_CIRS_2003_10_03_1___8" localSheetId="17">'[1]Titan Trigger Edits'!#REF!</definedName>
    <definedName name="CIMS_CIRS_2003_10_03_1___8" localSheetId="28">'[1]Titan Trigger Edits'!#REF!</definedName>
    <definedName name="CIMS_CIRS_2003_10_03_1___8">'Titan Trigger Edits'!#REF!</definedName>
    <definedName name="CIMS_CIRS_2003_10_03_1___8___0">'Titan'!$B$18:$P$18</definedName>
    <definedName name="CIMS_CIRS_2003_10_03_2" localSheetId="5">'CIRS DSCAL Info'!#REF!</definedName>
    <definedName name="CIMS_CIRS_2003_10_03_2" localSheetId="17">'[1]CIRS DSCAL Info'!#REF!</definedName>
    <definedName name="CIMS_CIRS_2003_10_03_2" localSheetId="28">'[1]CIRS DSCAL Info'!#REF!</definedName>
    <definedName name="CIMS_CIRS_2003_10_03_2">'CIRS DSCAL Info'!#REF!</definedName>
    <definedName name="CIMS_CIRS_2003_10_03_2___0" localSheetId="5">'CIRS EM Test Results'!#REF!</definedName>
    <definedName name="CIMS_CIRS_2003_10_03_2___0" localSheetId="5">'CIRS Triggers'!#REF!</definedName>
    <definedName name="CIMS_CIRS_2003_10_03_2___0" localSheetId="5">'Saturn'!#REF!</definedName>
    <definedName name="CIMS_CIRS_2003_10_03_2___0" localSheetId="5">'CIRS Table IDs'!#REF!</definedName>
    <definedName name="CIMS_CIRS_2003_10_03_2___0" localSheetId="17">'[2]CIRS EM Test Results'!#REF!</definedName>
    <definedName name="CIMS_CIRS_2003_10_03_2___0" localSheetId="17">'[2]CIRS Triggers'!#REF!</definedName>
    <definedName name="CIMS_CIRS_2003_10_03_2___0" localSheetId="17">'[1]Saturn'!#REF!</definedName>
    <definedName name="CIMS_CIRS_2003_10_03_2___0" localSheetId="17">'[1]Rings'!#REF!</definedName>
    <definedName name="CIMS_CIRS_2003_10_03_2___0" localSheetId="17">'[1]CIRS Triggers'!#REF!</definedName>
    <definedName name="CIMS_CIRS_2003_10_03_2___0" localSheetId="17">'[1]CIRS EM Test Results'!#REF!</definedName>
    <definedName name="CIMS_CIRS_2003_10_03_2___0" localSheetId="28">'Saturn'!#REF!</definedName>
    <definedName name="CIMS_CIRS_2003_10_03_2___0" localSheetId="28">'CIRS Triggers'!#REF!</definedName>
    <definedName name="CIMS_CIRS_2003_10_03_2___0" localSheetId="28">'CIRS Table IDs'!#REF!</definedName>
    <definedName name="CIMS_CIRS_2003_10_03_2___0" localSheetId="28">'[2]CIRS EM Test Results'!#REF!</definedName>
    <definedName name="CIMS_CIRS_2003_10_03_2___0" localSheetId="28">'[2]CIRS Triggers'!#REF!</definedName>
    <definedName name="CIMS_CIRS_2003_10_03_2___0" localSheetId="28">'[1]Saturn'!#REF!</definedName>
    <definedName name="CIMS_CIRS_2003_10_03_2___0" localSheetId="28">'[1]Rings'!#REF!</definedName>
    <definedName name="CIMS_CIRS_2003_10_03_2___0" localSheetId="28">'[1]CIRS Triggers'!#REF!</definedName>
    <definedName name="CIMS_CIRS_2003_10_03_2___0" localSheetId="28">'[1]CIRS EM Test Results'!#REF!</definedName>
    <definedName name="CIMS_CIRS_2003_10_03_2___0">'Saturn'!#REF!</definedName>
    <definedName name="CIMS_CIRS_2003_10_03_2___0">'Rings'!$B$80:$P$80</definedName>
    <definedName name="CIMS_CIRS_2003_10_03_2___0">'Icy Satellites'!$B$11:$Q$11</definedName>
    <definedName name="CIMS_CIRS_2003_10_03_2___0">'Deep Space Cals'!$B$10:$N$105</definedName>
    <definedName name="CIMS_CIRS_2003_10_03_2___0">'CIRS Triggers'!#REF!</definedName>
    <definedName name="CIMS_CIRS_2003_10_03_2___0">'CIRS Table IDs'!#REF!</definedName>
    <definedName name="CIMS_CIRS_2003_10_03_2___0">'CIRS SASF Compare'!$B$8:$H$272</definedName>
    <definedName name="CIMS_CIRS_2003_10_03_2___0">'CIRS EM Test Results'!#REF!</definedName>
    <definedName name="CIMS_CIRS_2003_10_03_2___0___0">#REF!</definedName>
    <definedName name="CIMS_CIRS_2003_10_03_2___0___0___0">#REF!</definedName>
    <definedName name="CIMS_CIRS_2003_10_03_2___8" localSheetId="5">'DSCAL Trigger Edits'!#REF!</definedName>
    <definedName name="CIMS_CIRS_2003_10_03_2___8" localSheetId="17">'[1]Titan Trigger Edits'!#REF!</definedName>
    <definedName name="CIMS_CIRS_2003_10_03_2___8" localSheetId="28">'[1]Titan Trigger Edits'!#REF!</definedName>
    <definedName name="CIMS_CIRS_2003_10_03_2___8">'Titan Trigger Edits'!#REF!</definedName>
    <definedName name="CIMS_CIRS_2003_10_03_2___8___0">'Titan'!$B$18:$P$18</definedName>
    <definedName name="CIMS_CIRS_2003_10_03_3" localSheetId="5">'CIRS DSCAL Info'!#REF!</definedName>
    <definedName name="CIMS_CIRS_2003_10_03_3" localSheetId="17">'[1]CIRS DSCAL Info'!#REF!</definedName>
    <definedName name="CIMS_CIRS_2003_10_03_3" localSheetId="28">'[1]CIRS DSCAL Info'!#REF!</definedName>
    <definedName name="CIMS_CIRS_2003_10_03_3">'CIRS DSCAL Info'!#REF!</definedName>
    <definedName name="CIMS_CIRS_2003_10_03_3___0" localSheetId="5">'Saturn'!#REF!</definedName>
    <definedName name="CIMS_CIRS_2003_10_03_3___0" localSheetId="5">'CIRS Triggers'!#REF!</definedName>
    <definedName name="CIMS_CIRS_2003_10_03_3___0" localSheetId="5">'CIRS Table IDs'!#REF!</definedName>
    <definedName name="CIMS_CIRS_2003_10_03_3___0" localSheetId="5">'CIRS SASF Compare'!#REF!</definedName>
    <definedName name="CIMS_CIRS_2003_10_03_3___0" localSheetId="5">'CIRS EM Test Results'!#REF!</definedName>
    <definedName name="CIMS_CIRS_2003_10_03_3___0" localSheetId="17">'[2]CIRS EM Test Results'!#REF!</definedName>
    <definedName name="CIMS_CIRS_2003_10_03_3___0" localSheetId="17">'[2]CIRS SASF Compare'!#REF!</definedName>
    <definedName name="CIMS_CIRS_2003_10_03_3___0" localSheetId="17">'[2]CIRS Triggers'!#REF!</definedName>
    <definedName name="CIMS_CIRS_2003_10_03_3___0" localSheetId="17">'[1]Saturn'!#REF!</definedName>
    <definedName name="CIMS_CIRS_2003_10_03_3___0" localSheetId="17">'[1]Rings'!#REF!</definedName>
    <definedName name="CIMS_CIRS_2003_10_03_3___0" localSheetId="17">'[1]CIRS Triggers'!#REF!</definedName>
    <definedName name="CIMS_CIRS_2003_10_03_3___0" localSheetId="17">'[1]CIRS SASF Compare'!#REF!</definedName>
    <definedName name="CIMS_CIRS_2003_10_03_3___0" localSheetId="17">'[1]CIRS EM Test Results'!#REF!</definedName>
    <definedName name="CIMS_CIRS_2003_10_03_3___0" localSheetId="28">'Saturn'!#REF!</definedName>
    <definedName name="CIMS_CIRS_2003_10_03_3___0" localSheetId="28">'CIRS Triggers'!#REF!</definedName>
    <definedName name="CIMS_CIRS_2003_10_03_3___0" localSheetId="28">'CIRS Table IDs'!#REF!</definedName>
    <definedName name="CIMS_CIRS_2003_10_03_3___0" localSheetId="28">'CIRS SASF Compare'!#REF!</definedName>
    <definedName name="CIMS_CIRS_2003_10_03_3___0" localSheetId="28">'[2]CIRS EM Test Results'!#REF!</definedName>
    <definedName name="CIMS_CIRS_2003_10_03_3___0" localSheetId="28">'[2]CIRS SASF Compare'!#REF!</definedName>
    <definedName name="CIMS_CIRS_2003_10_03_3___0" localSheetId="28">'[2]CIRS Triggers'!#REF!</definedName>
    <definedName name="CIMS_CIRS_2003_10_03_3___0" localSheetId="28">'[1]Saturn'!#REF!</definedName>
    <definedName name="CIMS_CIRS_2003_10_03_3___0" localSheetId="28">'[1]Rings'!#REF!</definedName>
    <definedName name="CIMS_CIRS_2003_10_03_3___0" localSheetId="28">'[1]CIRS Triggers'!#REF!</definedName>
    <definedName name="CIMS_CIRS_2003_10_03_3___0" localSheetId="28">'[1]CIRS SASF Compare'!#REF!</definedName>
    <definedName name="CIMS_CIRS_2003_10_03_3___0" localSheetId="28">'[1]CIRS EM Test Results'!#REF!</definedName>
    <definedName name="CIMS_CIRS_2003_10_03_3___0">'Saturn'!#REF!</definedName>
    <definedName name="CIMS_CIRS_2003_10_03_3___0">'Rings'!$B$80:$P$80</definedName>
    <definedName name="CIMS_CIRS_2003_10_03_3___0">'Icy Satellites'!$B$11:$Q$11</definedName>
    <definedName name="CIMS_CIRS_2003_10_03_3___0">'Deep Space Cals'!$B$105:$N$105</definedName>
    <definedName name="CIMS_CIRS_2003_10_03_3___0">'CIRS Triggers'!#REF!</definedName>
    <definedName name="CIMS_CIRS_2003_10_03_3___0">'CIRS Table IDs'!#REF!</definedName>
    <definedName name="CIMS_CIRS_2003_10_03_3___0">'CIRS SASF Compare'!#REF!</definedName>
    <definedName name="CIMS_CIRS_2003_10_03_3___0">'CIRS EM Test Results'!#REF!</definedName>
    <definedName name="CIMS_CIRS_2003_10_03_3___0___0">#REF!</definedName>
    <definedName name="CIMS_CIRS_2003_10_03_3___0___0___0">#REF!</definedName>
    <definedName name="CIMS_CIRS_2003_10_03_3___8" localSheetId="5">'DSCAL Trigger Edits'!#REF!</definedName>
    <definedName name="CIMS_CIRS_2003_10_03_3___8" localSheetId="17">'[1]Titan Trigger Edits'!#REF!</definedName>
    <definedName name="CIMS_CIRS_2003_10_03_3___8" localSheetId="28">'[1]Titan Trigger Edits'!#REF!</definedName>
    <definedName name="CIMS_CIRS_2003_10_03_3___8">'Titan Trigger Edits'!#REF!</definedName>
    <definedName name="CIMS_CIRS_2003_10_03_3___8___0">'Titan'!$B$18:$P$18</definedName>
    <definedName name="CIMS_CIRS_2003_10_03_4" localSheetId="5">'CIRS DSCAL Info'!#REF!</definedName>
    <definedName name="CIMS_CIRS_2003_10_03_4" localSheetId="17">'[1]CIRS DSCAL Info'!#REF!</definedName>
    <definedName name="CIMS_CIRS_2003_10_03_4" localSheetId="28">'[1]CIRS DSCAL Info'!#REF!</definedName>
    <definedName name="CIMS_CIRS_2003_10_03_4">'CIRS DSCAL Info'!#REF!</definedName>
    <definedName name="CIMS_CIRS_2003_10_03_4___0" localSheetId="5">'Saturn'!#REF!</definedName>
    <definedName name="CIMS_CIRS_2003_10_03_4___0" localSheetId="5">'CIRS Triggers'!#REF!</definedName>
    <definedName name="CIMS_CIRS_2003_10_03_4___0" localSheetId="5">'CIRS Table IDs'!#REF!</definedName>
    <definedName name="CIMS_CIRS_2003_10_03_4___0" localSheetId="5">'CIRS EM Test Results'!#REF!</definedName>
    <definedName name="CIMS_CIRS_2003_10_03_4___0" localSheetId="17">'[2]CIRS EM Test Results'!#REF!</definedName>
    <definedName name="CIMS_CIRS_2003_10_03_4___0" localSheetId="17">'[2]CIRS Triggers'!#REF!</definedName>
    <definedName name="CIMS_CIRS_2003_10_03_4___0" localSheetId="17">'[1]Saturn'!#REF!</definedName>
    <definedName name="CIMS_CIRS_2003_10_03_4___0" localSheetId="17">'[1]Rings'!#REF!</definedName>
    <definedName name="CIMS_CIRS_2003_10_03_4___0" localSheetId="17">'[1]CIRS Triggers'!#REF!</definedName>
    <definedName name="CIMS_CIRS_2003_10_03_4___0" localSheetId="17">'[1]CIRS EM Test Results'!#REF!</definedName>
    <definedName name="CIMS_CIRS_2003_10_03_4___0" localSheetId="28">'Saturn'!#REF!</definedName>
    <definedName name="CIMS_CIRS_2003_10_03_4___0" localSheetId="28">'CIRS Triggers'!#REF!</definedName>
    <definedName name="CIMS_CIRS_2003_10_03_4___0" localSheetId="28">'CIRS Table IDs'!#REF!</definedName>
    <definedName name="CIMS_CIRS_2003_10_03_4___0" localSheetId="28">'[2]CIRS EM Test Results'!#REF!</definedName>
    <definedName name="CIMS_CIRS_2003_10_03_4___0" localSheetId="28">'[2]CIRS Triggers'!#REF!</definedName>
    <definedName name="CIMS_CIRS_2003_10_03_4___0" localSheetId="28">'[1]Saturn'!#REF!</definedName>
    <definedName name="CIMS_CIRS_2003_10_03_4___0" localSheetId="28">'[1]Rings'!#REF!</definedName>
    <definedName name="CIMS_CIRS_2003_10_03_4___0" localSheetId="28">'[1]CIRS Triggers'!#REF!</definedName>
    <definedName name="CIMS_CIRS_2003_10_03_4___0" localSheetId="28">'[1]CIRS EM Test Results'!#REF!</definedName>
    <definedName name="CIMS_CIRS_2003_10_03_4___0">'Saturn'!#REF!</definedName>
    <definedName name="CIMS_CIRS_2003_10_03_4___0">'Rings'!$B$80:$P$80</definedName>
    <definedName name="CIMS_CIRS_2003_10_03_4___0">'Icy Satellites'!$B$11:$Q$11</definedName>
    <definedName name="CIMS_CIRS_2003_10_03_4___0">'Deep Space Cals'!$B$10:$N$105</definedName>
    <definedName name="CIMS_CIRS_2003_10_03_4___0">'CIRS Triggers'!#REF!</definedName>
    <definedName name="CIMS_CIRS_2003_10_03_4___0">'CIRS Table IDs'!#REF!</definedName>
    <definedName name="CIMS_CIRS_2003_10_03_4___0">'CIRS SASF Compare'!$B$8:$H$272</definedName>
    <definedName name="CIMS_CIRS_2003_10_03_4___0">'CIRS EM Test Results'!#REF!</definedName>
    <definedName name="CIMS_CIRS_2003_10_03_4___0___0">#REF!</definedName>
    <definedName name="CIMS_CIRS_2003_10_03_4___0___0___0">#REF!</definedName>
    <definedName name="CIMS_CIRS_2003_10_03_4___8" localSheetId="5">'DSCAL Trigger Edits'!#REF!</definedName>
    <definedName name="CIMS_CIRS_2003_10_03_4___8" localSheetId="17">'[1]Titan Trigger Edits'!#REF!</definedName>
    <definedName name="CIMS_CIRS_2003_10_03_4___8" localSheetId="28">'[1]Titan Trigger Edits'!#REF!</definedName>
    <definedName name="CIMS_CIRS_2003_10_03_4___8">'Titan Trigger Edits'!#REF!</definedName>
    <definedName name="CIMS_CIRS_2003_10_03_4___8___0">'Titan'!$B$18:$P$18</definedName>
    <definedName name="CIMS_CIRS_2003_10_03_5">'Icy Satellites'!$B$11:$Q$11</definedName>
    <definedName name="CIMS_CIRS_2003_10_03_5___0" localSheetId="17">'[1]Rings'!#REF!</definedName>
    <definedName name="CIMS_CIRS_2003_10_03_5___0" localSheetId="28">'[1]Rings'!#REF!</definedName>
    <definedName name="CIMS_CIRS_2003_10_03_5___0">'Rings'!$B$80:$P$80</definedName>
    <definedName name="CIMS_CIRS_2003_10_03_5___8" localSheetId="5">'DSCAL Trigger Edits'!#REF!</definedName>
    <definedName name="CIMS_CIRS_2003_10_03_5___8" localSheetId="17">'[1]Titan Trigger Edits'!#REF!</definedName>
    <definedName name="CIMS_CIRS_2003_10_03_5___8" localSheetId="28">'[1]Titan Trigger Edits'!#REF!</definedName>
    <definedName name="CIMS_CIRS_2003_10_03_5___8">'Titan Trigger Edits'!#REF!</definedName>
    <definedName name="CIMS_CIRS_2003_10_03_5___8___0">'Titan'!$B$18:$P$18</definedName>
    <definedName name="CIMS_CIRS_2003_10_03_6" localSheetId="17">'[1]Rings'!#REF!</definedName>
    <definedName name="CIMS_CIRS_2003_10_03_6" localSheetId="28">'[1]Rings'!#REF!</definedName>
    <definedName name="CIMS_CIRS_2003_10_03_6">'Rings'!$B$80:$P$80</definedName>
    <definedName name="CIMS_CIRS_2003_10_03_6___8" localSheetId="5">'DSCAL Trigger Edits'!#REF!</definedName>
    <definedName name="CIMS_CIRS_2003_10_03_6___8" localSheetId="17">'[1]Titan Trigger Edits'!#REF!</definedName>
    <definedName name="CIMS_CIRS_2003_10_03_6___8" localSheetId="28">'[1]Titan Trigger Edits'!#REF!</definedName>
    <definedName name="CIMS_CIRS_2003_10_03_6___8">'Titan Trigger Edits'!#REF!</definedName>
    <definedName name="CIMS_CIRS_2003_10_03_6___8___0">'Titan'!$B$18:$P$18</definedName>
    <definedName name="CIMS_CIRS_2003_10_03_7" localSheetId="1">'CIRS Table IDs'!#REF!</definedName>
    <definedName name="CIMS_CIRS_2003_11_02">'CIMS TOL'!$B$158:$N$159</definedName>
    <definedName name="CIMS_CIRS_2003_11_02___0" localSheetId="5">'Saturn'!#REF!</definedName>
    <definedName name="CIMS_CIRS_2003_11_02___0" localSheetId="5">'CIRS Triggers'!#REF!</definedName>
    <definedName name="CIMS_CIRS_2003_11_02___0" localSheetId="5">'CIRS Table IDs'!#REF!</definedName>
    <definedName name="CIMS_CIRS_2003_11_02___0" localSheetId="5">'CIRS SASF Compare'!#REF!</definedName>
    <definedName name="CIMS_CIRS_2003_11_02___0" localSheetId="5">'CIRS EM Test Results'!#REF!</definedName>
    <definedName name="CIMS_CIRS_2003_11_02___0" localSheetId="5">'CIRS DSCAL Info'!#REF!</definedName>
    <definedName name="CIMS_CIRS_2003_11_02___0" localSheetId="17">'[2]CIRS DSCAL Info'!#REF!</definedName>
    <definedName name="CIMS_CIRS_2003_11_02___0" localSheetId="17">'[2]CIRS EM Test Results'!#REF!</definedName>
    <definedName name="CIMS_CIRS_2003_11_02___0" localSheetId="17">'[2]CIRS SASF Compare'!#REF!</definedName>
    <definedName name="CIMS_CIRS_2003_11_02___0" localSheetId="17">'[2]CIRS Triggers'!#REF!</definedName>
    <definedName name="CIMS_CIRS_2003_11_02___0" localSheetId="17">'[1]Saturn'!#REF!</definedName>
    <definedName name="CIMS_CIRS_2003_11_02___0" localSheetId="17">'[1]Rings'!#REF!</definedName>
    <definedName name="CIMS_CIRS_2003_11_02___0" localSheetId="17">'[1]CIRS Triggers'!#REF!</definedName>
    <definedName name="CIMS_CIRS_2003_11_02___0" localSheetId="17">'[1]CIRS SASF Compare'!#REF!</definedName>
    <definedName name="CIMS_CIRS_2003_11_02___0" localSheetId="17">'[1]CIRS EM Test Results'!#REF!</definedName>
    <definedName name="CIMS_CIRS_2003_11_02___0" localSheetId="17">'[1]CIRS DSCAL Info'!#REF!</definedName>
    <definedName name="CIMS_CIRS_2003_11_02___0" localSheetId="28">'Saturn'!#REF!</definedName>
    <definedName name="CIMS_CIRS_2003_11_02___0" localSheetId="28">'CIRS Triggers'!#REF!</definedName>
    <definedName name="CIMS_CIRS_2003_11_02___0" localSheetId="28">'CIRS Table IDs'!#REF!</definedName>
    <definedName name="CIMS_CIRS_2003_11_02___0" localSheetId="28">'CIRS SASF Compare'!#REF!</definedName>
    <definedName name="CIMS_CIRS_2003_11_02___0" localSheetId="28">'CIRS EM Test Results'!#REF!</definedName>
    <definedName name="CIMS_CIRS_2003_11_02___0" localSheetId="28">'[2]CIRS DSCAL Info'!#REF!</definedName>
    <definedName name="CIMS_CIRS_2003_11_02___0" localSheetId="28">'[2]CIRS EM Test Results'!#REF!</definedName>
    <definedName name="CIMS_CIRS_2003_11_02___0" localSheetId="28">'[2]CIRS SASF Compare'!#REF!</definedName>
    <definedName name="CIMS_CIRS_2003_11_02___0" localSheetId="28">'[2]CIRS Triggers'!#REF!</definedName>
    <definedName name="CIMS_CIRS_2003_11_02___0" localSheetId="28">'[1]Saturn'!#REF!</definedName>
    <definedName name="CIMS_CIRS_2003_11_02___0" localSheetId="28">'[1]Rings'!#REF!</definedName>
    <definedName name="CIMS_CIRS_2003_11_02___0" localSheetId="28">'[1]CIRS Triggers'!#REF!</definedName>
    <definedName name="CIMS_CIRS_2003_11_02___0" localSheetId="28">'[1]CIRS SASF Compare'!#REF!</definedName>
    <definedName name="CIMS_CIRS_2003_11_02___0" localSheetId="28">'[1]CIRS EM Test Results'!#REF!</definedName>
    <definedName name="CIMS_CIRS_2003_11_02___0" localSheetId="28">'[1]CIRS DSCAL Info'!#REF!</definedName>
    <definedName name="CIMS_CIRS_2003_11_02___0">'Saturn'!#REF!</definedName>
    <definedName name="CIMS_CIRS_2003_11_02___0">'Rings'!$B$80:$N$80</definedName>
    <definedName name="CIMS_CIRS_2003_11_02___0">'Icy Satellites'!$B$11:$N$11</definedName>
    <definedName name="CIMS_CIRS_2003_11_02___0">'Deep Space Cals'!$B$105:$N$105</definedName>
    <definedName name="CIMS_CIRS_2003_11_02___0">'CIRS Triggers'!#REF!</definedName>
    <definedName name="CIMS_CIRS_2003_11_02___0">'CIRS Table IDs'!#REF!</definedName>
    <definedName name="CIMS_CIRS_2003_11_02___0">'CIRS SASF Compare'!#REF!</definedName>
    <definedName name="CIMS_CIRS_2003_11_02___0">'CIRS EM Test Results'!#REF!</definedName>
    <definedName name="CIMS_CIRS_2003_11_02___0">'CIRS DSCAL Info'!#REF!</definedName>
    <definedName name="CIMS_CIRS_2003_11_02___0___0">#REF!</definedName>
    <definedName name="CIMS_CIRS_2003_11_02___0___0___0">#REF!</definedName>
    <definedName name="CIMS_CIRS_2003_11_02___8" localSheetId="5">'DSCAL Trigger Edits'!#REF!</definedName>
    <definedName name="CIMS_CIRS_2003_11_02___8" localSheetId="17">'[1]Titan Trigger Edits'!#REF!</definedName>
    <definedName name="CIMS_CIRS_2003_11_02___8" localSheetId="28">'[1]Titan Trigger Edits'!#REF!</definedName>
    <definedName name="CIMS_CIRS_2003_11_02___8">'Titan Trigger Edits'!#REF!</definedName>
    <definedName name="CIMS_CIRS_2003_11_02___8___0">'Titan'!$B$18:$N$18</definedName>
    <definedName name="CIMS_CIRS_2003_11_02_1" localSheetId="5">'CIRS DSCAL Info'!#REF!</definedName>
    <definedName name="CIMS_CIRS_2003_11_02_1" localSheetId="17">'[1]CIRS DSCAL Info'!#REF!</definedName>
    <definedName name="CIMS_CIRS_2003_11_02_1" localSheetId="28">'[1]CIRS DSCAL Info'!#REF!</definedName>
    <definedName name="CIMS_CIRS_2003_11_02_1">'CIRS DSCAL Info'!#REF!</definedName>
    <definedName name="CIMS_CIRS_2003_11_02_1___0" localSheetId="5">'CIRS EM Test Results'!#REF!</definedName>
    <definedName name="CIMS_CIRS_2003_11_02_1___0" localSheetId="5">'CIRS Table IDs'!#REF!</definedName>
    <definedName name="CIMS_CIRS_2003_11_02_1___0" localSheetId="5">'CIRS Triggers'!#REF!</definedName>
    <definedName name="CIMS_CIRS_2003_11_02_1___0" localSheetId="5">'Saturn'!#REF!</definedName>
    <definedName name="CIMS_CIRS_2003_11_02_1___0" localSheetId="17">'[2]CIRS EM Test Results'!#REF!</definedName>
    <definedName name="CIMS_CIRS_2003_11_02_1___0" localSheetId="17">'[2]CIRS Triggers'!#REF!</definedName>
    <definedName name="CIMS_CIRS_2003_11_02_1___0" localSheetId="17">'[1]Saturn'!#REF!</definedName>
    <definedName name="CIMS_CIRS_2003_11_02_1___0" localSheetId="17">'[1]Rings'!#REF!</definedName>
    <definedName name="CIMS_CIRS_2003_11_02_1___0" localSheetId="17">'[1]CIRS Triggers'!#REF!</definedName>
    <definedName name="CIMS_CIRS_2003_11_02_1___0" localSheetId="17">'[1]CIRS EM Test Results'!#REF!</definedName>
    <definedName name="CIMS_CIRS_2003_11_02_1___0" localSheetId="28">'Saturn'!#REF!</definedName>
    <definedName name="CIMS_CIRS_2003_11_02_1___0" localSheetId="28">'CIRS Triggers'!#REF!</definedName>
    <definedName name="CIMS_CIRS_2003_11_02_1___0" localSheetId="28">'CIRS Table IDs'!#REF!</definedName>
    <definedName name="CIMS_CIRS_2003_11_02_1___0" localSheetId="28">'[2]CIRS EM Test Results'!#REF!</definedName>
    <definedName name="CIMS_CIRS_2003_11_02_1___0" localSheetId="28">'[2]CIRS Triggers'!#REF!</definedName>
    <definedName name="CIMS_CIRS_2003_11_02_1___0" localSheetId="28">'[1]Saturn'!#REF!</definedName>
    <definedName name="CIMS_CIRS_2003_11_02_1___0" localSheetId="28">'[1]Rings'!#REF!</definedName>
    <definedName name="CIMS_CIRS_2003_11_02_1___0" localSheetId="28">'[1]CIRS Triggers'!#REF!</definedName>
    <definedName name="CIMS_CIRS_2003_11_02_1___0" localSheetId="28">'[1]CIRS EM Test Results'!#REF!</definedName>
    <definedName name="CIMS_CIRS_2003_11_02_1___0">'Saturn'!#REF!</definedName>
    <definedName name="CIMS_CIRS_2003_11_02_1___0">'Rings'!$B$80:$N$80</definedName>
    <definedName name="CIMS_CIRS_2003_11_02_1___0">'Icy Satellites'!$B$11:$N$11</definedName>
    <definedName name="CIMS_CIRS_2003_11_02_1___0">'Deep Space Cals'!$B$10:$N$105</definedName>
    <definedName name="CIMS_CIRS_2003_11_02_1___0">'CIRS Triggers'!#REF!</definedName>
    <definedName name="CIMS_CIRS_2003_11_02_1___0">'CIRS Table IDs'!#REF!</definedName>
    <definedName name="CIMS_CIRS_2003_11_02_1___0">'CIRS SASF Compare'!$B$8:$H$272</definedName>
    <definedName name="CIMS_CIRS_2003_11_02_1___0">'CIRS EM Test Results'!#REF!</definedName>
    <definedName name="CIMS_CIRS_2003_11_02_1___0___0">#REF!</definedName>
    <definedName name="CIMS_CIRS_2003_11_02_1___0___0___0">#REF!</definedName>
    <definedName name="CIMS_CIRS_2003_11_02_1___8" localSheetId="5">'DSCAL Trigger Edits'!#REF!</definedName>
    <definedName name="CIMS_CIRS_2003_11_02_1___8" localSheetId="17">'[1]Titan Trigger Edits'!#REF!</definedName>
    <definedName name="CIMS_CIRS_2003_11_02_1___8" localSheetId="28">'[1]Titan Trigger Edits'!#REF!</definedName>
    <definedName name="CIMS_CIRS_2003_11_02_1___8">'Titan Trigger Edits'!#REF!</definedName>
    <definedName name="CIMS_CIRS_2003_11_02_1___8___0">'Titan'!$B$18:$N$18</definedName>
    <definedName name="CIMS_CIRS_2003_11_02_2" localSheetId="5">'CIRS DSCAL Info'!#REF!</definedName>
    <definedName name="CIMS_CIRS_2003_11_02_2" localSheetId="17">'[1]CIRS DSCAL Info'!#REF!</definedName>
    <definedName name="CIMS_CIRS_2003_11_02_2" localSheetId="28">'[1]CIRS DSCAL Info'!#REF!</definedName>
    <definedName name="CIMS_CIRS_2003_11_02_2">'CIRS DSCAL Info'!#REF!</definedName>
    <definedName name="CIMS_CIRS_2003_11_02_2___0" localSheetId="5">'CIRS EM Test Results'!#REF!</definedName>
    <definedName name="CIMS_CIRS_2003_11_02_2___0" localSheetId="5">'CIRS SASF Compare'!#REF!</definedName>
    <definedName name="CIMS_CIRS_2003_11_02_2___0" localSheetId="5">'CIRS Table IDs'!#REF!</definedName>
    <definedName name="CIMS_CIRS_2003_11_02_2___0" localSheetId="5">'CIRS Triggers'!#REF!</definedName>
    <definedName name="CIMS_CIRS_2003_11_02_2___0" localSheetId="5">'Saturn'!#REF!</definedName>
    <definedName name="CIMS_CIRS_2003_11_02_2___0" localSheetId="17">'[2]CIRS EM Test Results'!#REF!</definedName>
    <definedName name="CIMS_CIRS_2003_11_02_2___0" localSheetId="17">'[2]CIRS SASF Compare'!#REF!</definedName>
    <definedName name="CIMS_CIRS_2003_11_02_2___0" localSheetId="17">'[2]CIRS Triggers'!#REF!</definedName>
    <definedName name="CIMS_CIRS_2003_11_02_2___0" localSheetId="17">'[1]CIRS EM Test Results'!#REF!</definedName>
    <definedName name="CIMS_CIRS_2003_11_02_2___0" localSheetId="17">'[1]CIRS SASF Compare'!#REF!</definedName>
    <definedName name="CIMS_CIRS_2003_11_02_2___0" localSheetId="17">'[1]CIRS Triggers'!#REF!</definedName>
    <definedName name="CIMS_CIRS_2003_11_02_2___0" localSheetId="17">'[1]Rings'!#REF!</definedName>
    <definedName name="CIMS_CIRS_2003_11_02_2___0" localSheetId="17">'[1]Saturn'!#REF!</definedName>
    <definedName name="CIMS_CIRS_2003_11_02_2___0" localSheetId="28">'Saturn'!#REF!</definedName>
    <definedName name="CIMS_CIRS_2003_11_02_2___0" localSheetId="28">'CIRS Triggers'!#REF!</definedName>
    <definedName name="CIMS_CIRS_2003_11_02_2___0" localSheetId="28">'CIRS Table IDs'!#REF!</definedName>
    <definedName name="CIMS_CIRS_2003_11_02_2___0" localSheetId="28">'CIRS SASF Compare'!#REF!</definedName>
    <definedName name="CIMS_CIRS_2003_11_02_2___0" localSheetId="28">'[2]CIRS EM Test Results'!#REF!</definedName>
    <definedName name="CIMS_CIRS_2003_11_02_2___0" localSheetId="28">'[2]CIRS SASF Compare'!#REF!</definedName>
    <definedName name="CIMS_CIRS_2003_11_02_2___0" localSheetId="28">'[2]CIRS Triggers'!#REF!</definedName>
    <definedName name="CIMS_CIRS_2003_11_02_2___0" localSheetId="28">'[1]CIRS EM Test Results'!#REF!</definedName>
    <definedName name="CIMS_CIRS_2003_11_02_2___0" localSheetId="28">'[1]CIRS SASF Compare'!#REF!</definedName>
    <definedName name="CIMS_CIRS_2003_11_02_2___0" localSheetId="28">'[1]CIRS Triggers'!#REF!</definedName>
    <definedName name="CIMS_CIRS_2003_11_02_2___0" localSheetId="28">'[1]Rings'!#REF!</definedName>
    <definedName name="CIMS_CIRS_2003_11_02_2___0" localSheetId="28">'[1]Saturn'!#REF!</definedName>
    <definedName name="CIMS_CIRS_2003_11_02_2___0">'Saturn'!#REF!</definedName>
    <definedName name="CIMS_CIRS_2003_11_02_2___0">'Rings'!$B$80:$N$80</definedName>
    <definedName name="CIMS_CIRS_2003_11_02_2___0">'Icy Satellites'!$B$11:$N$11</definedName>
    <definedName name="CIMS_CIRS_2003_11_02_2___0">'Deep Space Cals'!$B$105:$N$105</definedName>
    <definedName name="CIMS_CIRS_2003_11_02_2___0">'CIRS Triggers'!#REF!</definedName>
    <definedName name="CIMS_CIRS_2003_11_02_2___0">'CIRS Table IDs'!#REF!</definedName>
    <definedName name="CIMS_CIRS_2003_11_02_2___0">'CIRS SASF Compare'!#REF!</definedName>
    <definedName name="CIMS_CIRS_2003_11_02_2___0">'CIRS EM Test Results'!#REF!</definedName>
    <definedName name="CIMS_CIRS_2003_11_02_2___0___0">#REF!</definedName>
    <definedName name="CIMS_CIRS_2003_11_02_2___0___0___0">#REF!</definedName>
    <definedName name="CIMS_CIRS_2003_11_02_2___8" localSheetId="5">'DSCAL Trigger Edits'!#REF!</definedName>
    <definedName name="CIMS_CIRS_2003_11_02_2___8" localSheetId="17">'[1]Titan Trigger Edits'!#REF!</definedName>
    <definedName name="CIMS_CIRS_2003_11_02_2___8" localSheetId="28">'[1]Titan Trigger Edits'!#REF!</definedName>
    <definedName name="CIMS_CIRS_2003_11_02_2___8">'Titan Trigger Edits'!#REF!</definedName>
    <definedName name="CIMS_CIRS_2003_11_02_2___8___0">'Titan'!$B$18:$N$18</definedName>
    <definedName name="CIMS_CIRS_2003_11_02_3" localSheetId="5">'CIRS DSCAL Info'!#REF!</definedName>
    <definedName name="CIMS_CIRS_2003_11_02_3" localSheetId="17">'[1]CIRS DSCAL Info'!#REF!</definedName>
    <definedName name="CIMS_CIRS_2003_11_02_3" localSheetId="28">'[1]CIRS DSCAL Info'!#REF!</definedName>
    <definedName name="CIMS_CIRS_2003_11_02_3">'CIRS DSCAL Info'!#REF!</definedName>
    <definedName name="CIMS_CIRS_2003_11_02_3___0" localSheetId="5">'Saturn'!#REF!</definedName>
    <definedName name="CIMS_CIRS_2003_11_02_3___0" localSheetId="5">'CIRS Triggers'!#REF!</definedName>
    <definedName name="CIMS_CIRS_2003_11_02_3___0" localSheetId="5">'CIRS Table IDs'!#REF!</definedName>
    <definedName name="CIMS_CIRS_2003_11_02_3___0" localSheetId="5">'CIRS EM Test Results'!#REF!</definedName>
    <definedName name="CIMS_CIRS_2003_11_02_3___0" localSheetId="17">'[2]CIRS EM Test Results'!#REF!</definedName>
    <definedName name="CIMS_CIRS_2003_11_02_3___0" localSheetId="17">'[2]CIRS Triggers'!#REF!</definedName>
    <definedName name="CIMS_CIRS_2003_11_02_3___0" localSheetId="17">'[1]CIRS EM Test Results'!#REF!</definedName>
    <definedName name="CIMS_CIRS_2003_11_02_3___0" localSheetId="17">'[1]CIRS Triggers'!#REF!</definedName>
    <definedName name="CIMS_CIRS_2003_11_02_3___0" localSheetId="17">'[1]Rings'!#REF!</definedName>
    <definedName name="CIMS_CIRS_2003_11_02_3___0" localSheetId="17">'[1]Saturn'!#REF!</definedName>
    <definedName name="CIMS_CIRS_2003_11_02_3___0" localSheetId="28">'Saturn'!#REF!</definedName>
    <definedName name="CIMS_CIRS_2003_11_02_3___0" localSheetId="28">'CIRS Triggers'!#REF!</definedName>
    <definedName name="CIMS_CIRS_2003_11_02_3___0" localSheetId="28">'CIRS Table IDs'!#REF!</definedName>
    <definedName name="CIMS_CIRS_2003_11_02_3___0" localSheetId="28">'[2]CIRS EM Test Results'!#REF!</definedName>
    <definedName name="CIMS_CIRS_2003_11_02_3___0" localSheetId="28">'[2]CIRS Triggers'!#REF!</definedName>
    <definedName name="CIMS_CIRS_2003_11_02_3___0" localSheetId="28">'[1]CIRS EM Test Results'!#REF!</definedName>
    <definedName name="CIMS_CIRS_2003_11_02_3___0" localSheetId="28">'[1]CIRS Triggers'!#REF!</definedName>
    <definedName name="CIMS_CIRS_2003_11_02_3___0" localSheetId="28">'[1]Rings'!#REF!</definedName>
    <definedName name="CIMS_CIRS_2003_11_02_3___0" localSheetId="28">'[1]Saturn'!#REF!</definedName>
    <definedName name="CIMS_CIRS_2003_11_02_3___0">'Saturn'!#REF!</definedName>
    <definedName name="CIMS_CIRS_2003_11_02_3___0">'Rings'!$B$80:$N$80</definedName>
    <definedName name="CIMS_CIRS_2003_11_02_3___0">'Icy Satellites'!$B$11:$N$11</definedName>
    <definedName name="CIMS_CIRS_2003_11_02_3___0">'Deep Space Cals'!$B$10:$N$105</definedName>
    <definedName name="CIMS_CIRS_2003_11_02_3___0">'CIRS Triggers'!#REF!</definedName>
    <definedName name="CIMS_CIRS_2003_11_02_3___0">'CIRS Table IDs'!#REF!</definedName>
    <definedName name="CIMS_CIRS_2003_11_02_3___0">'CIRS SASF Compare'!$B$8:$H$272</definedName>
    <definedName name="CIMS_CIRS_2003_11_02_3___0">'CIRS EM Test Results'!#REF!</definedName>
    <definedName name="CIMS_CIRS_2003_11_02_3___0___0">#REF!</definedName>
    <definedName name="CIMS_CIRS_2003_11_02_3___0___0___0">#REF!</definedName>
    <definedName name="CIMS_CIRS_2003_11_02_3___8" localSheetId="5">'DSCAL Trigger Edits'!#REF!</definedName>
    <definedName name="CIMS_CIRS_2003_11_02_3___8" localSheetId="17">'[1]Titan Trigger Edits'!#REF!</definedName>
    <definedName name="CIMS_CIRS_2003_11_02_3___8" localSheetId="28">'[1]Titan Trigger Edits'!#REF!</definedName>
    <definedName name="CIMS_CIRS_2003_11_02_3___8">'Titan Trigger Edits'!#REF!</definedName>
    <definedName name="CIMS_CIRS_2003_11_02_3___8___0">'Titan'!$B$18:$N$18</definedName>
    <definedName name="CIMS_CIRS_2003_11_02_4">'Icy Satellites'!$B$11:$N$11</definedName>
    <definedName name="CIMS_CIRS_2003_11_02_4___0" localSheetId="17">'[1]Rings'!#REF!</definedName>
    <definedName name="CIMS_CIRS_2003_11_02_4___0" localSheetId="28">'[1]Rings'!#REF!</definedName>
    <definedName name="CIMS_CIRS_2003_11_02_4___0">'Rings'!$B$80:$N$80</definedName>
    <definedName name="CIMS_CIRS_2003_11_02_4___8" localSheetId="5">'DSCAL Trigger Edits'!#REF!</definedName>
    <definedName name="CIMS_CIRS_2003_11_02_4___8" localSheetId="17">'[1]Titan Trigger Edits'!#REF!</definedName>
    <definedName name="CIMS_CIRS_2003_11_02_4___8" localSheetId="28">'[1]Titan Trigger Edits'!#REF!</definedName>
    <definedName name="CIMS_CIRS_2003_11_02_4___8">'Titan Trigger Edits'!#REF!</definedName>
    <definedName name="CIMS_CIRS_2003_11_02_4___8___0">'Titan'!$B$18:$N$18</definedName>
    <definedName name="CIMS_CIRS_2003_11_02_5" localSheetId="17">'[1]Rings'!#REF!</definedName>
    <definedName name="CIMS_CIRS_2003_11_02_5" localSheetId="28">'[1]Rings'!#REF!</definedName>
    <definedName name="CIMS_CIRS_2003_11_02_5">'Rings'!$B$80:$N$80</definedName>
    <definedName name="CIMS_CIRS_2003_11_02_5___8" localSheetId="5">'DSCAL Trigger Edits'!#REF!</definedName>
    <definedName name="CIMS_CIRS_2003_11_02_5___8" localSheetId="17">'[1]Titan Trigger Edits'!#REF!</definedName>
    <definedName name="CIMS_CIRS_2003_11_02_5___8" localSheetId="28">'[1]Titan Trigger Edits'!#REF!</definedName>
    <definedName name="CIMS_CIRS_2003_11_02_5___8">'Titan Trigger Edits'!#REF!</definedName>
    <definedName name="CIMS_CIRS_2003_11_02_5___8___0">'Titan'!$B$18:$N$18</definedName>
    <definedName name="CIMS_CIRS_2003_11_02_6" localSheetId="1">'CIRS Table IDs'!#REF!</definedName>
    <definedName name="CIMS_CIRS_2004_03_16">'CIMS TOL'!$B$158:$N$159</definedName>
    <definedName name="CIMS_CIRS_Export_2007_11_12" localSheetId="101">'CIMS TOL Import'!#REF!</definedName>
    <definedName name="CIMS_Export_2005_05_12_2" localSheetId="5">'CIMS TOL Import'!#REF!</definedName>
    <definedName name="CIMS_Export_2005_05_12_2" localSheetId="17">'[1]CIMS TOL Import'!#REF!</definedName>
    <definedName name="CIMS_Export_2005_05_12_2" localSheetId="28">'[1]CIMS TOL Import'!#REF!</definedName>
    <definedName name="CIMS_Export_2005_05_12_2">'CIMS TOL Import'!#REF!</definedName>
    <definedName name="CIMS_Export_2005_08_19_1" localSheetId="5">'CIMS TOL Import'!#REF!</definedName>
    <definedName name="CIMS_Export_2005_08_19_1" localSheetId="17">'[1]CIMS TOL Import'!#REF!</definedName>
    <definedName name="CIMS_Export_2005_08_19_1" localSheetId="28">'[1]CIMS TOL Import'!#REF!</definedName>
    <definedName name="CIMS_Export_2005_08_19_1">'CIMS TOL Import'!#REF!</definedName>
    <definedName name="CIMS_Export_2006_02_16" localSheetId="5">'CIMS TOL Import'!#REF!</definedName>
    <definedName name="CIMS_Export_2006_02_16" localSheetId="17">'[1]CIMS TOL Import'!#REF!</definedName>
    <definedName name="CIMS_Export_2006_02_16" localSheetId="28">'[1]CIMS TOL Import'!#REF!</definedName>
    <definedName name="CIMS_Export_2006_02_16">'CIMS TOL Import'!#REF!</definedName>
    <definedName name="CIMS_Export_2006_03_27" localSheetId="5">'CIMS TOL Import'!#REF!</definedName>
    <definedName name="CIMS_Export_2006_03_27" localSheetId="17">'[1]CIMS TOL Import'!#REF!</definedName>
    <definedName name="CIMS_Export_2006_03_27" localSheetId="28">'[1]CIMS TOL Import'!#REF!</definedName>
    <definedName name="CIMS_Export_2006_03_27">'CIMS TOL Import'!#REF!</definedName>
    <definedName name="CIMS_Export_2006_05_07" localSheetId="5">'CIMS TOL Import'!#REF!</definedName>
    <definedName name="CIMS_Export_2006_05_07" localSheetId="17">'[1]CIMS TOL Import'!#REF!</definedName>
    <definedName name="CIMS_Export_2006_05_07" localSheetId="28">'[1]CIMS TOL Import'!#REF!</definedName>
    <definedName name="CIMS_Export_2006_05_07">'CIMS TOL Import'!#REF!</definedName>
    <definedName name="CIMS_Export_2006_06_01" localSheetId="5">'CIMS TOL Import'!#REF!</definedName>
    <definedName name="CIMS_Export_2006_06_01" localSheetId="17">'[1]CIMS TOL Import'!#REF!</definedName>
    <definedName name="CIMS_Export_2006_06_01" localSheetId="28">'[1]CIMS TOL Import'!#REF!</definedName>
    <definedName name="CIMS_Export_2006_06_01">'CIMS TOL Import'!#REF!</definedName>
    <definedName name="CIMS_Export_2006_07_09" localSheetId="5">'CIMS TOL Import'!#REF!</definedName>
    <definedName name="CIMS_Export_2006_07_09" localSheetId="17">'[1]CIMS TOL Import'!#REF!</definedName>
    <definedName name="CIMS_Export_2006_07_09" localSheetId="28">'[1]CIMS TOL Import'!#REF!</definedName>
    <definedName name="CIMS_Export_2006_07_09">'CIMS TOL Import'!#REF!</definedName>
    <definedName name="CIMS_Export_2006_08_03" localSheetId="5">'CIMS TOL Import'!#REF!</definedName>
    <definedName name="CIMS_Export_2006_08_03" localSheetId="17">'[1]CIMS TOL Import'!#REF!</definedName>
    <definedName name="CIMS_Export_2006_08_03" localSheetId="28">'[1]CIMS TOL Import'!#REF!</definedName>
    <definedName name="CIMS_Export_2006_08_03">'CIMS TOL Import'!#REF!</definedName>
    <definedName name="CIMS_Export_2006_09_08" localSheetId="0">'CIMS TOL'!$B$6:$Q$157</definedName>
    <definedName name="CIMS_Export_2006_09_08" localSheetId="101">'CIMS TOL Import'!#REF!</definedName>
    <definedName name="CIMS_Export_2006_11_15" localSheetId="101">'CIMS TOL Import'!#REF!</definedName>
    <definedName name="CIMS_Export_2007_02_28" localSheetId="101">'CIMS TOL Import'!#REF!</definedName>
    <definedName name="CIMS_Export_2007_02_28_1" localSheetId="0">'CIMS TOL'!$B$6:$Q$157</definedName>
    <definedName name="CIMS_Export_2007_03_23" localSheetId="101">'CIMS TOL Import'!#REF!</definedName>
    <definedName name="CIMS_Export_2007_04_26." localSheetId="101">'CIMS TOL Import'!#REF!</definedName>
    <definedName name="CIMS_Export_2007_06_12." localSheetId="101">'CIMS TOL Import'!$B$3:$AB$3</definedName>
    <definedName name="CIMS_S35_Export_2007_07_17" localSheetId="101">'CIMS TOL Import'!$B$3:$Z$3</definedName>
    <definedName name="CIMS_TOL_2005_06_17" localSheetId="5">'CIMS TOL Import'!#REF!</definedName>
    <definedName name="CIMS_TOL_2005_06_17" localSheetId="17">'[1]CIMS TOL Import'!#REF!</definedName>
    <definedName name="CIMS_TOL_2005_06_17" localSheetId="28">'[1]CIMS TOL Import'!#REF!</definedName>
    <definedName name="CIMS_TOL_2005_06_17">'CIMS TOL Import'!#REF!</definedName>
    <definedName name="CIMS_TOL_2005_10_31" localSheetId="5">'CIMS TOL Import'!#REF!</definedName>
    <definedName name="CIMS_TOL_2005_10_31" localSheetId="17">'[1]CIMS TOL Import'!#REF!</definedName>
    <definedName name="CIMS_TOL_2005_10_31" localSheetId="28">'[1]CIMS TOL Import'!#REF!</definedName>
    <definedName name="CIMS_TOL_2005_10_31">'CIMS TOL Import'!#REF!</definedName>
    <definedName name="CIRS_All_S04_2004_05_17">'CIMS TOL'!$B$158:$N$159</definedName>
    <definedName name="CIRS_CIMS_Export_S30_2007_01_12" localSheetId="0">'CIMS TOL'!$B$6:$Q$157</definedName>
    <definedName name="CIRS_CIMS_Export_S30_2007_01_12" localSheetId="101">'CIMS TOL Import'!#REF!</definedName>
    <definedName name="CIRS_CIMS_Export_S30_2007_01_12_1" localSheetId="0">'CIMS TOL'!$B$6:$Q$157</definedName>
    <definedName name="CIRS_CIMS_S48_Export_2008_10_17" localSheetId="101">'CIMS TOL Import'!$B$5:$P$157</definedName>
    <definedName name="CIRS_S12_2005_02_02_1" localSheetId="5">'CIMS TOL Import'!#REF!</definedName>
    <definedName name="CIRS_S12_2005_02_02_1" localSheetId="17">'[1]CIMS TOL Import'!#REF!</definedName>
    <definedName name="CIRS_S12_2005_02_02_1" localSheetId="28">'[1]CIMS TOL Import'!#REF!</definedName>
    <definedName name="CIRS_S12_2005_02_02_1">'CIMS TOL Import'!#REF!</definedName>
    <definedName name="CIRS_S20_2005_12_30" localSheetId="5">'CIMS TOL Import'!#REF!</definedName>
    <definedName name="CIRS_S20_2005_12_30" localSheetId="17">'[1]CIMS TOL Import'!#REF!</definedName>
    <definedName name="CIRS_S20_2005_12_30" localSheetId="28">'[1]CIMS TOL Import'!#REF!</definedName>
    <definedName name="CIRS_S20_2005_12_30">'CIMS TOL Import'!#REF!</definedName>
    <definedName name="_xlnm.Print_Titles" localSheetId="0">'CIMS TOL'!$2:$4</definedName>
    <definedName name="Rev_003_2004_09_16_2" localSheetId="5">'CIMS TOL Import'!#REF!</definedName>
    <definedName name="Rev_003_2004_09_16_2" localSheetId="17">'[1]CIMS TOL Import'!#REF!</definedName>
    <definedName name="Rev_003_2004_09_16_2" localSheetId="28">'[1]CIMS TOL Import'!#REF!</definedName>
    <definedName name="Rev_003_2004_09_16_2">'CIMS TOL Import'!#REF!</definedName>
    <definedName name="Rev_00c_2004_09_16_1" localSheetId="5">'CIMS TOL Import'!#REF!</definedName>
    <definedName name="Rev_00c_2004_09_16_1" localSheetId="17">'[1]CIMS TOL Import'!#REF!</definedName>
    <definedName name="Rev_00c_2004_09_16_1" localSheetId="28">'[1]CIMS TOL Import'!#REF!</definedName>
    <definedName name="Rev_00c_2004_09_16_1">'CIMS TOL Import'!#REF!</definedName>
    <definedName name="S05_2004_06_22" localSheetId="5">'CIMS TOL Import'!#REF!</definedName>
    <definedName name="S05_2004_06_22" localSheetId="17">'[1]CIMS TOL Import'!#REF!</definedName>
    <definedName name="S05_2004_06_22" localSheetId="28">'[1]CIMS TOL Import'!#REF!</definedName>
    <definedName name="S05_2004_06_22">'CIMS TOL Import'!#REF!</definedName>
    <definedName name="S09_2004_09_27_2" localSheetId="5">'CIMS TOL Import'!#REF!</definedName>
    <definedName name="S09_2004_09_27_2" localSheetId="17">'[1]CIMS TOL Import'!#REF!</definedName>
    <definedName name="S09_2004_09_27_2" localSheetId="28">'[1]CIMS TOL Import'!#REF!</definedName>
    <definedName name="S09_2004_09_27_2">'CIMS TOL Import'!#REF!</definedName>
    <definedName name="S10_2004_11_15_1" localSheetId="5">'CIMS TOL Import'!#REF!</definedName>
    <definedName name="S10_2004_11_15_1" localSheetId="17">'[1]CIMS TOL Import'!#REF!</definedName>
    <definedName name="S10_2004_11_15_1" localSheetId="28">'[1]CIMS TOL Import'!#REF!</definedName>
    <definedName name="S10_2004_11_15_1">'CIMS TOL Import'!#REF!</definedName>
    <definedName name="S10_2004_11_15_2">'CIMS TOL'!$B$158:$P$159</definedName>
    <definedName name="S10_2004_11_15_2___0" localSheetId="5">'CIMS TOL Import'!#REF!</definedName>
    <definedName name="S10_2004_11_15_2___0" localSheetId="17">'[1]CIMS TOL Import'!#REF!</definedName>
    <definedName name="S10_2004_11_15_2___0" localSheetId="28">'[1]CIMS TOL Import'!#REF!</definedName>
    <definedName name="S10_2004_11_15_2___0">'CIMS TOL Import'!#REF!</definedName>
    <definedName name="S11_2004_12_29_1" localSheetId="5">'CIMS TOL Import'!#REF!</definedName>
    <definedName name="S11_2004_12_29_1" localSheetId="17">'[1]CIMS TOL Import'!#REF!</definedName>
    <definedName name="S11_2004_12_29_1" localSheetId="28">'[1]CIMS TOL Import'!#REF!</definedName>
    <definedName name="S11_2004_12_29_1">'CIMS TOL Import'!#REF!</definedName>
    <definedName name="S48_SOP_Port_3_rwa_summary_081208_172748" localSheetId="7">'SOP Port 3 RWA Data'!$C$3:$O$141</definedName>
    <definedName name="TransExp_Req_CIRS_2004_07_16" localSheetId="5">'CIMS TOL Import'!#REF!</definedName>
    <definedName name="TransExp_Req_CIRS_2004_07_16" localSheetId="17">'[1]CIMS TOL Import'!#REF!</definedName>
    <definedName name="TransExp_Req_CIRS_2004_07_16" localSheetId="28">'[1]CIMS TOL Import'!#REF!</definedName>
    <definedName name="TransExp_Req_CIRS_2004_07_16">'CIMS TOL Import'!#REF!</definedName>
  </definedNames>
  <calcPr fullCalcOnLoad="1"/>
</workbook>
</file>

<file path=xl/sharedStrings.xml><?xml version="1.0" encoding="utf-8"?>
<sst xmlns="http://schemas.openxmlformats.org/spreadsheetml/2006/main" count="8273" uniqueCount="776">
  <si>
    <t>Number of CIRS Observations</t>
  </si>
  <si>
    <t>Total time of CIRS observations</t>
  </si>
  <si>
    <t>(Includes Support imaging time, excludes zero data volume requests)</t>
  </si>
  <si>
    <t>(Includes Support imaging data volume)</t>
  </si>
  <si>
    <t>(Excludes Support imaging time, excludes zero data volume requests)</t>
  </si>
  <si>
    <t>(Excludes Support imaging data volume)</t>
  </si>
  <si>
    <t>DSCALS</t>
  </si>
  <si>
    <t>Totals</t>
  </si>
  <si>
    <t>% of data volume spent on DSCALs</t>
  </si>
  <si>
    <t>Support Imaging</t>
  </si>
  <si>
    <t>Total:</t>
  </si>
  <si>
    <t>Total Mbit</t>
  </si>
  <si>
    <t>CIRS Mbit</t>
  </si>
  <si>
    <t>Loop</t>
  </si>
  <si>
    <t>CIRS_NO_DATA_TIME_001</t>
  </si>
  <si>
    <t>CIRS_NO_DATA_TIME_002</t>
  </si>
  <si>
    <t>CIRS_NO_DATA_TIME_003</t>
  </si>
  <si>
    <t>CIRS_NO_DATA_TIME_004</t>
  </si>
  <si>
    <t>CIRS_NO_DATA_TIME_005</t>
  </si>
  <si>
    <t>CIRS_NO_DATA_TIME_006</t>
  </si>
  <si>
    <t>CIRS_NO_DATA_TIME_007</t>
  </si>
  <si>
    <t>CIRS_NO_DATA_TIME_008</t>
  </si>
  <si>
    <t>CIRS_NO_DATA_TIME_009</t>
  </si>
  <si>
    <t>CIRS_NO_DATA_TIME_010</t>
  </si>
  <si>
    <t>CIRS_NO_DATA_TIME_011</t>
  </si>
  <si>
    <t>CIRS_NO_DATA_TIME_012</t>
  </si>
  <si>
    <t>CIRS_NO_DATA_TIME_013</t>
  </si>
  <si>
    <t>CIRS_NO_DATA_TIME_014</t>
  </si>
  <si>
    <t>CIRS_NO_DATA_TIME_015</t>
  </si>
  <si>
    <t>CIRS_NO_DATA_TIME_016</t>
  </si>
  <si>
    <t>CIRS_NO_DATA_TIME_017</t>
  </si>
  <si>
    <t>CIRS_NO_DATA_TIME_018</t>
  </si>
  <si>
    <t>CIRS_NO_DATA_TIME_019</t>
  </si>
  <si>
    <t>CIRS_NO_DATA_TIME_020</t>
  </si>
  <si>
    <t>CIRS_NO_DATA_TIME_021</t>
  </si>
  <si>
    <t>CIRS_NO_DATA_TIME_022</t>
  </si>
  <si>
    <t>CIRS_NO_DATA_TIME_023</t>
  </si>
  <si>
    <t>CIRS_NO_DATA_TIME_024</t>
  </si>
  <si>
    <t>CIRS_NO_DATA_TIME_025</t>
  </si>
  <si>
    <t>CIRS_NO_DATA_TIME_027</t>
  </si>
  <si>
    <t>CIRS_NO_DATA_TIME_028</t>
  </si>
  <si>
    <t>CIRS_NO_DATA_TIME_029</t>
  </si>
  <si>
    <t>CIRS_NO_DATA_TIME_030</t>
  </si>
  <si>
    <t>CIRS_NO_DATA_TIME_031</t>
  </si>
  <si>
    <t>CIRS_NO_DATA_TIME_032</t>
  </si>
  <si>
    <t>CIRS_NO_DATA_TIME_033</t>
  </si>
  <si>
    <t>CIRS_NO_DATA_TIME_034</t>
  </si>
  <si>
    <t>CIRS_NO_DATA_TIME_035</t>
  </si>
  <si>
    <t>CIRS_NO_DATA_TIME_036</t>
  </si>
  <si>
    <t>CIRS_NO_DATA_TIME_037</t>
  </si>
  <si>
    <t>CIRS_NO_DATA_TIME_038</t>
  </si>
  <si>
    <t>CIRS_NO_DATA_TIME_039</t>
  </si>
  <si>
    <t>CIRS_NO_DATA_TIME_040</t>
  </si>
  <si>
    <t>CIRS_NO_DATA_TIME_041</t>
  </si>
  <si>
    <t>CIRS_NO_DATA_TIME_042</t>
  </si>
  <si>
    <t>CIRS_NO_DATA_TIME_043</t>
  </si>
  <si>
    <t>CIRS_NO_DATA_TIME_044</t>
  </si>
  <si>
    <t>CIRS_NO_DATA_TIME_045</t>
  </si>
  <si>
    <t>CIRS_NO_DATA_TIME_046</t>
  </si>
  <si>
    <t>CIRS_NO_DATA_TIME_047</t>
  </si>
  <si>
    <t>CIRS_NO_DATA_TIME_048</t>
  </si>
  <si>
    <t>CIRS_NO_DATA_TIME_049</t>
  </si>
  <si>
    <t>CIRS_NO_DATA_TIME_050</t>
  </si>
  <si>
    <t>CIRS_NO_DATA_TIME_051</t>
  </si>
  <si>
    <t>CIRS_NO_DATA_TIME_052</t>
  </si>
  <si>
    <t>CIRS_NO_DATA_TIME_053</t>
  </si>
  <si>
    <t>CIRS_NO_DATA_TIME_054</t>
  </si>
  <si>
    <t>CIRS_NO_DATA_TIME_055</t>
  </si>
  <si>
    <t>CIRS_NO_DATA_TIME_056</t>
  </si>
  <si>
    <t>CIRS_NO_DATA_TIME_057</t>
  </si>
  <si>
    <t>CIRS_NO_DATA_TIME_058</t>
  </si>
  <si>
    <t>CIRS_NO_DATA_TIME_059</t>
  </si>
  <si>
    <t>CIRS_NO_DATA_TIME_060</t>
  </si>
  <si>
    <t>CIRS_NO_DATA_TIME_061</t>
  </si>
  <si>
    <t>CIRS_NO_DATA_TIME_062</t>
  </si>
  <si>
    <t>CIRS_NO_DATA_TIME_064</t>
  </si>
  <si>
    <t xml:space="preserve">Day = </t>
  </si>
  <si>
    <t>Maximum number of loops:</t>
  </si>
  <si>
    <t>Maxium dead time:</t>
  </si>
  <si>
    <t>Agreement</t>
  </si>
  <si>
    <t>Extended hh:mm:ss</t>
  </si>
  <si>
    <t>Request Name</t>
  </si>
  <si>
    <t>Table Number</t>
  </si>
  <si>
    <t>EM Test Results</t>
  </si>
  <si>
    <t>Starting Table Number</t>
  </si>
  <si>
    <t>Start Time</t>
  </si>
  <si>
    <t>Duration</t>
  </si>
  <si>
    <t>End Time</t>
  </si>
  <si>
    <t>Data Rate (bps)</t>
  </si>
  <si>
    <t>Data Volume (Mbit)</t>
  </si>
  <si>
    <t>Table #</t>
  </si>
  <si>
    <t>Calendar Day</t>
  </si>
  <si>
    <t>Year</t>
  </si>
  <si>
    <t>DOY</t>
  </si>
  <si>
    <t>hh:mm:ss</t>
  </si>
  <si>
    <t>Days</t>
  </si>
  <si>
    <t>Number of DSCALs</t>
  </si>
  <si>
    <t>Day</t>
  </si>
  <si>
    <t>Hours</t>
  </si>
  <si>
    <t>Total Data Volume:</t>
  </si>
  <si>
    <t>Mbits</t>
  </si>
  <si>
    <t>hh:mm::ss</t>
  </si>
  <si>
    <t>Maximum time between DSCALS</t>
  </si>
  <si>
    <t xml:space="preserve">Total Duration of DSCALS </t>
  </si>
  <si>
    <t>(includes zero data volume requests)</t>
  </si>
  <si>
    <t>(excludes zero data volume requests)</t>
  </si>
  <si>
    <t>Data Volume Mbit</t>
  </si>
  <si>
    <t>FP3/4 Mode</t>
  </si>
  <si>
    <t>FPA Temperature (Set Point)</t>
  </si>
  <si>
    <t>Guaranteed hh:mm:ss</t>
  </si>
  <si>
    <t>Total Possible CIRS Deep Space Time</t>
  </si>
  <si>
    <t>Total DSCALs</t>
  </si>
  <si>
    <t>DSCAL's Guaranteed</t>
  </si>
  <si>
    <t>DSCAL's Extended</t>
  </si>
  <si>
    <t>Short Deep Space Observations</t>
  </si>
  <si>
    <t>CIRS Observation time</t>
  </si>
  <si>
    <t>Ratio Observation / Good DSCAL</t>
  </si>
  <si>
    <t>Ratio Observation / Total DSCAL</t>
  </si>
  <si>
    <t>SPASS Note</t>
  </si>
  <si>
    <t>Pointing</t>
  </si>
  <si>
    <t>Primary</t>
  </si>
  <si>
    <t>Secondary</t>
  </si>
  <si>
    <t>Number of Saturn requests/observations</t>
  </si>
  <si>
    <t>Total time:</t>
  </si>
  <si>
    <t>Total data volume</t>
  </si>
  <si>
    <t>Mbit</t>
  </si>
  <si>
    <t>EM Time:</t>
  </si>
  <si>
    <t>Data Mode</t>
  </si>
  <si>
    <t>Data or No Data</t>
  </si>
  <si>
    <t>Spectral Resolution</t>
  </si>
  <si>
    <t>Pixels</t>
  </si>
  <si>
    <t>Table ID</t>
  </si>
  <si>
    <t>Notes</t>
  </si>
  <si>
    <t>FP1</t>
  </si>
  <si>
    <t>FP3</t>
  </si>
  <si>
    <t>FP4</t>
  </si>
  <si>
    <t>Support Imaging Request Name</t>
  </si>
  <si>
    <t xml:space="preserve"> </t>
  </si>
  <si>
    <t>Number of Saturn Support Imaging Requests</t>
  </si>
  <si>
    <t>Number of Icy Satellite requests/observations</t>
  </si>
  <si>
    <t>Data or no data?</t>
  </si>
  <si>
    <t xml:space="preserve"> Table ID</t>
  </si>
  <si>
    <t>Shutter closed</t>
  </si>
  <si>
    <t>Number of Titan requests/observations</t>
  </si>
  <si>
    <t>EM Time</t>
  </si>
  <si>
    <t>Close Shutter Time</t>
  </si>
  <si>
    <t>Number of Titan Suport Imaging Requests</t>
  </si>
  <si>
    <t>Starting Table Number</t>
  </si>
  <si>
    <t>Request Name</t>
  </si>
  <si>
    <t>Start Time</t>
  </si>
  <si>
    <t>Duration</t>
  </si>
  <si>
    <t>End Time</t>
  </si>
  <si>
    <t>Data Rate (bps)</t>
  </si>
  <si>
    <t>Data Volume (Mbit)</t>
  </si>
  <si>
    <t>SPASS Note</t>
  </si>
  <si>
    <t>Pointing</t>
  </si>
  <si>
    <t>Table #</t>
  </si>
  <si>
    <t>Calendar Day</t>
  </si>
  <si>
    <t>Year</t>
  </si>
  <si>
    <t>DOY</t>
  </si>
  <si>
    <t>hh:mm:ss</t>
  </si>
  <si>
    <t>hh:mm:ss</t>
  </si>
  <si>
    <t>Calendar Day</t>
  </si>
  <si>
    <t>Year</t>
  </si>
  <si>
    <t>DOY</t>
  </si>
  <si>
    <t>hh:mm:ss</t>
  </si>
  <si>
    <t>Primary</t>
  </si>
  <si>
    <t>Secondary</t>
  </si>
  <si>
    <t>Number of Ring requests/observations</t>
  </si>
  <si>
    <t>Total time:</t>
  </si>
  <si>
    <t>Total Data Volume:</t>
  </si>
  <si>
    <t>Mbit</t>
  </si>
  <si>
    <t>EM Time:</t>
  </si>
  <si>
    <t>Request Name</t>
  </si>
  <si>
    <t>Data Mode</t>
  </si>
  <si>
    <t>Data or No Data</t>
  </si>
  <si>
    <t>Spectral Resolution</t>
  </si>
  <si>
    <t>Pixels</t>
  </si>
  <si>
    <t>Duration</t>
  </si>
  <si>
    <t>Table ID</t>
  </si>
  <si>
    <t>Notes</t>
  </si>
  <si>
    <t>FP1</t>
  </si>
  <si>
    <t>FP3</t>
  </si>
  <si>
    <t>FP4</t>
  </si>
  <si>
    <t>FP3</t>
  </si>
  <si>
    <t>FP4</t>
  </si>
  <si>
    <t>Request Name</t>
  </si>
  <si>
    <t>Start Time</t>
  </si>
  <si>
    <t>Duration</t>
  </si>
  <si>
    <t>End Time</t>
  </si>
  <si>
    <t>Data Volume (Mbit)</t>
  </si>
  <si>
    <t>Calendar Day</t>
  </si>
  <si>
    <t>Year</t>
  </si>
  <si>
    <t>DOY</t>
  </si>
  <si>
    <t>hh:mm:ss</t>
  </si>
  <si>
    <t>hh:mm:ss</t>
  </si>
  <si>
    <t>Calendar Day</t>
  </si>
  <si>
    <t>Year</t>
  </si>
  <si>
    <t>DOY</t>
  </si>
  <si>
    <t>hh:mm:ss</t>
  </si>
  <si>
    <t>Number of Ring Suport Imaging Requests</t>
  </si>
  <si>
    <t>Total time:</t>
  </si>
  <si>
    <t>Total Data Volume:</t>
  </si>
  <si>
    <t>Mbit</t>
  </si>
  <si>
    <t>Total on the SSR</t>
  </si>
  <si>
    <t>Each SSR load command can hold</t>
  </si>
  <si>
    <t>table data words</t>
  </si>
  <si>
    <t>Needed for look-up table</t>
  </si>
  <si>
    <t>Available for triggers</t>
  </si>
  <si>
    <t>Saturn</t>
  </si>
  <si>
    <t>Icy Satellites</t>
  </si>
  <si>
    <t>Titan</t>
  </si>
  <si>
    <t>Rings</t>
  </si>
  <si>
    <t>DSCALs</t>
  </si>
  <si>
    <t>Total for Triggers</t>
  </si>
  <si>
    <t>Margin</t>
  </si>
  <si>
    <t>Look-up table + Triggers</t>
  </si>
  <si>
    <t>(also number of ALF blocks)</t>
  </si>
  <si>
    <t>Words per ALF block</t>
  </si>
  <si>
    <t>Number of words to be read in</t>
  </si>
  <si>
    <t>Number of unique tables</t>
  </si>
  <si>
    <t>Hk Packet cycle (s)</t>
  </si>
  <si>
    <t>Table load verifcation time (s)</t>
  </si>
  <si>
    <t>Table load verifcation time (hh::mm:ss)</t>
  </si>
  <si>
    <t>Sarting Address</t>
  </si>
  <si>
    <t>Ending Address</t>
  </si>
  <si>
    <t>CIRS_NO_DATA_TIME_026</t>
  </si>
  <si>
    <t>Offset to no-data table</t>
  </si>
  <si>
    <t>Offset to table 60</t>
  </si>
  <si>
    <t>Duration of setup commands</t>
  </si>
  <si>
    <t>Hours in a day</t>
  </si>
  <si>
    <r>
      <t>D</t>
    </r>
    <r>
      <rPr>
        <sz val="12"/>
        <color indexed="8"/>
        <rFont val="Arial"/>
        <family val="2"/>
      </rPr>
      <t>_TIME</t>
    </r>
  </si>
  <si>
    <t>Blink</t>
  </si>
  <si>
    <t>Data</t>
  </si>
  <si>
    <t>Data Volume Allocated</t>
  </si>
  <si>
    <t>Data Rate Used</t>
  </si>
  <si>
    <t>Compression Factor</t>
  </si>
  <si>
    <t>Data Volume Calculated</t>
  </si>
  <si>
    <t>Seconds</t>
  </si>
  <si>
    <t>Data Rate Allocated</t>
  </si>
  <si>
    <t>CIRS_NO_DATA_TIME_063</t>
  </si>
  <si>
    <t>CIRS_NO_DATA_TIME_065</t>
  </si>
  <si>
    <t>CIRS_NO_DATA_TIME_066</t>
  </si>
  <si>
    <t>CIRS_NO_DATA_TIME_067</t>
  </si>
  <si>
    <t>CIRS_NO_DATA_TIME_068</t>
  </si>
  <si>
    <t>CIRS_NO_DATA_TIME_069</t>
  </si>
  <si>
    <t>CIRS_NO_DATA_TIME_070</t>
  </si>
  <si>
    <t>CIRS_NO_DATA_TIME_071</t>
  </si>
  <si>
    <t>CIRS_NO_DATA_TIME_072</t>
  </si>
  <si>
    <t>CIRS_NO_DATA_TIME_073</t>
  </si>
  <si>
    <t>CIRS_NO_DATA_TIME_074</t>
  </si>
  <si>
    <t>CIRS_NO_DATA_TIME_075</t>
  </si>
  <si>
    <t>CIRS_NO_DATA_TIME_076</t>
  </si>
  <si>
    <t>CIRS_NO_DATA_TIME_077</t>
  </si>
  <si>
    <t>CIRS_NO_DATA_TIME_078</t>
  </si>
  <si>
    <t>CIRS_NO_DATA_TIME_079</t>
  </si>
  <si>
    <t>CIRS_NO_DATA_TIME_080</t>
  </si>
  <si>
    <t>CIRS_NO_DATA_TIME_081</t>
  </si>
  <si>
    <t>CIRS_NO_DATA_TIME_083</t>
  </si>
  <si>
    <t>CIRS_NO_DATA_TIME_084</t>
  </si>
  <si>
    <t>CIRS_NO_DATA_TIME_085</t>
  </si>
  <si>
    <t>CIRS_NO_DATA_TIME_086</t>
  </si>
  <si>
    <t>CIRS_NO_DATA_TIME_087</t>
  </si>
  <si>
    <t>CIRS_NO_DATA_TIME_088</t>
  </si>
  <si>
    <t>CIRS_NO_DATA_TIME_089</t>
  </si>
  <si>
    <t>CIRS_NO_DATA_TIME_090</t>
  </si>
  <si>
    <t>CIRS_NO_DATA_TIME_091</t>
  </si>
  <si>
    <t>CIRS_NO_DATA_TIME_093</t>
  </si>
  <si>
    <t>CIRS_NO_DATA_TIME_094</t>
  </si>
  <si>
    <t>CIRS_NO_DATA_TIME_095</t>
  </si>
  <si>
    <t>CIRS_NO_DATA_TIME_096</t>
  </si>
  <si>
    <t>CIRS_NO_DATA_TIME_097</t>
  </si>
  <si>
    <t>CIRS_NO_DATA_TIME_098</t>
  </si>
  <si>
    <t>CIRS_NO_DATA_TIME_100</t>
  </si>
  <si>
    <t>CIRS_NO_DATA_TIME_101</t>
  </si>
  <si>
    <t>CIRS_NO_DATA_TIME_102</t>
  </si>
  <si>
    <t>CIRS_NO_DATA_TIME_103</t>
  </si>
  <si>
    <t>CIRS_NO_DATA_TIME_104</t>
  </si>
  <si>
    <t>CIRS_NO_DATA_TIME_105</t>
  </si>
  <si>
    <t>CIRS_NO_DATA_TIME_106</t>
  </si>
  <si>
    <t>CIRS_NO_DATA_TIME_107</t>
  </si>
  <si>
    <t>CIRS_NO_DATA_TIME_000</t>
  </si>
  <si>
    <t>CIRS_NO_DATA_TIME_099</t>
  </si>
  <si>
    <t>Total CIRS Time</t>
  </si>
  <si>
    <t>CIRS_NO_DATA_TIME_108</t>
  </si>
  <si>
    <t>CIRS_NO_DATA_TIME_109</t>
  </si>
  <si>
    <t>CIRS_NO_DATA_TIME_110</t>
  </si>
  <si>
    <t>CIRS_NO_DATA_TIME_111</t>
  </si>
  <si>
    <t>CIRS_NO_DATA_TIME_112</t>
  </si>
  <si>
    <t>CIRS_NO_DATA_TIME_113</t>
  </si>
  <si>
    <t>CIRS_NO_DATA_TIME_114</t>
  </si>
  <si>
    <t>CIRS_NO_DATA_TIME_115</t>
  </si>
  <si>
    <t>CIRS_NO_DATA_TIME_116</t>
  </si>
  <si>
    <t>CIRS_NO_DATA_TIME_117</t>
  </si>
  <si>
    <t>CIRS_NO_DATA_TIME_118</t>
  </si>
  <si>
    <t>CIRS_NO_DATA_TIME_119</t>
  </si>
  <si>
    <t>CIRS_NO_DATA_TIME_120</t>
  </si>
  <si>
    <t>CIRS_NO_DATA_TIME_121</t>
  </si>
  <si>
    <t>CIRS_NO_DATA_TIME_122</t>
  </si>
  <si>
    <t>CIRS_NO_DATA_TIME_123</t>
  </si>
  <si>
    <t>CIRS_NO_DATA_TIME_124</t>
  </si>
  <si>
    <t>CIRS_NO_DATA_TIME_125</t>
  </si>
  <si>
    <t>CIRS_NO_DATA_TIME_126</t>
  </si>
  <si>
    <t>CIRS_NO_DATA_TIME_127</t>
  </si>
  <si>
    <t>CIRS_NO_DATA_TIME_128</t>
  </si>
  <si>
    <t>CIRS_NO_DATA_TIME_129</t>
  </si>
  <si>
    <t>CIRS_NO_DATA_TIME_130</t>
  </si>
  <si>
    <t>CIRS_NO_DATA_TIME_131</t>
  </si>
  <si>
    <t>Merged Tables</t>
  </si>
  <si>
    <t>Extra Load Commands</t>
  </si>
  <si>
    <t>CIRS_NO_DATA_TIME_132</t>
  </si>
  <si>
    <t>CIRS_NO_DATA_TIME_133</t>
  </si>
  <si>
    <t>CIRS_NO_DATA_TIME_092</t>
  </si>
  <si>
    <t>Remove Table</t>
  </si>
  <si>
    <t>Notes from Conor</t>
  </si>
  <si>
    <t>CIRS_NO_DATA_TIME_082</t>
  </si>
  <si>
    <t>Continous in time check</t>
  </si>
  <si>
    <t>Removed Load Commands</t>
  </si>
  <si>
    <t>From file:CIMS_CIRS_Export</t>
  </si>
  <si>
    <t>Request</t>
  </si>
  <si>
    <t>Rate</t>
  </si>
  <si>
    <t>Data Volume</t>
  </si>
  <si>
    <t>SPASS Type</t>
  </si>
  <si>
    <t>Primary Pointing</t>
  </si>
  <si>
    <t>Secondary Pointing</t>
  </si>
  <si>
    <t>Pointing Agreement</t>
  </si>
  <si>
    <t>CIRS_103OT_SEQSETUP048_PRIME</t>
  </si>
  <si>
    <t>Non-SPASS</t>
  </si>
  <si>
    <t>CIRS_103RI_TMAPS30LP001_PRIME</t>
  </si>
  <si>
    <t>Prime</t>
  </si>
  <si>
    <t>CIRS_FP1 to Rings</t>
  </si>
  <si>
    <t>POS_Z to NSP</t>
  </si>
  <si>
    <t>CIRS_103RI_TMAPS30LP001_SI</t>
  </si>
  <si>
    <t>SPASS Rider</t>
  </si>
  <si>
    <t>CIRS_103IC_DSCAL09049_SP</t>
  </si>
  <si>
    <t>CIRS_103TI_M30R2CLDF049_ISS</t>
  </si>
  <si>
    <t>CIRS_103SA_COMPSIT004_PRIME</t>
  </si>
  <si>
    <t>CIRS_FP1 to Saturn</t>
  </si>
  <si>
    <t>CIRS_103SK_OPNAV501_NAV</t>
  </si>
  <si>
    <t>CIRS_103IC_DSCAL09050_SP</t>
  </si>
  <si>
    <t>CIRS_103RI_EGPHASE117_VIMS</t>
  </si>
  <si>
    <t>CIRS_104IC_DSCAL09051_SP</t>
  </si>
  <si>
    <t>CIRS_104IC_DSCAL09451_SP</t>
  </si>
  <si>
    <t>CIRS_104RI_APOMOSU126_VIMS</t>
  </si>
  <si>
    <t>CIRS_104IC_DSCAL09052_SP</t>
  </si>
  <si>
    <t>CIRS_104RI_DEEPSPACE053_NAV</t>
  </si>
  <si>
    <t>CIRS_104RI_SATELLORB008_ISS</t>
  </si>
  <si>
    <t>CIRS_104RI_GAMCRUOCC102_VIMS</t>
  </si>
  <si>
    <t>CIRS_104RI_URBETCEN001_UVIS</t>
  </si>
  <si>
    <t>CIRS_104RI_DEEPSPACE054_SP</t>
  </si>
  <si>
    <t>CIRS_104IC_DSCAL09054_SP</t>
  </si>
  <si>
    <t>CIRS_104RI_SURVEYTG003_CAPS</t>
  </si>
  <si>
    <t>CIRS_104RI_VTMPN60MP001_PRIME</t>
  </si>
  <si>
    <t>NEG_X to Sun</t>
  </si>
  <si>
    <t>CIRS_104RI_VTMPN60MP001_SI</t>
  </si>
  <si>
    <t>CIRS_104RI_SATELLORB012_ISS</t>
  </si>
  <si>
    <t>CIRS_104IC_DSCAL09055_SP</t>
  </si>
  <si>
    <t>CIRS_104TI_M180R2HZ055_ISS</t>
  </si>
  <si>
    <t>CIRS_104RI_TDIFN45HP001_PRIME</t>
  </si>
  <si>
    <t>CIRS_104RI_TDIFN45HP001_SI</t>
  </si>
  <si>
    <t>CIRS_104RI_PHOTDARK001_ISS</t>
  </si>
  <si>
    <t>CIRS_104RF_FMOVIE003_ISS</t>
  </si>
  <si>
    <t>CIRS_104RI_DEEPSPACE056_SP</t>
  </si>
  <si>
    <t>CIRS_104IC_DSCAL09455_SP</t>
  </si>
  <si>
    <t>CIRS_104DI_160W160PH001_ISS</t>
  </si>
  <si>
    <t>CIRS_104RI_DEEPSPACE156_CDA</t>
  </si>
  <si>
    <t>CIRS_104RI_SHRTMOV002_ISS</t>
  </si>
  <si>
    <t>CIRS_104RI_TDIFS20HP001_PRIME</t>
  </si>
  <si>
    <t>CIRS_104RI_TDIFS20HP001_SI</t>
  </si>
  <si>
    <t>CIRS_104RI_HIRESHIPH001_VIMS</t>
  </si>
  <si>
    <t>CIRS_104RI_BETPEGOCC102_VIMS</t>
  </si>
  <si>
    <t>CIRS_104RI_VCASLSHP001_PRIME</t>
  </si>
  <si>
    <t>CIRS_104RI_VCASLSHP001_SI</t>
  </si>
  <si>
    <t>CIRS_104RI_DEEPSPACE057_SP</t>
  </si>
  <si>
    <t>CIRS_104IC_DSCAL09057_SP</t>
  </si>
  <si>
    <t>CIRS_104RI_DEEPSPACE058_SP</t>
  </si>
  <si>
    <t>CIRS_104RI_VTMPS60MP001_PRIME</t>
  </si>
  <si>
    <t>CIRS_104RI_VTMPS60MP001_SI</t>
  </si>
  <si>
    <t>CIRS_104ST_UREPSCAS001_UVIS</t>
  </si>
  <si>
    <t>CIRS_104RI_VTMPS60MP002_PRIME</t>
  </si>
  <si>
    <t>CIRS_104RI_VTMPS60MP002_SI</t>
  </si>
  <si>
    <t>CIRS_104RI_DEEPSPACE059_NAV</t>
  </si>
  <si>
    <t>CIRS_104IC_DSCAL09059_SP</t>
  </si>
  <si>
    <t>CIRS_104RI_DEEPSPACE059_SP</t>
  </si>
  <si>
    <t>CIRS_104RI_TMAPS45MP001_PRIME</t>
  </si>
  <si>
    <t>CIRS_104RI_TMAPS45MP001_SI</t>
  </si>
  <si>
    <t>CIRS_104RI_SATELLORB016_ISS</t>
  </si>
  <si>
    <t>CIRS_104RI_PHOTLIT003_ISS</t>
  </si>
  <si>
    <t>CIRS_104RI_DEEPSPACE060_SP</t>
  </si>
  <si>
    <t>CIRS_104IC_DSCAL09060_SP</t>
  </si>
  <si>
    <t>CIRS_104RI_DEEPSPACE460_SP</t>
  </si>
  <si>
    <t>CIRS_104RI_TMAPS30LP001_PRIME</t>
  </si>
  <si>
    <t>CIRS_104RI_TMAPS30LP001_SI</t>
  </si>
  <si>
    <t>CIRS_104IC_DSCAL09460_SP</t>
  </si>
  <si>
    <t>CIRS_104TI_M60R3CLD061_ISS</t>
  </si>
  <si>
    <t>CIRS_104RI_SATELLORB021_ISS</t>
  </si>
  <si>
    <t>CIRS_104RI_SURVEYPTG006_CAPS</t>
  </si>
  <si>
    <t>CIRS_104RI_RADMRLPLF001_ISS</t>
  </si>
  <si>
    <t>CIRS_104RI_DEEPSPACE061_SP</t>
  </si>
  <si>
    <t>CIRS_104IC_DSCAL09061_SP</t>
  </si>
  <si>
    <t>CIRS_104RI_URTHEHYA001_UVIS</t>
  </si>
  <si>
    <t>CIRS_104RI_EGPHASE118_VIMS</t>
  </si>
  <si>
    <t>CIRS_104IC_DSCAL09062_SP</t>
  </si>
  <si>
    <t>CIRS_105RF_FMOVIE003_ISS</t>
  </si>
  <si>
    <t>CIRS_105IC_DSCAL09063_SP</t>
  </si>
  <si>
    <t>CIRS_105TI_M30R3CLD064_ISS</t>
  </si>
  <si>
    <t>CIRS_105RI_OUTERSATS001_ISS</t>
  </si>
  <si>
    <t>CIRS_105RI_TMAPN45LP001_PRIME</t>
  </si>
  <si>
    <t>CIRS_105RI_TMAPN45LP001_SI</t>
  </si>
  <si>
    <t>CIRS_105RI_SATELLORB005_ISS</t>
  </si>
  <si>
    <t>CIRS_105IC_DSCAL09064_SP</t>
  </si>
  <si>
    <t>CIRS_105RI_HLCUSPPTG001_CAPS</t>
  </si>
  <si>
    <t>CIRS_105RI_SATREFL065_PRIME</t>
  </si>
  <si>
    <t>CIRS_105RI_SATREFL065_SI</t>
  </si>
  <si>
    <t>CIRS_105RI_URBETCEN001_UVIS</t>
  </si>
  <si>
    <t>CIRS_105IC_DSCAL09066_SP</t>
  </si>
  <si>
    <t>CIRS_105TI_M90R2CLD066_ISS</t>
  </si>
  <si>
    <t>CIRS_105RI_SATELLORB011_ISS</t>
  </si>
  <si>
    <t>CIRS_105RI_URALPARA001_UVIS</t>
  </si>
  <si>
    <t>CIRS_105IC_DSCAL09067_SP</t>
  </si>
  <si>
    <t>CIRS_105RI_SATELLORB012_ISS</t>
  </si>
  <si>
    <t>CIRS_105RI_TDIFN45HP001_PRIME</t>
  </si>
  <si>
    <t>CIRS_105RI_TDIFN45HP001_SI</t>
  </si>
  <si>
    <t>CIRS_105RI_SHRTMOV001_ISS</t>
  </si>
  <si>
    <t>CIRS_105RI_DEEPSPCE068_SP</t>
  </si>
  <si>
    <t>CIRS_105IC_DSCAL09068_SP</t>
  </si>
  <si>
    <t>CIRS_105RI_SHRTMOV002_ISS</t>
  </si>
  <si>
    <t>CIRS_105RI_TDIFS20HP001_PRIME</t>
  </si>
  <si>
    <t>CIRS_105RI_TDIFS20HP001_SI</t>
  </si>
  <si>
    <t>CIRS_105RI_HIRESHIPH001_VIMS</t>
  </si>
  <si>
    <t>CIRS_105RI_DEEPSPACE069_SP</t>
  </si>
  <si>
    <t>CIRS_105IC_DSCAL09069_SP</t>
  </si>
  <si>
    <t>CIRS_105RH_FP1SECLNX001_PRIME</t>
  </si>
  <si>
    <t>CIRS_FP3 to Rhea</t>
  </si>
  <si>
    <t>CIRS_105RH_FP1SECLNX001_SI</t>
  </si>
  <si>
    <t>CIRS_105IC_DSCAL09070_SP</t>
  </si>
  <si>
    <t>CIRS_105RF_FMOVIE002_ISS</t>
  </si>
  <si>
    <t>CIRS_105RI_DEEPSPACE071_SP</t>
  </si>
  <si>
    <t>CIRS_105IC_DSCAL09071_SP</t>
  </si>
  <si>
    <t>CIRS_105RI_LATPHASE108_VIMS</t>
  </si>
  <si>
    <t>CIRS_105RI_SATELLORB015_ISS</t>
  </si>
  <si>
    <t>CIRS_105IC_DSCAL09072_SP</t>
  </si>
  <si>
    <t>CIRS_105RI_SURVEYPTG005_CAPS</t>
  </si>
  <si>
    <t>CIRS_105RI_SPKMVLFLP001_ISS</t>
  </si>
  <si>
    <t>CIRS_105RI_DEEPSPACE073_SP</t>
  </si>
  <si>
    <t>CIRS_105IC_DSCAL09073_SP</t>
  </si>
  <si>
    <t>CIRS_105IC_DSCAL09473_SP</t>
  </si>
  <si>
    <t>CIRS_105RI_EGPHASE119_VIMS</t>
  </si>
  <si>
    <t>CIRS_105RI_SATELLORB024_ISS</t>
  </si>
  <si>
    <t>CIRS_105IC_DSCAL09074_SP</t>
  </si>
  <si>
    <t>CIRS_106TI_M60R2CLD075_ISS</t>
  </si>
  <si>
    <t>CIRS_106RI_SURVEYPTG001_CAPS</t>
  </si>
  <si>
    <t>CIRS_106RI_TMAPN20LP001_PRIME</t>
  </si>
  <si>
    <t>CIRS_106RI_TMAPN20LP001_SI</t>
  </si>
  <si>
    <t>CIRS_106IC_DSCAL09075_SP</t>
  </si>
  <si>
    <t>CIRS_106RI_DEEPSPACE076_SP</t>
  </si>
  <si>
    <t>CIRS_106RI_APOMOSU128_VIMS</t>
  </si>
  <si>
    <t>CIRS_106IC_DSCAL09076_SP</t>
  </si>
  <si>
    <t>CIRS_106TI_M60R2CLD077_ISS</t>
  </si>
  <si>
    <t>CIRS_106RI_GAMCRUOCC104_VIMS</t>
  </si>
  <si>
    <t>CIRS_106RI_VTMPN60MP001_PRIME</t>
  </si>
  <si>
    <t>CIRS_106RI_VTMPN60MP001_SI</t>
  </si>
  <si>
    <t>CIRS_106SK_OPNAV781_NAV</t>
  </si>
  <si>
    <t>CIRS_106IC_DSCAL09078_SP</t>
  </si>
  <si>
    <t>CIRS_106SA_COMPSIT001_PRIME</t>
  </si>
  <si>
    <t>CIRS_106IC_DSCAL09079_SP</t>
  </si>
  <si>
    <t>CIRS_106RI_PHOTDARK002_ISS</t>
  </si>
  <si>
    <t>CIRS_106RI_MNRNGSHAD001_ISS</t>
  </si>
  <si>
    <t>CIRS_106RI_TDIFN20HP001_PRIME</t>
  </si>
  <si>
    <t>CIRS_106RI_TDIFN20HP001_SI</t>
  </si>
  <si>
    <t>CIRS_106IC_DSCAL09080_SP</t>
  </si>
  <si>
    <t>CIRS_106RI_TDIFS20HP001_PRIME</t>
  </si>
  <si>
    <t>CIRS_106RI_TDIFS20HP001_SI</t>
  </si>
  <si>
    <t>CIRS_106SK_OPNAV801_NAV</t>
  </si>
  <si>
    <t>CIRS_106IC_DSCAL09081_SP</t>
  </si>
  <si>
    <t>CIRS_106TI_M90R1CLD081_ISS</t>
  </si>
  <si>
    <t>CIRS_106RI_TDIFS45HP001_PRIME</t>
  </si>
  <si>
    <t>CIRS_106RI_TDIFS45HP001_SI</t>
  </si>
  <si>
    <t>CIRS_106RI_RCASOCC104_VIMS</t>
  </si>
  <si>
    <t>CIRS_106IC_DSCAL09082_SP</t>
  </si>
  <si>
    <t>CIRS_106RF_FMOVIE002_ISS</t>
  </si>
  <si>
    <t>CIRS_106IC_DSCAL09083_SP</t>
  </si>
  <si>
    <t>CIRS_106TI_M90R1CLD083_ISS</t>
  </si>
  <si>
    <t>CIRS_106SA_COMPSIT002_PRIME</t>
  </si>
  <si>
    <t>CIRS_106IC_DSCAL09084_SP</t>
  </si>
  <si>
    <t>CIRS_106IC_DSCAL09085_SP</t>
  </si>
  <si>
    <t>S48_START</t>
  </si>
  <si>
    <t>S48_END</t>
  </si>
  <si>
    <t>No Co-add</t>
  </si>
  <si>
    <t>Number of Icy Satellites Suport Imaging Requests</t>
  </si>
  <si>
    <t>Old Table #</t>
  </si>
  <si>
    <t>New Table #</t>
  </si>
  <si>
    <t>Pairs</t>
  </si>
  <si>
    <t>Table</t>
  </si>
  <si>
    <t>Zero Time</t>
  </si>
  <si>
    <t>Running Time</t>
  </si>
  <si>
    <t>RTI Delay</t>
  </si>
  <si>
    <t>Command Stem</t>
  </si>
  <si>
    <t>/89COMPOUND_SCAN</t>
  </si>
  <si>
    <t>IMMED</t>
  </si>
  <si>
    <t>NOADD</t>
  </si>
  <si>
    <t>F1DATA</t>
  </si>
  <si>
    <t>F3DATA</t>
  </si>
  <si>
    <t>F4DATA</t>
  </si>
  <si>
    <t>F3PAIR</t>
  </si>
  <si>
    <t>F4PAIR</t>
  </si>
  <si>
    <t>CLOSED</t>
  </si>
  <si>
    <t>ALWAYS</t>
  </si>
  <si>
    <t>OPEN</t>
  </si>
  <si>
    <t>/89EXE_END_SEQUENCE</t>
  </si>
  <si>
    <t>Total Request time</t>
  </si>
  <si>
    <t>Less one minute for table 50</t>
  </si>
  <si>
    <t>Total Observation time</t>
  </si>
  <si>
    <t>ü</t>
  </si>
  <si>
    <t>Centers</t>
  </si>
  <si>
    <t>Data</t>
  </si>
  <si>
    <t>No Data</t>
  </si>
  <si>
    <t>Replaced with Lego table 291</t>
  </si>
  <si>
    <t>Replace with Lego Table</t>
  </si>
  <si>
    <t>F3CENT</t>
  </si>
  <si>
    <t>F4CENT</t>
  </si>
  <si>
    <t>F4NODATA</t>
  </si>
  <si>
    <t>Duplicate of Table 514</t>
  </si>
  <si>
    <t>Duplicate of Table 506</t>
  </si>
  <si>
    <t>Duplicate of Table 519</t>
  </si>
  <si>
    <t>Duplicate of Table 523</t>
  </si>
  <si>
    <t>Duplicate of Table 529</t>
  </si>
  <si>
    <t>Center</t>
  </si>
  <si>
    <t>Titan = 2.77 mrad</t>
  </si>
  <si>
    <t>Titan = 2.20 mrad</t>
  </si>
  <si>
    <t>Titan = 2.28 mrad</t>
  </si>
  <si>
    <t>Titan = 2.74 mrad</t>
  </si>
  <si>
    <t>Titan = 2.66 mrad</t>
  </si>
  <si>
    <t>Titan = 2.72 mrad</t>
  </si>
  <si>
    <t>Titan = 4.70 mrad</t>
  </si>
  <si>
    <t>Titan = 4.67 mrad</t>
  </si>
  <si>
    <t>Titan = 2.90 mrad (night)</t>
  </si>
  <si>
    <t>0:09:30 at start and end</t>
  </si>
  <si>
    <t>0:07:00 start and end</t>
  </si>
  <si>
    <t>F3BLINK</t>
  </si>
  <si>
    <t>F4BLINK</t>
  </si>
  <si>
    <t>76.3 (22)</t>
  </si>
  <si>
    <t>Centers</t>
  </si>
  <si>
    <t>N/A</t>
  </si>
  <si>
    <t>Duration [hours]</t>
  </si>
  <si>
    <t>Max wheel rate</t>
  </si>
  <si>
    <t>Min wheel rate</t>
  </si>
  <si>
    <t>Time with rate &lt; 1250</t>
  </si>
  <si>
    <t>Time with rate &lt; 1350</t>
  </si>
  <si>
    <t>Time with rate &lt; 1450</t>
  </si>
  <si>
    <t>Time with rate &lt; 1600</t>
  </si>
  <si>
    <t>Time with rate &gt; 1600</t>
  </si>
  <si>
    <t>Total effective time</t>
  </si>
  <si>
    <t>Fraction of good data</t>
  </si>
  <si>
    <t>2009-048T12:40:00</t>
  </si>
  <si>
    <t>2009-048T12:42:00</t>
  </si>
  <si>
    <t>2009-048T18:15:00</t>
  </si>
  <si>
    <t>2009-049T02:55:00</t>
  </si>
  <si>
    <t>2009-049T04:35:00</t>
  </si>
  <si>
    <t>2009-049T12:35:00</t>
  </si>
  <si>
    <t>2009-049T13:15:00</t>
  </si>
  <si>
    <t>2009-049T14:30:00</t>
  </si>
  <si>
    <t>2009-050T02:05:00</t>
  </si>
  <si>
    <t>2009-050T03:34:00</t>
  </si>
  <si>
    <t>2009-050T04:35:00</t>
  </si>
  <si>
    <t>2009-050T12:35:00</t>
  </si>
  <si>
    <t>2009-050T13:15:00</t>
  </si>
  <si>
    <t>2009-051T02:40:00</t>
  </si>
  <si>
    <t>2009-051T04:20:00</t>
  </si>
  <si>
    <t>2009-051T12:20:00</t>
  </si>
  <si>
    <t>2009-051T20:50:00</t>
  </si>
  <si>
    <t>2009-052T04:50:00</t>
  </si>
  <si>
    <t>2009-052T05:30:00</t>
  </si>
  <si>
    <t>2009-052T16:50:00</t>
  </si>
  <si>
    <t>2009-052T20:50:00</t>
  </si>
  <si>
    <t>2009-053T04:50:00</t>
  </si>
  <si>
    <t>2009-053T06:04:00</t>
  </si>
  <si>
    <t>2009-053T06:05:00</t>
  </si>
  <si>
    <t>2009-053T06:40:00</t>
  </si>
  <si>
    <t>2009-053T14:15:00</t>
  </si>
  <si>
    <t>2009-054T03:25:00</t>
  </si>
  <si>
    <t>2009-054T04:00:00</t>
  </si>
  <si>
    <t>2009-054T05:00:00</t>
  </si>
  <si>
    <t>2009-054T12:25:00</t>
  </si>
  <si>
    <t>2009-054T13:00:00</t>
  </si>
  <si>
    <t>2009-054T15:00:00</t>
  </si>
  <si>
    <t>2009-055T02:00:00</t>
  </si>
  <si>
    <t>2009-055T02:30:00</t>
  </si>
  <si>
    <t>2009-055T04:05:00</t>
  </si>
  <si>
    <t>2009-055T12:05:00</t>
  </si>
  <si>
    <t>2009-055T12:45:00</t>
  </si>
  <si>
    <t>2009-055T14:00:00</t>
  </si>
  <si>
    <t>2009-055T20:00:00</t>
  </si>
  <si>
    <t>2009-056T00:00:00</t>
  </si>
  <si>
    <t>2009-056T02:45:00</t>
  </si>
  <si>
    <t>2009-056T03:20:00</t>
  </si>
  <si>
    <t>2009-056T04:20:00</t>
  </si>
  <si>
    <t>2009-056T12:20:00</t>
  </si>
  <si>
    <t>2009-056T12:50:00</t>
  </si>
  <si>
    <t>2009-056T15:00:00</t>
  </si>
  <si>
    <t>2009-056T17:00:00</t>
  </si>
  <si>
    <t>2009-057T01:00:00</t>
  </si>
  <si>
    <t>2009-057T07:00:00</t>
  </si>
  <si>
    <t>2009-057T07:50:00</t>
  </si>
  <si>
    <t>2009-057T11:05:00</t>
  </si>
  <si>
    <t>2009-057T19:00:00</t>
  </si>
  <si>
    <t>2009-057T19:35:00</t>
  </si>
  <si>
    <t>2009-057T20:35:00</t>
  </si>
  <si>
    <t>2009-058T04:35:00</t>
  </si>
  <si>
    <t>2009-058T05:10:00</t>
  </si>
  <si>
    <t>2009-058T09:40:00</t>
  </si>
  <si>
    <t>2009-058T18:30:00</t>
  </si>
  <si>
    <t>2009-059T01:20:00</t>
  </si>
  <si>
    <t>2009-059T02:49:00</t>
  </si>
  <si>
    <t>2009-059T03:50:00</t>
  </si>
  <si>
    <t>2009-059T11:50:00</t>
  </si>
  <si>
    <t>2009-059T12:30:00</t>
  </si>
  <si>
    <t>2009-059T21:00:00</t>
  </si>
  <si>
    <t>2009-059T22:10:00</t>
  </si>
  <si>
    <t>2009-060T02:10:00</t>
  </si>
  <si>
    <t>2009-060T02:50:00</t>
  </si>
  <si>
    <t>2009-060T03:50:00</t>
  </si>
  <si>
    <t>2009-060T11:50:00</t>
  </si>
  <si>
    <t>2009-060T12:20:00</t>
  </si>
  <si>
    <t>2009-060T18:50:00</t>
  </si>
  <si>
    <t>2009-060T20:20:00</t>
  </si>
  <si>
    <t>2009-061T04:20:00</t>
  </si>
  <si>
    <t>2009-061T05:00:00</t>
  </si>
  <si>
    <t>2009-061T06:15:00</t>
  </si>
  <si>
    <t>2009-061T06:45:00</t>
  </si>
  <si>
    <t>2009-061T08:45:00</t>
  </si>
  <si>
    <t>2009-061T17:45:00</t>
  </si>
  <si>
    <t>2009-061T18:20:00</t>
  </si>
  <si>
    <t>2009-061T19:20:00</t>
  </si>
  <si>
    <t>2009-062T02:45:00</t>
  </si>
  <si>
    <t>2009-062T03:20:00</t>
  </si>
  <si>
    <t>2009-062T05:50:00</t>
  </si>
  <si>
    <t>2009-062T07:50:00</t>
  </si>
  <si>
    <t>2009-062T15:50:00</t>
  </si>
  <si>
    <t>2009-062T20:05:00</t>
  </si>
  <si>
    <t>2009-063T04:05:00</t>
  </si>
  <si>
    <t>2009-063T08:40:00</t>
  </si>
  <si>
    <t>2009-063T14:00:00</t>
  </si>
  <si>
    <t>2009-063T20:05:00</t>
  </si>
  <si>
    <t>2009-064T04:05:00</t>
  </si>
  <si>
    <t>2009-064T04:45:00</t>
  </si>
  <si>
    <t>2009-064T06:00:00</t>
  </si>
  <si>
    <t>2009-064T08:00:00</t>
  </si>
  <si>
    <t>2009-064T16:00:00</t>
  </si>
  <si>
    <t>2009-064T16:30:00</t>
  </si>
  <si>
    <t>2009-064T20:05:00</t>
  </si>
  <si>
    <t>2009-065T04:05:00</t>
  </si>
  <si>
    <t>2009-065T04:40:00</t>
  </si>
  <si>
    <t>2009-065T06:40:00</t>
  </si>
  <si>
    <t>2009-065T13:45:00</t>
  </si>
  <si>
    <t>2009-066T03:10:00</t>
  </si>
  <si>
    <t>2009-066T04:40:00</t>
  </si>
  <si>
    <t>2009-066T11:20:00</t>
  </si>
  <si>
    <t>2009-066T12:50:00</t>
  </si>
  <si>
    <t>2009-066T14:05:00</t>
  </si>
  <si>
    <t>2009-066T15:30:00</t>
  </si>
  <si>
    <t>2009-067T01:35:00</t>
  </si>
  <si>
    <t>2009-067T03:20:00</t>
  </si>
  <si>
    <t>2009-067T11:20:00</t>
  </si>
  <si>
    <t>2009-067T12:00:00</t>
  </si>
  <si>
    <t>2009-067T12:30:00</t>
  </si>
  <si>
    <t>2009-067T16:30:00</t>
  </si>
  <si>
    <t>2009-068T01:45:00</t>
  </si>
  <si>
    <t>2009-068T02:20:00</t>
  </si>
  <si>
    <t>2009-068T03:20:00</t>
  </si>
  <si>
    <t>2009-068T11:20:00</t>
  </si>
  <si>
    <t>2009-068T17:00:00</t>
  </si>
  <si>
    <t>2009-069T01:00:00</t>
  </si>
  <si>
    <t>2009-069T07:00:00</t>
  </si>
  <si>
    <t>2009-069T07:55:00</t>
  </si>
  <si>
    <t>2009-069T08:35:00</t>
  </si>
  <si>
    <t>2009-069T09:35:00</t>
  </si>
  <si>
    <t>2009-069T17:35:00</t>
  </si>
  <si>
    <t>2009-069T18:10:00</t>
  </si>
  <si>
    <t>2009-070T00:50:00</t>
  </si>
  <si>
    <t>2009-070T03:05:00</t>
  </si>
  <si>
    <t>2009-070T11:05:00</t>
  </si>
  <si>
    <t>2009-070T11:45:00</t>
  </si>
  <si>
    <t>2009-071T01:25:00</t>
  </si>
  <si>
    <t>2009-071T02:05:00</t>
  </si>
  <si>
    <t>2009-071T03:05:00</t>
  </si>
  <si>
    <t>2009-071T11:05:00</t>
  </si>
  <si>
    <t>2009-071T11:45:00</t>
  </si>
  <si>
    <t>2009-071T20:55:00</t>
  </si>
  <si>
    <t>2009-071T21:55:00</t>
  </si>
  <si>
    <t>2009-072T03:05:00</t>
  </si>
  <si>
    <t>2009-072T11:05:00</t>
  </si>
  <si>
    <t>2009-072T16:45:00</t>
  </si>
  <si>
    <t>2009-072T18:45:00</t>
  </si>
  <si>
    <t>2009-073T01:10:00</t>
  </si>
  <si>
    <t>2009-073T01:50:00</t>
  </si>
  <si>
    <t>2009-073T02:50:00</t>
  </si>
  <si>
    <t>2009-073T10:50:00</t>
  </si>
  <si>
    <t>2009-073T19:20:00</t>
  </si>
  <si>
    <t>2009-074T03:20:00</t>
  </si>
  <si>
    <t>2009-074T04:00:00</t>
  </si>
  <si>
    <t>2009-074T16:20:00</t>
  </si>
  <si>
    <t>2009-074T16:50:00</t>
  </si>
  <si>
    <t>2009-074T19:20:00</t>
  </si>
  <si>
    <t>2009-075T03:20:00</t>
  </si>
  <si>
    <t>2009-075T04:00:00</t>
  </si>
  <si>
    <t>2009-075T05:15:00</t>
  </si>
  <si>
    <t>2009-075T05:45:00</t>
  </si>
  <si>
    <t>2009-075T07:45:00</t>
  </si>
  <si>
    <t>2009-075T17:45:00</t>
  </si>
  <si>
    <t>2009-075T19:20:00</t>
  </si>
  <si>
    <t>2009-076T03:20:00</t>
  </si>
  <si>
    <t>2009-076T04:00:00</t>
  </si>
  <si>
    <t>2009-076T17:25:00</t>
  </si>
  <si>
    <t>2009-076T19:05:00</t>
  </si>
  <si>
    <t>2009-077T03:05:00</t>
  </si>
  <si>
    <t>2009-077T03:45:00</t>
  </si>
  <si>
    <t>2009-077T05:00:00</t>
  </si>
  <si>
    <t>2009-077T05:53:00</t>
  </si>
  <si>
    <t>2009-077T13:40:00</t>
  </si>
  <si>
    <t>2009-077T16:20:00</t>
  </si>
  <si>
    <t>2009-078T00:20:00</t>
  </si>
  <si>
    <t>2009-078T01:34:00</t>
  </si>
  <si>
    <t>2009-078T02:35:00</t>
  </si>
  <si>
    <t>2009-078T10:35:00</t>
  </si>
  <si>
    <t>2009-078T14:55:00</t>
  </si>
  <si>
    <t>2009-079T00:55:00</t>
  </si>
  <si>
    <t>2009-079T02:35:00</t>
  </si>
  <si>
    <t>2009-079T10:35:00</t>
  </si>
  <si>
    <t>2009-079T11:15:00</t>
  </si>
  <si>
    <t>2009-079T14:15:00</t>
  </si>
  <si>
    <t>2009-079T16:05:00</t>
  </si>
  <si>
    <t>2009-079T20:00:00</t>
  </si>
  <si>
    <t>2009-080T00:40:00</t>
  </si>
  <si>
    <t>2009-080T02:20:00</t>
  </si>
  <si>
    <t>2009-080T10:20:00</t>
  </si>
  <si>
    <t>2009-080T19:30:00</t>
  </si>
  <si>
    <t>2009-080T23:50:00</t>
  </si>
  <si>
    <t>2009-081T01:19:00</t>
  </si>
  <si>
    <t>2009-081T02:20:00</t>
  </si>
  <si>
    <t>2009-081T10:20:00</t>
  </si>
  <si>
    <t>2009-081T11:00:00</t>
  </si>
  <si>
    <t>2009-081T12:15:00</t>
  </si>
  <si>
    <t>2009-081T19:59:00</t>
  </si>
  <si>
    <t>2009-082T00:40:00</t>
  </si>
  <si>
    <t>2009-082T02:20:00</t>
  </si>
  <si>
    <t>2009-082T10:20:00</t>
  </si>
  <si>
    <t>2009-082T11:00:00</t>
  </si>
  <si>
    <t>2009-083T00:10:00</t>
  </si>
  <si>
    <t>2009-083T02:20:00</t>
  </si>
  <si>
    <t>2009-083T10:20:00</t>
  </si>
  <si>
    <t>2009-083T11:00:00</t>
  </si>
  <si>
    <t>2009-083T12:15:00</t>
  </si>
  <si>
    <t>2009-083T14:15:00</t>
  </si>
  <si>
    <t>2009-084T00:25:00</t>
  </si>
  <si>
    <t>2009-084T02:05:00</t>
  </si>
  <si>
    <t>2009-084T10:05:00</t>
  </si>
  <si>
    <t>2009-085T02:05:00</t>
  </si>
  <si>
    <t>2009-085T10:05:00</t>
  </si>
  <si>
    <t>Max Wheel Speed</t>
  </si>
  <si>
    <t>% Good Data</t>
  </si>
  <si>
    <t>AD=2.2, phase=166, (9, 134)-(4, 151)</t>
  </si>
  <si>
    <t>AD~2.4, phase~92, (-80, 142)-(-86, 285),  S. Polar</t>
  </si>
  <si>
    <t>00:05:00-00:10:00, 02:00:00-02:05:00</t>
  </si>
  <si>
    <t>00:06:00-00:08:20, 00:14:50-00:15:50,
06:29:30-06:31:30</t>
  </si>
  <si>
    <t>Duplicate of Table 502</t>
  </si>
  <si>
    <t>/89EXE_CMD_SEQ</t>
  </si>
  <si>
    <t>REL</t>
  </si>
  <si>
    <t>2000-000T00:00:00</t>
  </si>
  <si>
    <t>Identical to table 501</t>
  </si>
  <si>
    <t>Identical to table 504</t>
  </si>
  <si>
    <t>Reuse table 501</t>
  </si>
  <si>
    <t>Reuse table 504</t>
  </si>
  <si>
    <t>OK</t>
  </si>
  <si>
    <t>Duplicate of Table 504</t>
  </si>
  <si>
    <t>Duplicate of Table 505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</si>
</sst>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/dd/yyyy"/>
    <numFmt numFmtId="173" formatCode="[h]:mm:ss;@"/>
    <numFmt numFmtId="174" formatCode="h:mm:ss;@"/>
    <numFmt numFmtId="175" formatCode="hh:mm:ss"/>
    <numFmt numFmtId="176" formatCode="mm/d/yyyy"/>
    <numFmt numFmtId="177" formatCode="0.0"/>
    <numFmt numFmtId="178" formatCode="[hh]:mm:ss"/>
    <numFmt numFmtId="179" formatCode="[$-409]h:mm:ss\ AM/PM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F400]h:mm:ss\ AM/PM"/>
    <numFmt numFmtId="185" formatCode="hh:mm:ss\.\f"/>
    <numFmt numFmtId="186" formatCode="mm:ss.0;@"/>
    <numFmt numFmtId="187" formatCode="0.000"/>
    <numFmt numFmtId="188" formatCode="0.0000"/>
    <numFmt numFmtId="189" formatCode="0.00000"/>
    <numFmt numFmtId="190" formatCode="00000"/>
    <numFmt numFmtId="191" formatCode="[$-409]dddd\,\ mmmm\ dd\,\ yyyy"/>
    <numFmt numFmtId="192" formatCode="hh:mm"/>
    <numFmt numFmtId="193" formatCode="hh:mm:ss.000"/>
    <numFmt numFmtId="194" formatCode="m/d/yyyy\ h:mm:ss"/>
    <numFmt numFmtId="195" formatCode="h:mm:ss.000"/>
    <numFmt numFmtId="196" formatCode="0.0000000000000"/>
    <numFmt numFmtId="197" formatCode="mmm\-yyyy"/>
    <numFmt numFmtId="198" formatCode="0.00;[Red]0.00"/>
    <numFmt numFmtId="199" formatCode="0.0;[Red]0.0"/>
    <numFmt numFmtId="200" formatCode="[$-409]h:mm:ss\ AM/PM;@"/>
    <numFmt numFmtId="201" formatCode="[$-409]h:mm\ AM/PM;@"/>
    <numFmt numFmtId="202" formatCode="0.00000000"/>
    <numFmt numFmtId="203" formatCode="0.0%"/>
    <numFmt numFmtId="204" formatCode="m/dd/yyyy"/>
    <numFmt numFmtId="205" formatCode="#,##0\ &quot;$&quot;;\-#,##0\ &quot;$&quot;"/>
    <numFmt numFmtId="206" formatCode="#,##0\ &quot;$&quot;;[Red]\-#,##0\ &quot;$&quot;"/>
    <numFmt numFmtId="207" formatCode="#,##0.00\ &quot;$&quot;;\-#,##0.00\ &quot;$&quot;"/>
    <numFmt numFmtId="208" formatCode="#,##0.00\ &quot;$&quot;;[Red]\-#,##0.00\ &quot;$&quot;"/>
    <numFmt numFmtId="209" formatCode="_-* #,##0\ &quot;$&quot;_-;\-* #,##0\ &quot;$&quot;_-;_-* &quot;-&quot;\ &quot;$&quot;_-;_-@_-"/>
    <numFmt numFmtId="210" formatCode="_-* #,##0\ _$_-;\-* #,##0\ _$_-;_-* &quot;-&quot;\ _$_-;_-@_-"/>
    <numFmt numFmtId="211" formatCode="_-* #,##0.00\ &quot;$&quot;_-;\-* #,##0.00\ &quot;$&quot;_-;_-* &quot;-&quot;??\ &quot;$&quot;_-;_-@_-"/>
    <numFmt numFmtId="212" formatCode="_-* #,##0.00\ _$_-;\-* #,##0.00\ _$_-;_-* &quot;-&quot;??\ _$_-;_-@_-"/>
  </numFmts>
  <fonts count="29">
    <font>
      <sz val="10"/>
      <name val="Arial"/>
      <family val="0"/>
    </font>
    <font>
      <sz val="12"/>
      <color indexed="8"/>
      <name val="Arial"/>
      <family val="2"/>
    </font>
    <font>
      <sz val="12"/>
      <color indexed="8"/>
      <name val="Symbol"/>
      <family val="1"/>
    </font>
    <font>
      <i/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ZapfDingbats"/>
      <family val="5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thin"/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/>
      <bottom style="thin">
        <color indexed="8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951">
    <xf numFmtId="0" fontId="0" fillId="0" borderId="0" xfId="0" applyAlignment="1">
      <alignment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172" fontId="4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/>
    </xf>
    <xf numFmtId="46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4" xfId="0" applyFont="1" applyFill="1" applyBorder="1" applyAlignment="1">
      <alignment/>
    </xf>
    <xf numFmtId="21" fontId="4" fillId="0" borderId="0" xfId="0" applyNumberFormat="1" applyFont="1" applyFill="1" applyAlignment="1">
      <alignment/>
    </xf>
    <xf numFmtId="0" fontId="4" fillId="0" borderId="15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174" fontId="4" fillId="0" borderId="14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 wrapText="1"/>
    </xf>
    <xf numFmtId="174" fontId="4" fillId="0" borderId="16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4" fontId="4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right"/>
    </xf>
    <xf numFmtId="1" fontId="4" fillId="0" borderId="18" xfId="0" applyNumberFormat="1" applyFont="1" applyFill="1" applyBorder="1" applyAlignment="1">
      <alignment horizontal="right"/>
    </xf>
    <xf numFmtId="173" fontId="4" fillId="0" borderId="13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172" fontId="4" fillId="0" borderId="18" xfId="0" applyNumberFormat="1" applyFont="1" applyFill="1" applyBorder="1" applyAlignment="1">
      <alignment/>
    </xf>
    <xf numFmtId="172" fontId="4" fillId="0" borderId="13" xfId="0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/>
    </xf>
    <xf numFmtId="172" fontId="4" fillId="0" borderId="27" xfId="0" applyNumberFormat="1" applyFont="1" applyFill="1" applyBorder="1" applyAlignment="1">
      <alignment/>
    </xf>
    <xf numFmtId="172" fontId="4" fillId="0" borderId="16" xfId="0" applyNumberFormat="1" applyFont="1" applyFill="1" applyBorder="1" applyAlignment="1">
      <alignment/>
    </xf>
    <xf numFmtId="1" fontId="4" fillId="0" borderId="25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46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73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3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174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0" borderId="34" xfId="0" applyFont="1" applyFill="1" applyBorder="1" applyAlignment="1">
      <alignment/>
    </xf>
    <xf numFmtId="172" fontId="1" fillId="0" borderId="31" xfId="0" applyNumberFormat="1" applyFont="1" applyBorder="1" applyAlignment="1">
      <alignment/>
    </xf>
    <xf numFmtId="0" fontId="1" fillId="0" borderId="35" xfId="0" applyFont="1" applyBorder="1" applyAlignment="1">
      <alignment horizontal="right"/>
    </xf>
    <xf numFmtId="17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36" xfId="0" applyFont="1" applyFill="1" applyBorder="1" applyAlignment="1">
      <alignment/>
    </xf>
    <xf numFmtId="172" fontId="1" fillId="0" borderId="31" xfId="0" applyNumberFormat="1" applyFont="1" applyFill="1" applyBorder="1" applyAlignment="1">
      <alignment horizontal="right"/>
    </xf>
    <xf numFmtId="174" fontId="1" fillId="0" borderId="37" xfId="0" applyNumberFormat="1" applyFont="1" applyFill="1" applyBorder="1" applyAlignment="1">
      <alignment horizontal="right"/>
    </xf>
    <xf numFmtId="177" fontId="1" fillId="0" borderId="30" xfId="0" applyNumberFormat="1" applyFont="1" applyFill="1" applyBorder="1" applyAlignment="1">
      <alignment horizontal="right"/>
    </xf>
    <xf numFmtId="1" fontId="1" fillId="0" borderId="31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right"/>
    </xf>
    <xf numFmtId="172" fontId="1" fillId="0" borderId="31" xfId="0" applyNumberFormat="1" applyFont="1" applyFill="1" applyBorder="1" applyAlignment="1">
      <alignment/>
    </xf>
    <xf numFmtId="0" fontId="1" fillId="0" borderId="35" xfId="0" applyFont="1" applyFill="1" applyBorder="1" applyAlignment="1">
      <alignment horizontal="right"/>
    </xf>
    <xf numFmtId="172" fontId="1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174" fontId="1" fillId="0" borderId="33" xfId="0" applyNumberFormat="1" applyFont="1" applyFill="1" applyBorder="1" applyAlignment="1">
      <alignment/>
    </xf>
    <xf numFmtId="0" fontId="1" fillId="0" borderId="38" xfId="0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right"/>
    </xf>
    <xf numFmtId="177" fontId="1" fillId="0" borderId="0" xfId="0" applyNumberFormat="1" applyFont="1" applyFill="1" applyAlignment="1">
      <alignment horizontal="right"/>
    </xf>
    <xf numFmtId="0" fontId="1" fillId="0" borderId="39" xfId="0" applyFont="1" applyFill="1" applyBorder="1" applyAlignment="1">
      <alignment/>
    </xf>
    <xf numFmtId="2" fontId="1" fillId="0" borderId="39" xfId="0" applyNumberFormat="1" applyFont="1" applyFill="1" applyBorder="1" applyAlignment="1">
      <alignment/>
    </xf>
    <xf numFmtId="172" fontId="4" fillId="0" borderId="40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74" fontId="1" fillId="0" borderId="43" xfId="0" applyNumberFormat="1" applyFont="1" applyFill="1" applyBorder="1" applyAlignment="1">
      <alignment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/>
    </xf>
    <xf numFmtId="0" fontId="1" fillId="0" borderId="45" xfId="0" applyFont="1" applyFill="1" applyBorder="1" applyAlignment="1">
      <alignment horizontal="right"/>
    </xf>
    <xf numFmtId="0" fontId="1" fillId="0" borderId="46" xfId="0" applyFont="1" applyFill="1" applyBorder="1" applyAlignment="1">
      <alignment/>
    </xf>
    <xf numFmtId="174" fontId="1" fillId="0" borderId="33" xfId="0" applyNumberFormat="1" applyFont="1" applyFill="1" applyBorder="1" applyAlignment="1">
      <alignment horizontal="right"/>
    </xf>
    <xf numFmtId="172" fontId="1" fillId="0" borderId="33" xfId="0" applyNumberFormat="1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1" fontId="1" fillId="0" borderId="33" xfId="0" applyNumberFormat="1" applyFont="1" applyFill="1" applyBorder="1" applyAlignment="1">
      <alignment horizontal="right"/>
    </xf>
    <xf numFmtId="49" fontId="1" fillId="0" borderId="33" xfId="0" applyNumberFormat="1" applyFont="1" applyFill="1" applyBorder="1" applyAlignment="1">
      <alignment/>
    </xf>
    <xf numFmtId="174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/>
    </xf>
    <xf numFmtId="172" fontId="1" fillId="0" borderId="33" xfId="0" applyNumberFormat="1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174" fontId="1" fillId="0" borderId="33" xfId="0" applyNumberFormat="1" applyFont="1" applyBorder="1" applyAlignment="1">
      <alignment horizontal="right"/>
    </xf>
    <xf numFmtId="1" fontId="1" fillId="0" borderId="33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0" fontId="1" fillId="0" borderId="33" xfId="0" applyFont="1" applyBorder="1" applyAlignment="1">
      <alignment/>
    </xf>
    <xf numFmtId="49" fontId="1" fillId="0" borderId="33" xfId="0" applyNumberFormat="1" applyFont="1" applyBorder="1" applyAlignment="1">
      <alignment/>
    </xf>
    <xf numFmtId="17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74" fontId="1" fillId="0" borderId="37" xfId="0" applyNumberFormat="1" applyFont="1" applyBorder="1" applyAlignment="1">
      <alignment horizontal="right"/>
    </xf>
    <xf numFmtId="172" fontId="1" fillId="0" borderId="31" xfId="0" applyNumberFormat="1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172" fontId="1" fillId="0" borderId="0" xfId="0" applyNumberFormat="1" applyFont="1" applyAlignment="1">
      <alignment horizontal="right"/>
    </xf>
    <xf numFmtId="0" fontId="1" fillId="0" borderId="3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/>
    </xf>
    <xf numFmtId="172" fontId="1" fillId="0" borderId="45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wrapText="1"/>
    </xf>
    <xf numFmtId="178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37" xfId="0" applyFont="1" applyFill="1" applyBorder="1" applyAlignment="1">
      <alignment horizontal="center"/>
    </xf>
    <xf numFmtId="0" fontId="1" fillId="0" borderId="47" xfId="0" applyFont="1" applyFill="1" applyBorder="1" applyAlignment="1">
      <alignment/>
    </xf>
    <xf numFmtId="174" fontId="1" fillId="0" borderId="34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1" fontId="1" fillId="0" borderId="37" xfId="0" applyNumberFormat="1" applyFont="1" applyFill="1" applyBorder="1" applyAlignment="1">
      <alignment horizontal="center"/>
    </xf>
    <xf numFmtId="177" fontId="1" fillId="0" borderId="31" xfId="0" applyNumberFormat="1" applyFont="1" applyFill="1" applyBorder="1" applyAlignment="1">
      <alignment horizontal="center"/>
    </xf>
    <xf numFmtId="174" fontId="1" fillId="0" borderId="3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172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 indent="1"/>
    </xf>
    <xf numFmtId="0" fontId="4" fillId="0" borderId="2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right"/>
    </xf>
    <xf numFmtId="0" fontId="1" fillId="0" borderId="50" xfId="0" applyFont="1" applyFill="1" applyBorder="1" applyAlignment="1">
      <alignment horizontal="right" wrapText="1"/>
    </xf>
    <xf numFmtId="0" fontId="4" fillId="0" borderId="5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172" fontId="1" fillId="0" borderId="52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/>
    </xf>
    <xf numFmtId="172" fontId="1" fillId="0" borderId="52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74" fontId="1" fillId="0" borderId="0" xfId="0" applyNumberFormat="1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1" fontId="4" fillId="0" borderId="25" xfId="0" applyNumberFormat="1" applyFont="1" applyFill="1" applyBorder="1" applyAlignment="1">
      <alignment horizontal="right" indent="1"/>
    </xf>
    <xf numFmtId="177" fontId="1" fillId="0" borderId="50" xfId="0" applyNumberFormat="1" applyFont="1" applyFill="1" applyBorder="1" applyAlignment="1">
      <alignment horizontal="right" indent="1"/>
    </xf>
    <xf numFmtId="174" fontId="1" fillId="0" borderId="57" xfId="0" applyNumberFormat="1" applyFont="1" applyFill="1" applyBorder="1" applyAlignment="1">
      <alignment horizontal="right"/>
    </xf>
    <xf numFmtId="2" fontId="1" fillId="0" borderId="33" xfId="0" applyNumberFormat="1" applyFont="1" applyFill="1" applyBorder="1" applyAlignment="1">
      <alignment horizontal="right"/>
    </xf>
    <xf numFmtId="46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58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1" fontId="1" fillId="0" borderId="0" xfId="0" applyNumberFormat="1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0" fontId="1" fillId="0" borderId="39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/>
    </xf>
    <xf numFmtId="172" fontId="1" fillId="0" borderId="60" xfId="0" applyNumberFormat="1" applyFont="1" applyFill="1" applyBorder="1" applyAlignment="1">
      <alignment/>
    </xf>
    <xf numFmtId="0" fontId="1" fillId="0" borderId="61" xfId="0" applyFont="1" applyFill="1" applyBorder="1" applyAlignment="1">
      <alignment horizontal="right"/>
    </xf>
    <xf numFmtId="174" fontId="1" fillId="0" borderId="62" xfId="0" applyNumberFormat="1" applyFont="1" applyFill="1" applyBorder="1" applyAlignment="1">
      <alignment horizontal="right"/>
    </xf>
    <xf numFmtId="172" fontId="1" fillId="0" borderId="60" xfId="0" applyNumberFormat="1" applyFont="1" applyFill="1" applyBorder="1" applyAlignment="1">
      <alignment horizontal="right"/>
    </xf>
    <xf numFmtId="0" fontId="1" fillId="0" borderId="59" xfId="0" applyFont="1" applyFill="1" applyBorder="1" applyAlignment="1">
      <alignment horizontal="right"/>
    </xf>
    <xf numFmtId="174" fontId="1" fillId="0" borderId="55" xfId="0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right"/>
    </xf>
    <xf numFmtId="21" fontId="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 indent="1"/>
    </xf>
    <xf numFmtId="0" fontId="1" fillId="0" borderId="0" xfId="0" applyFont="1" applyFill="1" applyBorder="1" applyAlignment="1">
      <alignment wrapText="1"/>
    </xf>
    <xf numFmtId="0" fontId="4" fillId="0" borderId="6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64" xfId="0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172" fontId="1" fillId="0" borderId="45" xfId="0" applyNumberFormat="1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172" fontId="1" fillId="0" borderId="66" xfId="0" applyNumberFormat="1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174" fontId="1" fillId="0" borderId="46" xfId="0" applyNumberFormat="1" applyFont="1" applyFill="1" applyBorder="1" applyAlignment="1">
      <alignment/>
    </xf>
    <xf numFmtId="174" fontId="1" fillId="0" borderId="36" xfId="0" applyNumberFormat="1" applyFont="1" applyFill="1" applyBorder="1" applyAlignment="1">
      <alignment/>
    </xf>
    <xf numFmtId="174" fontId="1" fillId="0" borderId="30" xfId="0" applyNumberFormat="1" applyFont="1" applyFill="1" applyBorder="1" applyAlignment="1">
      <alignment horizontal="right"/>
    </xf>
    <xf numFmtId="174" fontId="1" fillId="0" borderId="45" xfId="0" applyNumberFormat="1" applyFont="1" applyFill="1" applyBorder="1" applyAlignment="1">
      <alignment/>
    </xf>
    <xf numFmtId="1" fontId="1" fillId="0" borderId="33" xfId="0" applyNumberFormat="1" applyFont="1" applyFill="1" applyBorder="1" applyAlignment="1">
      <alignment horizontal="center"/>
    </xf>
    <xf numFmtId="177" fontId="1" fillId="0" borderId="33" xfId="0" applyNumberFormat="1" applyFont="1" applyFill="1" applyBorder="1" applyAlignment="1">
      <alignment horizontal="right"/>
    </xf>
    <xf numFmtId="177" fontId="1" fillId="0" borderId="33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174" fontId="1" fillId="0" borderId="33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/>
    </xf>
    <xf numFmtId="0" fontId="1" fillId="0" borderId="7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/>
    </xf>
    <xf numFmtId="0" fontId="4" fillId="0" borderId="17" xfId="0" applyFont="1" applyFill="1" applyBorder="1" applyAlignment="1">
      <alignment horizontal="left" wrapText="1" indent="1"/>
    </xf>
    <xf numFmtId="0" fontId="4" fillId="0" borderId="18" xfId="0" applyFont="1" applyFill="1" applyBorder="1" applyAlignment="1">
      <alignment horizontal="left" wrapText="1" indent="1"/>
    </xf>
    <xf numFmtId="0" fontId="4" fillId="0" borderId="13" xfId="0" applyFont="1" applyFill="1" applyBorder="1" applyAlignment="1">
      <alignment horizontal="left" wrapText="1" indent="1"/>
    </xf>
    <xf numFmtId="0" fontId="4" fillId="0" borderId="26" xfId="0" applyFont="1" applyFill="1" applyBorder="1" applyAlignment="1">
      <alignment horizontal="left" wrapText="1" indent="1"/>
    </xf>
    <xf numFmtId="0" fontId="4" fillId="0" borderId="27" xfId="0" applyFont="1" applyFill="1" applyBorder="1" applyAlignment="1">
      <alignment horizontal="left" wrapText="1" indent="1"/>
    </xf>
    <xf numFmtId="0" fontId="4" fillId="0" borderId="16" xfId="0" applyFont="1" applyFill="1" applyBorder="1" applyAlignment="1">
      <alignment horizontal="left" wrapText="1" indent="1"/>
    </xf>
    <xf numFmtId="0" fontId="4" fillId="0" borderId="5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36" xfId="0" applyFont="1" applyFill="1" applyBorder="1" applyAlignment="1">
      <alignment wrapText="1"/>
    </xf>
    <xf numFmtId="0" fontId="1" fillId="0" borderId="30" xfId="0" applyFont="1" applyFill="1" applyBorder="1" applyAlignment="1">
      <alignment horizontal="left" wrapText="1"/>
    </xf>
    <xf numFmtId="0" fontId="1" fillId="0" borderId="47" xfId="0" applyFont="1" applyFill="1" applyBorder="1" applyAlignment="1">
      <alignment horizontal="right"/>
    </xf>
    <xf numFmtId="0" fontId="1" fillId="0" borderId="46" xfId="0" applyFont="1" applyFill="1" applyBorder="1" applyAlignment="1">
      <alignment horizontal="right"/>
    </xf>
    <xf numFmtId="1" fontId="1" fillId="0" borderId="47" xfId="0" applyNumberFormat="1" applyFont="1" applyFill="1" applyBorder="1" applyAlignment="1">
      <alignment horizontal="right"/>
    </xf>
    <xf numFmtId="173" fontId="1" fillId="0" borderId="46" xfId="0" applyNumberFormat="1" applyFont="1" applyFill="1" applyBorder="1" applyAlignment="1">
      <alignment horizontal="right"/>
    </xf>
    <xf numFmtId="0" fontId="1" fillId="0" borderId="71" xfId="0" applyFont="1" applyFill="1" applyBorder="1" applyAlignment="1">
      <alignment/>
    </xf>
    <xf numFmtId="2" fontId="1" fillId="0" borderId="34" xfId="0" applyNumberFormat="1" applyFont="1" applyFill="1" applyBorder="1" applyAlignment="1">
      <alignment/>
    </xf>
    <xf numFmtId="49" fontId="1" fillId="0" borderId="34" xfId="0" applyNumberFormat="1" applyFont="1" applyFill="1" applyBorder="1" applyAlignment="1">
      <alignment/>
    </xf>
    <xf numFmtId="2" fontId="1" fillId="0" borderId="30" xfId="0" applyNumberFormat="1" applyFont="1" applyFill="1" applyBorder="1" applyAlignment="1">
      <alignment horizontal="right"/>
    </xf>
    <xf numFmtId="0" fontId="1" fillId="0" borderId="36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72" fontId="1" fillId="0" borderId="72" xfId="0" applyNumberFormat="1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174" fontId="4" fillId="0" borderId="0" xfId="0" applyNumberFormat="1" applyFont="1" applyFill="1" applyBorder="1" applyAlignment="1">
      <alignment horizontal="right"/>
    </xf>
    <xf numFmtId="0" fontId="1" fillId="0" borderId="7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1" fontId="4" fillId="0" borderId="73" xfId="0" applyNumberFormat="1" applyFont="1" applyFill="1" applyBorder="1" applyAlignment="1">
      <alignment horizontal="right"/>
    </xf>
    <xf numFmtId="1" fontId="9" fillId="0" borderId="0" xfId="0" applyNumberFormat="1" applyFont="1" applyFill="1" applyAlignment="1">
      <alignment horizontal="right"/>
    </xf>
    <xf numFmtId="174" fontId="9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0" fontId="1" fillId="0" borderId="0" xfId="0" applyFont="1" applyAlignment="1">
      <alignment horizontal="left" wrapText="1" indent="1"/>
    </xf>
    <xf numFmtId="177" fontId="4" fillId="0" borderId="36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Alignment="1">
      <alignment horizontal="right" indent="1"/>
    </xf>
    <xf numFmtId="0" fontId="4" fillId="0" borderId="26" xfId="0" applyFont="1" applyFill="1" applyBorder="1" applyAlignment="1">
      <alignment horizontal="left" indent="1"/>
    </xf>
    <xf numFmtId="0" fontId="4" fillId="0" borderId="27" xfId="0" applyFont="1" applyFill="1" applyBorder="1" applyAlignment="1">
      <alignment horizontal="left" indent="1"/>
    </xf>
    <xf numFmtId="177" fontId="1" fillId="0" borderId="34" xfId="0" applyNumberFormat="1" applyFont="1" applyFill="1" applyBorder="1" applyAlignment="1">
      <alignment horizontal="right" indent="1"/>
    </xf>
    <xf numFmtId="0" fontId="4" fillId="0" borderId="74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/>
    </xf>
    <xf numFmtId="0" fontId="4" fillId="0" borderId="74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/>
    </xf>
    <xf numFmtId="2" fontId="4" fillId="0" borderId="34" xfId="0" applyNumberFormat="1" applyFont="1" applyFill="1" applyBorder="1" applyAlignment="1">
      <alignment horizontal="right"/>
    </xf>
    <xf numFmtId="1" fontId="1" fillId="0" borderId="75" xfId="0" applyNumberFormat="1" applyFont="1" applyFill="1" applyBorder="1" applyAlignment="1">
      <alignment horizontal="left" wrapText="1" indent="1"/>
    </xf>
    <xf numFmtId="2" fontId="4" fillId="0" borderId="76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 horizontal="left" indent="1"/>
    </xf>
    <xf numFmtId="0" fontId="4" fillId="0" borderId="25" xfId="0" applyFont="1" applyFill="1" applyBorder="1" applyAlignment="1">
      <alignment horizontal="left" indent="1"/>
    </xf>
    <xf numFmtId="203" fontId="4" fillId="0" borderId="0" xfId="0" applyNumberFormat="1" applyFont="1" applyFill="1" applyAlignment="1">
      <alignment/>
    </xf>
    <xf numFmtId="1" fontId="4" fillId="0" borderId="25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 horizontal="center"/>
    </xf>
    <xf numFmtId="177" fontId="4" fillId="0" borderId="25" xfId="0" applyNumberFormat="1" applyFont="1" applyFill="1" applyBorder="1" applyAlignment="1">
      <alignment horizontal="right" indent="1"/>
    </xf>
    <xf numFmtId="0" fontId="9" fillId="0" borderId="0" xfId="0" applyFont="1" applyFill="1" applyAlignment="1">
      <alignment horizontal="left" indent="1"/>
    </xf>
    <xf numFmtId="1" fontId="1" fillId="0" borderId="77" xfId="0" applyNumberFormat="1" applyFont="1" applyFill="1" applyBorder="1" applyAlignment="1">
      <alignment horizontal="right"/>
    </xf>
    <xf numFmtId="177" fontId="1" fillId="0" borderId="77" xfId="0" applyNumberFormat="1" applyFont="1" applyFill="1" applyBorder="1" applyAlignment="1">
      <alignment horizontal="right" indent="1"/>
    </xf>
    <xf numFmtId="174" fontId="4" fillId="0" borderId="10" xfId="0" applyNumberFormat="1" applyFont="1" applyFill="1" applyBorder="1" applyAlignment="1">
      <alignment horizontal="right"/>
    </xf>
    <xf numFmtId="1" fontId="4" fillId="0" borderId="29" xfId="0" applyNumberFormat="1" applyFont="1" applyFill="1" applyBorder="1" applyAlignment="1">
      <alignment horizontal="right"/>
    </xf>
    <xf numFmtId="2" fontId="4" fillId="0" borderId="29" xfId="0" applyNumberFormat="1" applyFont="1" applyFill="1" applyBorder="1" applyAlignment="1">
      <alignment horizontal="right"/>
    </xf>
    <xf numFmtId="2" fontId="1" fillId="0" borderId="29" xfId="0" applyNumberFormat="1" applyFont="1" applyFill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10" fontId="4" fillId="0" borderId="0" xfId="0" applyNumberFormat="1" applyFont="1" applyFill="1" applyAlignment="1">
      <alignment/>
    </xf>
    <xf numFmtId="0" fontId="4" fillId="0" borderId="78" xfId="0" applyFont="1" applyFill="1" applyBorder="1" applyAlignment="1">
      <alignment horizontal="left"/>
    </xf>
    <xf numFmtId="0" fontId="4" fillId="0" borderId="0" xfId="0" applyFont="1" applyFill="1" applyAlignment="1">
      <alignment horizontal="right" indent="1"/>
    </xf>
    <xf numFmtId="174" fontId="4" fillId="0" borderId="0" xfId="0" applyNumberFormat="1" applyFont="1" applyFill="1" applyAlignment="1">
      <alignment horizontal="right" indent="1"/>
    </xf>
    <xf numFmtId="2" fontId="4" fillId="0" borderId="0" xfId="0" applyNumberFormat="1" applyFont="1" applyFill="1" applyAlignment="1">
      <alignment horizontal="right" indent="1"/>
    </xf>
    <xf numFmtId="2" fontId="4" fillId="0" borderId="0" xfId="0" applyNumberFormat="1" applyFont="1" applyFill="1" applyAlignment="1">
      <alignment horizontal="left" wrapText="1" indent="1"/>
    </xf>
    <xf numFmtId="0" fontId="4" fillId="0" borderId="0" xfId="0" applyFont="1" applyFill="1" applyAlignment="1">
      <alignment horizontal="left" wrapText="1" indent="1"/>
    </xf>
    <xf numFmtId="0" fontId="4" fillId="0" borderId="7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right" indent="1"/>
    </xf>
    <xf numFmtId="174" fontId="4" fillId="0" borderId="16" xfId="0" applyNumberFormat="1" applyFont="1" applyFill="1" applyBorder="1" applyAlignment="1">
      <alignment horizontal="right" indent="1"/>
    </xf>
    <xf numFmtId="172" fontId="4" fillId="0" borderId="79" xfId="0" applyNumberFormat="1" applyFont="1" applyFill="1" applyBorder="1" applyAlignment="1">
      <alignment horizontal="center" vertical="center"/>
    </xf>
    <xf numFmtId="172" fontId="4" fillId="0" borderId="63" xfId="0" applyNumberFormat="1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right" indent="1"/>
    </xf>
    <xf numFmtId="174" fontId="4" fillId="0" borderId="81" xfId="0" applyNumberFormat="1" applyFont="1" applyFill="1" applyBorder="1" applyAlignment="1">
      <alignment horizontal="right" indent="1"/>
    </xf>
    <xf numFmtId="0" fontId="4" fillId="0" borderId="25" xfId="0" applyFont="1" applyFill="1" applyBorder="1" applyAlignment="1">
      <alignment horizontal="right" indent="1"/>
    </xf>
    <xf numFmtId="0" fontId="4" fillId="0" borderId="82" xfId="0" applyFont="1" applyFill="1" applyBorder="1" applyAlignment="1">
      <alignment horizontal="right" indent="1"/>
    </xf>
    <xf numFmtId="2" fontId="4" fillId="0" borderId="25" xfId="0" applyNumberFormat="1" applyFont="1" applyFill="1" applyBorder="1" applyAlignment="1">
      <alignment horizontal="right" indent="1"/>
    </xf>
    <xf numFmtId="2" fontId="4" fillId="0" borderId="26" xfId="0" applyNumberFormat="1" applyFont="1" applyFill="1" applyBorder="1" applyAlignment="1">
      <alignment horizontal="left" wrapText="1" indent="1"/>
    </xf>
    <xf numFmtId="204" fontId="4" fillId="0" borderId="26" xfId="0" applyNumberFormat="1" applyFont="1" applyFill="1" applyBorder="1" applyAlignment="1">
      <alignment horizontal="right" indent="1"/>
    </xf>
    <xf numFmtId="204" fontId="4" fillId="4" borderId="26" xfId="0" applyNumberFormat="1" applyFont="1" applyFill="1" applyBorder="1" applyAlignment="1">
      <alignment horizontal="right" indent="1"/>
    </xf>
    <xf numFmtId="0" fontId="4" fillId="4" borderId="27" xfId="0" applyFont="1" applyFill="1" applyBorder="1" applyAlignment="1">
      <alignment horizontal="right" indent="1"/>
    </xf>
    <xf numFmtId="174" fontId="4" fillId="4" borderId="16" xfId="0" applyNumberFormat="1" applyFont="1" applyFill="1" applyBorder="1" applyAlignment="1">
      <alignment horizontal="right" indent="1"/>
    </xf>
    <xf numFmtId="2" fontId="4" fillId="4" borderId="25" xfId="0" applyNumberFormat="1" applyFont="1" applyFill="1" applyBorder="1" applyAlignment="1">
      <alignment horizontal="right" indent="1"/>
    </xf>
    <xf numFmtId="1" fontId="4" fillId="0" borderId="17" xfId="0" applyNumberFormat="1" applyFont="1" applyFill="1" applyBorder="1" applyAlignment="1">
      <alignment horizontal="right" indent="1"/>
    </xf>
    <xf numFmtId="1" fontId="4" fillId="0" borderId="26" xfId="0" applyNumberFormat="1" applyFont="1" applyFill="1" applyBorder="1" applyAlignment="1">
      <alignment horizontal="right" indent="1"/>
    </xf>
    <xf numFmtId="1" fontId="4" fillId="0" borderId="83" xfId="0" applyNumberFormat="1" applyFont="1" applyFill="1" applyBorder="1" applyAlignment="1">
      <alignment horizontal="right" indent="1"/>
    </xf>
    <xf numFmtId="0" fontId="4" fillId="0" borderId="84" xfId="0" applyFont="1" applyFill="1" applyBorder="1" applyAlignment="1">
      <alignment horizontal="right" indent="1"/>
    </xf>
    <xf numFmtId="0" fontId="4" fillId="0" borderId="16" xfId="0" applyFont="1" applyFill="1" applyBorder="1" applyAlignment="1">
      <alignment horizontal="right" indent="1"/>
    </xf>
    <xf numFmtId="173" fontId="4" fillId="0" borderId="16" xfId="0" applyNumberFormat="1" applyFont="1" applyFill="1" applyBorder="1" applyAlignment="1">
      <alignment horizontal="right" indent="1"/>
    </xf>
    <xf numFmtId="1" fontId="4" fillId="0" borderId="84" xfId="0" applyNumberFormat="1" applyFont="1" applyFill="1" applyBorder="1" applyAlignment="1">
      <alignment horizontal="right" indent="1"/>
    </xf>
    <xf numFmtId="1" fontId="4" fillId="0" borderId="27" xfId="0" applyNumberFormat="1" applyFont="1" applyFill="1" applyBorder="1" applyAlignment="1">
      <alignment horizontal="right" indent="1"/>
    </xf>
    <xf numFmtId="0" fontId="1" fillId="0" borderId="25" xfId="0" applyFont="1" applyFill="1" applyBorder="1" applyAlignment="1">
      <alignment horizontal="right" indent="1"/>
    </xf>
    <xf numFmtId="1" fontId="4" fillId="0" borderId="15" xfId="0" applyNumberFormat="1" applyFont="1" applyFill="1" applyBorder="1" applyAlignment="1">
      <alignment horizontal="right" indent="1"/>
    </xf>
    <xf numFmtId="174" fontId="4" fillId="0" borderId="14" xfId="0" applyNumberFormat="1" applyFont="1" applyFill="1" applyBorder="1" applyAlignment="1">
      <alignment horizontal="right" indent="1"/>
    </xf>
    <xf numFmtId="0" fontId="4" fillId="0" borderId="14" xfId="0" applyFont="1" applyFill="1" applyBorder="1" applyAlignment="1">
      <alignment horizontal="right" indent="1"/>
    </xf>
    <xf numFmtId="2" fontId="4" fillId="0" borderId="14" xfId="0" applyNumberFormat="1" applyFont="1" applyFill="1" applyBorder="1" applyAlignment="1">
      <alignment horizontal="right" indent="1"/>
    </xf>
    <xf numFmtId="1" fontId="4" fillId="0" borderId="85" xfId="0" applyNumberFormat="1" applyFont="1" applyFill="1" applyBorder="1" applyAlignment="1">
      <alignment horizontal="right" indent="1"/>
    </xf>
    <xf numFmtId="1" fontId="4" fillId="0" borderId="80" xfId="0" applyNumberFormat="1" applyFont="1" applyFill="1" applyBorder="1" applyAlignment="1">
      <alignment horizontal="right" indent="1"/>
    </xf>
    <xf numFmtId="14" fontId="4" fillId="0" borderId="26" xfId="0" applyNumberFormat="1" applyFont="1" applyFill="1" applyBorder="1" applyAlignment="1">
      <alignment horizontal="right" indent="1"/>
    </xf>
    <xf numFmtId="14" fontId="4" fillId="0" borderId="83" xfId="0" applyNumberFormat="1" applyFont="1" applyFill="1" applyBorder="1" applyAlignment="1">
      <alignment horizontal="right" indent="1"/>
    </xf>
    <xf numFmtId="204" fontId="1" fillId="0" borderId="45" xfId="0" applyNumberFormat="1" applyFont="1" applyFill="1" applyBorder="1" applyAlignment="1">
      <alignment horizontal="right" indent="1"/>
    </xf>
    <xf numFmtId="1" fontId="1" fillId="0" borderId="71" xfId="0" applyNumberFormat="1" applyFont="1" applyFill="1" applyBorder="1" applyAlignment="1">
      <alignment horizontal="right" indent="1"/>
    </xf>
    <xf numFmtId="174" fontId="1" fillId="0" borderId="43" xfId="0" applyNumberFormat="1" applyFont="1" applyFill="1" applyBorder="1" applyAlignment="1">
      <alignment horizontal="right" indent="1"/>
    </xf>
    <xf numFmtId="174" fontId="1" fillId="0" borderId="86" xfId="0" applyNumberFormat="1" applyFont="1" applyFill="1" applyBorder="1" applyAlignment="1">
      <alignment horizontal="right" indent="1"/>
    </xf>
    <xf numFmtId="0" fontId="1" fillId="0" borderId="72" xfId="0" applyFont="1" applyFill="1" applyBorder="1" applyAlignment="1">
      <alignment horizontal="right" indent="1"/>
    </xf>
    <xf numFmtId="0" fontId="1" fillId="0" borderId="87" xfId="0" applyFont="1" applyFill="1" applyBorder="1" applyAlignment="1">
      <alignment horizontal="right" indent="1"/>
    </xf>
    <xf numFmtId="174" fontId="4" fillId="0" borderId="88" xfId="0" applyNumberFormat="1" applyFont="1" applyFill="1" applyBorder="1" applyAlignment="1">
      <alignment horizontal="right" indent="1"/>
    </xf>
    <xf numFmtId="174" fontId="1" fillId="0" borderId="45" xfId="0" applyNumberFormat="1" applyFont="1" applyFill="1" applyBorder="1" applyAlignment="1">
      <alignment horizontal="right" vertical="center" wrapText="1" indent="1"/>
    </xf>
    <xf numFmtId="174" fontId="1" fillId="0" borderId="46" xfId="0" applyNumberFormat="1" applyFont="1" applyFill="1" applyBorder="1" applyAlignment="1">
      <alignment horizontal="right" vertical="center" wrapText="1" indent="1"/>
    </xf>
    <xf numFmtId="0" fontId="4" fillId="0" borderId="89" xfId="0" applyFont="1" applyBorder="1" applyAlignment="1">
      <alignment horizontal="center" vertical="center"/>
    </xf>
    <xf numFmtId="1" fontId="1" fillId="0" borderId="90" xfId="0" applyNumberFormat="1" applyFont="1" applyBorder="1" applyAlignment="1">
      <alignment horizontal="left" wrapText="1" indent="1"/>
    </xf>
    <xf numFmtId="0" fontId="4" fillId="0" borderId="57" xfId="0" applyFont="1" applyBorder="1" applyAlignment="1">
      <alignment horizontal="center" vertical="center"/>
    </xf>
    <xf numFmtId="0" fontId="1" fillId="0" borderId="59" xfId="0" applyNumberFormat="1" applyFont="1" applyBorder="1" applyAlignment="1">
      <alignment horizontal="left" indent="1"/>
    </xf>
    <xf numFmtId="1" fontId="1" fillId="0" borderId="34" xfId="0" applyNumberFormat="1" applyFont="1" applyBorder="1" applyAlignment="1">
      <alignment horizontal="left" indent="1"/>
    </xf>
    <xf numFmtId="0" fontId="4" fillId="0" borderId="89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172" fontId="1" fillId="0" borderId="60" xfId="0" applyNumberFormat="1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1" fillId="0" borderId="59" xfId="0" applyNumberFormat="1" applyFont="1" applyFill="1" applyBorder="1" applyAlignment="1">
      <alignment horizontal="left" indent="1"/>
    </xf>
    <xf numFmtId="1" fontId="1" fillId="0" borderId="34" xfId="0" applyNumberFormat="1" applyFont="1" applyFill="1" applyBorder="1" applyAlignment="1">
      <alignment horizontal="left" indent="1"/>
    </xf>
    <xf numFmtId="1" fontId="1" fillId="0" borderId="59" xfId="0" applyNumberFormat="1" applyFont="1" applyFill="1" applyBorder="1" applyAlignment="1">
      <alignment horizontal="right" indent="1"/>
    </xf>
    <xf numFmtId="0" fontId="4" fillId="0" borderId="92" xfId="0" applyFont="1" applyFill="1" applyBorder="1" applyAlignment="1">
      <alignment horizontal="right"/>
    </xf>
    <xf numFmtId="0" fontId="4" fillId="0" borderId="9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wrapText="1" indent="1"/>
    </xf>
    <xf numFmtId="0" fontId="1" fillId="0" borderId="60" xfId="0" applyFont="1" applyFill="1" applyBorder="1" applyAlignment="1">
      <alignment horizontal="left" indent="1"/>
    </xf>
    <xf numFmtId="0" fontId="1" fillId="0" borderId="62" xfId="0" applyFont="1" applyFill="1" applyBorder="1" applyAlignment="1">
      <alignment horizontal="left" indent="1"/>
    </xf>
    <xf numFmtId="1" fontId="1" fillId="0" borderId="90" xfId="0" applyNumberFormat="1" applyFont="1" applyFill="1" applyBorder="1" applyAlignment="1">
      <alignment horizontal="left" wrapText="1" indent="1"/>
    </xf>
    <xf numFmtId="0" fontId="4" fillId="0" borderId="0" xfId="0" applyFont="1" applyFill="1" applyAlignment="1">
      <alignment horizontal="left" indent="1"/>
    </xf>
    <xf numFmtId="2" fontId="4" fillId="0" borderId="0" xfId="0" applyNumberFormat="1" applyFont="1" applyFill="1" applyAlignment="1">
      <alignment horizontal="left" indent="1"/>
    </xf>
    <xf numFmtId="0" fontId="4" fillId="0" borderId="82" xfId="0" applyFont="1" applyFill="1" applyBorder="1" applyAlignment="1">
      <alignment horizontal="left" indent="1"/>
    </xf>
    <xf numFmtId="2" fontId="4" fillId="0" borderId="26" xfId="0" applyNumberFormat="1" applyFont="1" applyFill="1" applyBorder="1" applyAlignment="1">
      <alignment horizontal="left" indent="1"/>
    </xf>
    <xf numFmtId="2" fontId="4" fillId="0" borderId="16" xfId="0" applyNumberFormat="1" applyFont="1" applyFill="1" applyBorder="1" applyAlignment="1">
      <alignment horizontal="left" wrapText="1" indent="1"/>
    </xf>
    <xf numFmtId="0" fontId="4" fillId="4" borderId="25" xfId="0" applyFont="1" applyFill="1" applyBorder="1" applyAlignment="1">
      <alignment horizontal="left" indent="1"/>
    </xf>
    <xf numFmtId="0" fontId="1" fillId="0" borderId="34" xfId="0" applyFont="1" applyFill="1" applyBorder="1" applyAlignment="1">
      <alignment horizontal="right" indent="1"/>
    </xf>
    <xf numFmtId="0" fontId="1" fillId="0" borderId="94" xfId="0" applyFont="1" applyFill="1" applyBorder="1" applyAlignment="1">
      <alignment horizontal="right" indent="1"/>
    </xf>
    <xf numFmtId="0" fontId="4" fillId="0" borderId="94" xfId="0" applyFont="1" applyFill="1" applyBorder="1" applyAlignment="1">
      <alignment horizontal="right" indent="1"/>
    </xf>
    <xf numFmtId="0" fontId="4" fillId="0" borderId="95" xfId="0" applyFont="1" applyFill="1" applyBorder="1" applyAlignment="1">
      <alignment horizontal="right" indent="1"/>
    </xf>
    <xf numFmtId="0" fontId="2" fillId="0" borderId="34" xfId="0" applyFont="1" applyFill="1" applyBorder="1" applyAlignment="1">
      <alignment horizontal="left" indent="1"/>
    </xf>
    <xf numFmtId="0" fontId="2" fillId="0" borderId="96" xfId="0" applyFont="1" applyFill="1" applyBorder="1" applyAlignment="1">
      <alignment horizontal="left" indent="1"/>
    </xf>
    <xf numFmtId="174" fontId="1" fillId="0" borderId="0" xfId="42" applyNumberFormat="1" applyFont="1" applyAlignment="1">
      <alignment/>
    </xf>
    <xf numFmtId="2" fontId="4" fillId="0" borderId="76" xfId="0" applyNumberFormat="1" applyFont="1" applyFill="1" applyBorder="1" applyAlignment="1">
      <alignment horizontal="right" indent="1"/>
    </xf>
    <xf numFmtId="2" fontId="4" fillId="0" borderId="0" xfId="0" applyNumberFormat="1" applyFont="1" applyFill="1" applyBorder="1" applyAlignment="1">
      <alignment horizontal="right"/>
    </xf>
    <xf numFmtId="1" fontId="1" fillId="0" borderId="34" xfId="0" applyNumberFormat="1" applyFont="1" applyFill="1" applyBorder="1" applyAlignment="1">
      <alignment horizontal="right" indent="1"/>
    </xf>
    <xf numFmtId="0" fontId="1" fillId="0" borderId="97" xfId="0" applyFont="1" applyFill="1" applyBorder="1" applyAlignment="1">
      <alignment horizontal="right" indent="1"/>
    </xf>
    <xf numFmtId="174" fontId="1" fillId="0" borderId="98" xfId="0" applyNumberFormat="1" applyFont="1" applyFill="1" applyBorder="1" applyAlignment="1">
      <alignment horizontal="right" indent="1"/>
    </xf>
    <xf numFmtId="0" fontId="1" fillId="0" borderId="99" xfId="0" applyFont="1" applyFill="1" applyBorder="1" applyAlignment="1">
      <alignment horizontal="right" indent="1"/>
    </xf>
    <xf numFmtId="2" fontId="4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right" indent="1"/>
    </xf>
    <xf numFmtId="0" fontId="4" fillId="0" borderId="30" xfId="0" applyFont="1" applyFill="1" applyBorder="1" applyAlignment="1">
      <alignment horizontal="center" vertical="center"/>
    </xf>
    <xf numFmtId="172" fontId="1" fillId="0" borderId="31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right" indent="1"/>
    </xf>
    <xf numFmtId="0" fontId="1" fillId="0" borderId="43" xfId="0" applyFont="1" applyFill="1" applyBorder="1" applyAlignment="1">
      <alignment horizontal="left"/>
    </xf>
    <xf numFmtId="0" fontId="4" fillId="0" borderId="100" xfId="0" applyFont="1" applyFill="1" applyBorder="1" applyAlignment="1">
      <alignment horizontal="left" indent="1"/>
    </xf>
    <xf numFmtId="1" fontId="4" fillId="0" borderId="73" xfId="0" applyNumberFormat="1" applyFont="1" applyFill="1" applyBorder="1" applyAlignment="1">
      <alignment horizontal="right" indent="1"/>
    </xf>
    <xf numFmtId="1" fontId="4" fillId="0" borderId="0" xfId="0" applyNumberFormat="1" applyFont="1" applyFill="1" applyAlignment="1">
      <alignment horizontal="right" indent="1"/>
    </xf>
    <xf numFmtId="2" fontId="4" fillId="0" borderId="0" xfId="0" applyNumberFormat="1" applyFont="1" applyFill="1" applyAlignment="1">
      <alignment horizontal="center"/>
    </xf>
    <xf numFmtId="174" fontId="4" fillId="0" borderId="25" xfId="0" applyNumberFormat="1" applyFont="1" applyFill="1" applyBorder="1" applyAlignment="1">
      <alignment horizontal="right" indent="1"/>
    </xf>
    <xf numFmtId="174" fontId="4" fillId="0" borderId="26" xfId="0" applyNumberFormat="1" applyFont="1" applyFill="1" applyBorder="1" applyAlignment="1">
      <alignment horizontal="right" indent="1"/>
    </xf>
    <xf numFmtId="14" fontId="4" fillId="0" borderId="101" xfId="0" applyNumberFormat="1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left" indent="1"/>
    </xf>
    <xf numFmtId="14" fontId="1" fillId="0" borderId="72" xfId="0" applyNumberFormat="1" applyFont="1" applyFill="1" applyBorder="1" applyAlignment="1">
      <alignment horizontal="right" indent="1"/>
    </xf>
    <xf numFmtId="14" fontId="1" fillId="0" borderId="72" xfId="0" applyNumberFormat="1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right" indent="1"/>
    </xf>
    <xf numFmtId="14" fontId="4" fillId="0" borderId="102" xfId="0" applyNumberFormat="1" applyFont="1" applyFill="1" applyBorder="1" applyAlignment="1">
      <alignment horizontal="right" indent="1"/>
    </xf>
    <xf numFmtId="174" fontId="1" fillId="0" borderId="103" xfId="0" applyNumberFormat="1" applyFont="1" applyFill="1" applyBorder="1" applyAlignment="1">
      <alignment horizontal="right" indent="1"/>
    </xf>
    <xf numFmtId="174" fontId="1" fillId="0" borderId="104" xfId="0" applyNumberFormat="1" applyFont="1" applyFill="1" applyBorder="1" applyAlignment="1">
      <alignment horizontal="right" indent="1"/>
    </xf>
    <xf numFmtId="0" fontId="1" fillId="0" borderId="105" xfId="0" applyFont="1" applyFill="1" applyBorder="1" applyAlignment="1">
      <alignment/>
    </xf>
    <xf numFmtId="2" fontId="1" fillId="0" borderId="106" xfId="0" applyNumberFormat="1" applyFont="1" applyFill="1" applyBorder="1" applyAlignment="1">
      <alignment/>
    </xf>
    <xf numFmtId="0" fontId="1" fillId="0" borderId="107" xfId="0" applyFont="1" applyFill="1" applyBorder="1" applyAlignment="1">
      <alignment/>
    </xf>
    <xf numFmtId="2" fontId="1" fillId="0" borderId="73" xfId="0" applyNumberFormat="1" applyFont="1" applyFill="1" applyBorder="1" applyAlignment="1">
      <alignment/>
    </xf>
    <xf numFmtId="0" fontId="1" fillId="0" borderId="108" xfId="0" applyFont="1" applyFill="1" applyBorder="1" applyAlignment="1">
      <alignment/>
    </xf>
    <xf numFmtId="0" fontId="1" fillId="0" borderId="109" xfId="0" applyFont="1" applyFill="1" applyBorder="1" applyAlignment="1">
      <alignment/>
    </xf>
    <xf numFmtId="0" fontId="1" fillId="0" borderId="110" xfId="0" applyFont="1" applyFill="1" applyBorder="1" applyAlignment="1">
      <alignment/>
    </xf>
    <xf numFmtId="0" fontId="1" fillId="0" borderId="110" xfId="0" applyFont="1" applyFill="1" applyBorder="1" applyAlignment="1">
      <alignment horizontal="right"/>
    </xf>
    <xf numFmtId="2" fontId="1" fillId="0" borderId="73" xfId="0" applyNumberFormat="1" applyFont="1" applyFill="1" applyBorder="1" applyAlignment="1">
      <alignment horizontal="right"/>
    </xf>
    <xf numFmtId="0" fontId="1" fillId="0" borderId="109" xfId="0" applyFont="1" applyFill="1" applyBorder="1" applyAlignment="1">
      <alignment horizontal="right"/>
    </xf>
    <xf numFmtId="2" fontId="1" fillId="0" borderId="111" xfId="0" applyNumberFormat="1" applyFont="1" applyFill="1" applyBorder="1" applyAlignment="1">
      <alignment horizontal="right"/>
    </xf>
    <xf numFmtId="172" fontId="1" fillId="0" borderId="48" xfId="0" applyNumberFormat="1" applyFont="1" applyBorder="1" applyAlignment="1">
      <alignment horizontal="center" vertical="center"/>
    </xf>
    <xf numFmtId="172" fontId="1" fillId="0" borderId="87" xfId="0" applyNumberFormat="1" applyFont="1" applyBorder="1" applyAlignment="1">
      <alignment horizontal="center" vertical="center"/>
    </xf>
    <xf numFmtId="174" fontId="4" fillId="0" borderId="112" xfId="0" applyNumberFormat="1" applyFont="1" applyFill="1" applyBorder="1" applyAlignment="1">
      <alignment horizontal="right" indent="1"/>
    </xf>
    <xf numFmtId="0" fontId="1" fillId="0" borderId="48" xfId="0" applyFont="1" applyFill="1" applyBorder="1" applyAlignment="1">
      <alignment/>
    </xf>
    <xf numFmtId="172" fontId="1" fillId="0" borderId="113" xfId="0" applyNumberFormat="1" applyFont="1" applyFill="1" applyBorder="1" applyAlignment="1">
      <alignment horizontal="right"/>
    </xf>
    <xf numFmtId="0" fontId="1" fillId="0" borderId="114" xfId="0" applyFont="1" applyFill="1" applyBorder="1" applyAlignment="1">
      <alignment/>
    </xf>
    <xf numFmtId="0" fontId="1" fillId="0" borderId="115" xfId="0" applyFont="1" applyFill="1" applyBorder="1" applyAlignment="1">
      <alignment/>
    </xf>
    <xf numFmtId="0" fontId="1" fillId="0" borderId="116" xfId="0" applyFont="1" applyFill="1" applyBorder="1" applyAlignment="1">
      <alignment/>
    </xf>
    <xf numFmtId="0" fontId="1" fillId="0" borderId="117" xfId="0" applyFont="1" applyFill="1" applyBorder="1" applyAlignment="1">
      <alignment/>
    </xf>
    <xf numFmtId="177" fontId="1" fillId="0" borderId="56" xfId="0" applyNumberFormat="1" applyFont="1" applyFill="1" applyBorder="1" applyAlignment="1">
      <alignment/>
    </xf>
    <xf numFmtId="177" fontId="1" fillId="0" borderId="115" xfId="0" applyNumberFormat="1" applyFont="1" applyFill="1" applyBorder="1" applyAlignment="1">
      <alignment/>
    </xf>
    <xf numFmtId="0" fontId="1" fillId="0" borderId="57" xfId="0" applyFont="1" applyFill="1" applyBorder="1" applyAlignment="1">
      <alignment/>
    </xf>
    <xf numFmtId="1" fontId="1" fillId="0" borderId="118" xfId="0" applyNumberFormat="1" applyFont="1" applyFill="1" applyBorder="1" applyAlignment="1">
      <alignment horizontal="right" indent="1"/>
    </xf>
    <xf numFmtId="0" fontId="1" fillId="0" borderId="39" xfId="0" applyFont="1" applyFill="1" applyBorder="1" applyAlignment="1">
      <alignment horizontal="right" indent="1"/>
    </xf>
    <xf numFmtId="1" fontId="1" fillId="0" borderId="91" xfId="0" applyNumberFormat="1" applyFont="1" applyFill="1" applyBorder="1" applyAlignment="1">
      <alignment horizontal="right" indent="1"/>
    </xf>
    <xf numFmtId="0" fontId="1" fillId="0" borderId="119" xfId="0" applyFont="1" applyFill="1" applyBorder="1" applyAlignment="1">
      <alignment horizontal="right" indent="1"/>
    </xf>
    <xf numFmtId="0" fontId="1" fillId="0" borderId="92" xfId="0" applyFont="1" applyFill="1" applyBorder="1" applyAlignment="1">
      <alignment horizontal="right" indent="1"/>
    </xf>
    <xf numFmtId="1" fontId="1" fillId="0" borderId="120" xfId="0" applyNumberFormat="1" applyFont="1" applyFill="1" applyBorder="1" applyAlignment="1">
      <alignment horizontal="right" indent="1"/>
    </xf>
    <xf numFmtId="0" fontId="1" fillId="0" borderId="102" xfId="0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 indent="1"/>
    </xf>
    <xf numFmtId="174" fontId="1" fillId="0" borderId="0" xfId="0" applyNumberFormat="1" applyFont="1" applyFill="1" applyAlignment="1">
      <alignment horizontal="right" wrapText="1"/>
    </xf>
    <xf numFmtId="21" fontId="1" fillId="0" borderId="0" xfId="0" applyNumberFormat="1" applyFont="1" applyFill="1" applyAlignment="1">
      <alignment horizontal="right"/>
    </xf>
    <xf numFmtId="46" fontId="1" fillId="0" borderId="0" xfId="0" applyNumberFormat="1" applyFont="1" applyFill="1" applyAlignment="1">
      <alignment/>
    </xf>
    <xf numFmtId="177" fontId="1" fillId="0" borderId="36" xfId="0" applyNumberFormat="1" applyFont="1" applyBorder="1" applyAlignment="1">
      <alignment horizontal="right" vertical="center" wrapText="1" indent="1"/>
    </xf>
    <xf numFmtId="177" fontId="4" fillId="0" borderId="34" xfId="0" applyNumberFormat="1" applyFont="1" applyBorder="1" applyAlignment="1">
      <alignment horizontal="right" indent="1"/>
    </xf>
    <xf numFmtId="177" fontId="1" fillId="0" borderId="30" xfId="0" applyNumberFormat="1" applyFont="1" applyBorder="1" applyAlignment="1">
      <alignment horizontal="right" wrapText="1" indent="1"/>
    </xf>
    <xf numFmtId="0" fontId="1" fillId="0" borderId="46" xfId="0" applyFont="1" applyBorder="1" applyAlignment="1">
      <alignment horizontal="left" indent="1"/>
    </xf>
    <xf numFmtId="0" fontId="4" fillId="0" borderId="72" xfId="0" applyFont="1" applyBorder="1" applyAlignment="1">
      <alignment horizontal="left" indent="1"/>
    </xf>
    <xf numFmtId="0" fontId="4" fillId="0" borderId="43" xfId="0" applyFont="1" applyBorder="1" applyAlignment="1">
      <alignment horizontal="left" indent="1"/>
    </xf>
    <xf numFmtId="0" fontId="1" fillId="0" borderId="31" xfId="0" applyFont="1" applyFill="1" applyBorder="1" applyAlignment="1">
      <alignment horizontal="left" indent="1"/>
    </xf>
    <xf numFmtId="0" fontId="1" fillId="0" borderId="37" xfId="0" applyFont="1" applyFill="1" applyBorder="1" applyAlignment="1">
      <alignment horizontal="left" indent="1"/>
    </xf>
    <xf numFmtId="177" fontId="1" fillId="0" borderId="30" xfId="0" applyNumberFormat="1" applyFont="1" applyFill="1" applyBorder="1" applyAlignment="1">
      <alignment horizontal="center"/>
    </xf>
    <xf numFmtId="177" fontId="1" fillId="0" borderId="121" xfId="0" applyNumberFormat="1" applyFont="1" applyFill="1" applyBorder="1" applyAlignment="1">
      <alignment horizontal="left" indent="1"/>
    </xf>
    <xf numFmtId="177" fontId="1" fillId="0" borderId="44" xfId="0" applyNumberFormat="1" applyFont="1" applyFill="1" applyBorder="1" applyAlignment="1">
      <alignment horizontal="left" indent="1"/>
    </xf>
    <xf numFmtId="0" fontId="1" fillId="0" borderId="72" xfId="0" applyFont="1" applyFill="1" applyBorder="1" applyAlignment="1">
      <alignment horizontal="left" wrapText="1" indent="1"/>
    </xf>
    <xf numFmtId="177" fontId="1" fillId="0" borderId="72" xfId="0" applyNumberFormat="1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right"/>
    </xf>
    <xf numFmtId="0" fontId="1" fillId="0" borderId="3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74" fontId="4" fillId="0" borderId="122" xfId="0" applyNumberFormat="1" applyFont="1" applyFill="1" applyBorder="1" applyAlignment="1">
      <alignment horizontal="right" indent="1"/>
    </xf>
    <xf numFmtId="0" fontId="4" fillId="0" borderId="43" xfId="0" applyFont="1" applyFill="1" applyBorder="1" applyAlignment="1">
      <alignment horizontal="right"/>
    </xf>
    <xf numFmtId="1" fontId="1" fillId="0" borderId="82" xfId="0" applyNumberFormat="1" applyFont="1" applyFill="1" applyBorder="1" applyAlignment="1">
      <alignment horizontal="left" wrapText="1" indent="1"/>
    </xf>
    <xf numFmtId="1" fontId="1" fillId="0" borderId="123" xfId="0" applyNumberFormat="1" applyFont="1" applyFill="1" applyBorder="1" applyAlignment="1">
      <alignment horizontal="right" indent="1"/>
    </xf>
    <xf numFmtId="0" fontId="1" fillId="0" borderId="124" xfId="0" applyFont="1" applyFill="1" applyBorder="1" applyAlignment="1">
      <alignment horizontal="right" indent="1"/>
    </xf>
    <xf numFmtId="0" fontId="4" fillId="0" borderId="125" xfId="0" applyFont="1" applyFill="1" applyBorder="1" applyAlignment="1">
      <alignment horizontal="left" indent="1"/>
    </xf>
    <xf numFmtId="172" fontId="1" fillId="0" borderId="48" xfId="0" applyNumberFormat="1" applyFont="1" applyFill="1" applyBorder="1" applyAlignment="1">
      <alignment horizontal="center" vertical="center"/>
    </xf>
    <xf numFmtId="174" fontId="4" fillId="0" borderId="34" xfId="0" applyNumberFormat="1" applyFont="1" applyFill="1" applyBorder="1" applyAlignment="1">
      <alignment horizontal="right" indent="1"/>
    </xf>
    <xf numFmtId="21" fontId="4" fillId="0" borderId="0" xfId="0" applyNumberFormat="1" applyFont="1" applyFill="1" applyAlignment="1">
      <alignment horizontal="right" indent="1"/>
    </xf>
    <xf numFmtId="172" fontId="4" fillId="0" borderId="14" xfId="0" applyNumberFormat="1" applyFont="1" applyFill="1" applyBorder="1" applyAlignment="1">
      <alignment/>
    </xf>
    <xf numFmtId="172" fontId="4" fillId="0" borderId="0" xfId="0" applyNumberFormat="1" applyFont="1" applyFill="1" applyAlignment="1">
      <alignment horizontal="center"/>
    </xf>
    <xf numFmtId="172" fontId="9" fillId="0" borderId="0" xfId="0" applyNumberFormat="1" applyFont="1" applyFill="1" applyAlignment="1">
      <alignment/>
    </xf>
    <xf numFmtId="172" fontId="4" fillId="0" borderId="17" xfId="0" applyNumberFormat="1" applyFont="1" applyFill="1" applyBorder="1" applyAlignment="1">
      <alignment/>
    </xf>
    <xf numFmtId="172" fontId="4" fillId="0" borderId="26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left" indent="1"/>
    </xf>
    <xf numFmtId="0" fontId="4" fillId="0" borderId="80" xfId="0" applyFont="1" applyFill="1" applyBorder="1" applyAlignment="1">
      <alignment horizontal="left" indent="1"/>
    </xf>
    <xf numFmtId="0" fontId="4" fillId="0" borderId="81" xfId="0" applyFont="1" applyFill="1" applyBorder="1" applyAlignment="1">
      <alignment horizontal="left" indent="1"/>
    </xf>
    <xf numFmtId="2" fontId="4" fillId="0" borderId="82" xfId="0" applyNumberFormat="1" applyFont="1" applyFill="1" applyBorder="1" applyAlignment="1">
      <alignment horizontal="right" indent="1"/>
    </xf>
    <xf numFmtId="1" fontId="4" fillId="0" borderId="0" xfId="0" applyNumberFormat="1" applyFont="1" applyFill="1" applyAlignment="1">
      <alignment horizontal="center"/>
    </xf>
    <xf numFmtId="21" fontId="4" fillId="0" borderId="0" xfId="0" applyNumberFormat="1" applyFont="1" applyFill="1" applyAlignment="1">
      <alignment horizontal="center"/>
    </xf>
    <xf numFmtId="0" fontId="4" fillId="0" borderId="25" xfId="0" applyFont="1" applyFill="1" applyBorder="1" applyAlignment="1">
      <alignment horizontal="left" indent="1"/>
    </xf>
    <xf numFmtId="0" fontId="4" fillId="0" borderId="82" xfId="0" applyFont="1" applyFill="1" applyBorder="1" applyAlignment="1">
      <alignment horizontal="left" indent="1"/>
    </xf>
    <xf numFmtId="172" fontId="4" fillId="0" borderId="0" xfId="0" applyNumberFormat="1" applyFont="1" applyFill="1" applyBorder="1" applyAlignment="1">
      <alignment horizontal="center" vertical="center"/>
    </xf>
    <xf numFmtId="173" fontId="4" fillId="0" borderId="16" xfId="0" applyNumberFormat="1" applyFont="1" applyFill="1" applyBorder="1" applyAlignment="1">
      <alignment/>
    </xf>
    <xf numFmtId="177" fontId="4" fillId="0" borderId="82" xfId="0" applyNumberFormat="1" applyFont="1" applyFill="1" applyBorder="1" applyAlignment="1">
      <alignment horizontal="right" indent="1"/>
    </xf>
    <xf numFmtId="1" fontId="4" fillId="0" borderId="25" xfId="0" applyNumberFormat="1" applyFont="1" applyFill="1" applyBorder="1" applyAlignment="1">
      <alignment horizontal="left" indent="1"/>
    </xf>
    <xf numFmtId="1" fontId="4" fillId="0" borderId="82" xfId="0" applyNumberFormat="1" applyFont="1" applyFill="1" applyBorder="1" applyAlignment="1">
      <alignment horizontal="left" indent="1"/>
    </xf>
    <xf numFmtId="2" fontId="4" fillId="0" borderId="83" xfId="0" applyNumberFormat="1" applyFont="1" applyFill="1" applyBorder="1" applyAlignment="1">
      <alignment horizontal="left" indent="1"/>
    </xf>
    <xf numFmtId="0" fontId="4" fillId="4" borderId="0" xfId="0" applyFont="1" applyFill="1" applyAlignment="1">
      <alignment horizontal="right" indent="1"/>
    </xf>
    <xf numFmtId="0" fontId="4" fillId="4" borderId="25" xfId="0" applyFont="1" applyFill="1" applyBorder="1" applyAlignment="1">
      <alignment horizontal="left" indent="1"/>
    </xf>
    <xf numFmtId="14" fontId="4" fillId="4" borderId="26" xfId="0" applyNumberFormat="1" applyFont="1" applyFill="1" applyBorder="1" applyAlignment="1">
      <alignment horizontal="right" indent="1"/>
    </xf>
    <xf numFmtId="1" fontId="4" fillId="4" borderId="27" xfId="0" applyNumberFormat="1" applyFont="1" applyFill="1" applyBorder="1" applyAlignment="1">
      <alignment horizontal="right" indent="1"/>
    </xf>
    <xf numFmtId="174" fontId="4" fillId="4" borderId="16" xfId="0" applyNumberFormat="1" applyFont="1" applyFill="1" applyBorder="1" applyAlignment="1">
      <alignment horizontal="right" indent="1"/>
    </xf>
    <xf numFmtId="0" fontId="4" fillId="4" borderId="0" xfId="0" applyFont="1" applyFill="1" applyAlignment="1">
      <alignment horizontal="right" indent="1"/>
    </xf>
    <xf numFmtId="174" fontId="4" fillId="4" borderId="16" xfId="0" applyNumberFormat="1" applyFont="1" applyFill="1" applyBorder="1" applyAlignment="1">
      <alignment horizontal="right" indent="1"/>
    </xf>
    <xf numFmtId="0" fontId="4" fillId="4" borderId="27" xfId="0" applyFont="1" applyFill="1" applyBorder="1" applyAlignment="1">
      <alignment horizontal="right" indent="1"/>
    </xf>
    <xf numFmtId="177" fontId="4" fillId="4" borderId="25" xfId="0" applyNumberFormat="1" applyFont="1" applyFill="1" applyBorder="1" applyAlignment="1">
      <alignment horizontal="right" indent="1"/>
    </xf>
    <xf numFmtId="2" fontId="4" fillId="4" borderId="25" xfId="0" applyNumberFormat="1" applyFont="1" applyFill="1" applyBorder="1" applyAlignment="1">
      <alignment horizontal="right" indent="1"/>
    </xf>
    <xf numFmtId="1" fontId="4" fillId="4" borderId="25" xfId="0" applyNumberFormat="1" applyFont="1" applyFill="1" applyBorder="1" applyAlignment="1">
      <alignment horizontal="left" indent="1"/>
    </xf>
    <xf numFmtId="2" fontId="4" fillId="4" borderId="26" xfId="0" applyNumberFormat="1" applyFont="1" applyFill="1" applyBorder="1" applyAlignment="1">
      <alignment horizontal="left" indent="1"/>
    </xf>
    <xf numFmtId="0" fontId="4" fillId="4" borderId="27" xfId="0" applyFont="1" applyFill="1" applyBorder="1" applyAlignment="1">
      <alignment horizontal="left" indent="1"/>
    </xf>
    <xf numFmtId="0" fontId="4" fillId="4" borderId="16" xfId="0" applyFont="1" applyFill="1" applyBorder="1" applyAlignment="1">
      <alignment horizontal="left" indent="1"/>
    </xf>
    <xf numFmtId="0" fontId="4" fillId="24" borderId="0" xfId="0" applyFont="1" applyFill="1" applyAlignment="1">
      <alignment horizontal="right" indent="1"/>
    </xf>
    <xf numFmtId="0" fontId="4" fillId="4" borderId="25" xfId="0" applyFont="1" applyFill="1" applyBorder="1" applyAlignment="1">
      <alignment horizontal="left" indent="1"/>
    </xf>
    <xf numFmtId="173" fontId="9" fillId="0" borderId="0" xfId="0" applyNumberFormat="1" applyFont="1" applyFill="1" applyAlignment="1">
      <alignment/>
    </xf>
    <xf numFmtId="204" fontId="4" fillId="0" borderId="26" xfId="0" applyNumberFormat="1" applyFont="1" applyFill="1" applyBorder="1" applyAlignment="1">
      <alignment horizontal="right" indent="1"/>
    </xf>
    <xf numFmtId="204" fontId="4" fillId="4" borderId="26" xfId="0" applyNumberFormat="1" applyFont="1" applyFill="1" applyBorder="1" applyAlignment="1">
      <alignment horizontal="right" indent="1"/>
    </xf>
    <xf numFmtId="204" fontId="4" fillId="0" borderId="83" xfId="0" applyNumberFormat="1" applyFont="1" applyFill="1" applyBorder="1" applyAlignment="1">
      <alignment horizontal="right" indent="1"/>
    </xf>
    <xf numFmtId="0" fontId="4" fillId="0" borderId="17" xfId="0" applyFont="1" applyFill="1" applyBorder="1" applyAlignment="1">
      <alignment horizontal="right" indent="1"/>
    </xf>
    <xf numFmtId="0" fontId="4" fillId="0" borderId="126" xfId="0" applyFont="1" applyFill="1" applyBorder="1" applyAlignment="1">
      <alignment horizontal="right" indent="1"/>
    </xf>
    <xf numFmtId="0" fontId="4" fillId="0" borderId="18" xfId="0" applyFont="1" applyFill="1" applyBorder="1" applyAlignment="1">
      <alignment horizontal="right" indent="1"/>
    </xf>
    <xf numFmtId="0" fontId="4" fillId="0" borderId="13" xfId="0" applyFont="1" applyFill="1" applyBorder="1" applyAlignment="1">
      <alignment horizontal="right" indent="1"/>
    </xf>
    <xf numFmtId="1" fontId="4" fillId="0" borderId="126" xfId="0" applyNumberFormat="1" applyFont="1" applyFill="1" applyBorder="1" applyAlignment="1">
      <alignment horizontal="right" indent="1"/>
    </xf>
    <xf numFmtId="1" fontId="4" fillId="0" borderId="18" xfId="0" applyNumberFormat="1" applyFont="1" applyFill="1" applyBorder="1" applyAlignment="1">
      <alignment horizontal="right" indent="1"/>
    </xf>
    <xf numFmtId="173" fontId="4" fillId="0" borderId="13" xfId="0" applyNumberFormat="1" applyFont="1" applyFill="1" applyBorder="1" applyAlignment="1">
      <alignment horizontal="right" indent="1"/>
    </xf>
    <xf numFmtId="1" fontId="4" fillId="0" borderId="14" xfId="0" applyNumberFormat="1" applyFont="1" applyFill="1" applyBorder="1" applyAlignment="1">
      <alignment horizontal="right" indent="1"/>
    </xf>
    <xf numFmtId="14" fontId="4" fillId="0" borderId="14" xfId="0" applyNumberFormat="1" applyFont="1" applyFill="1" applyBorder="1" applyAlignment="1">
      <alignment horizontal="right" indent="1"/>
    </xf>
    <xf numFmtId="0" fontId="4" fillId="0" borderId="81" xfId="0" applyFont="1" applyFill="1" applyBorder="1" applyAlignment="1">
      <alignment horizontal="right" indent="1"/>
    </xf>
    <xf numFmtId="1" fontId="4" fillId="0" borderId="25" xfId="0" applyNumberFormat="1" applyFont="1" applyFill="1" applyBorder="1" applyAlignment="1">
      <alignment horizontal="left" indent="1"/>
    </xf>
    <xf numFmtId="0" fontId="4" fillId="24" borderId="25" xfId="0" applyFont="1" applyFill="1" applyBorder="1" applyAlignment="1">
      <alignment horizontal="left" indent="1"/>
    </xf>
    <xf numFmtId="204" fontId="4" fillId="24" borderId="26" xfId="0" applyNumberFormat="1" applyFont="1" applyFill="1" applyBorder="1" applyAlignment="1">
      <alignment horizontal="right" indent="1"/>
    </xf>
    <xf numFmtId="0" fontId="4" fillId="24" borderId="27" xfId="0" applyFont="1" applyFill="1" applyBorder="1" applyAlignment="1">
      <alignment horizontal="right" indent="1"/>
    </xf>
    <xf numFmtId="174" fontId="4" fillId="24" borderId="16" xfId="0" applyNumberFormat="1" applyFont="1" applyFill="1" applyBorder="1" applyAlignment="1">
      <alignment horizontal="right" indent="1"/>
    </xf>
    <xf numFmtId="177" fontId="4" fillId="24" borderId="25" xfId="0" applyNumberFormat="1" applyFont="1" applyFill="1" applyBorder="1" applyAlignment="1">
      <alignment horizontal="right" indent="1"/>
    </xf>
    <xf numFmtId="177" fontId="1" fillId="24" borderId="121" xfId="0" applyNumberFormat="1" applyFont="1" applyFill="1" applyBorder="1" applyAlignment="1">
      <alignment horizontal="left" indent="1"/>
    </xf>
    <xf numFmtId="1" fontId="4" fillId="24" borderId="25" xfId="0" applyNumberFormat="1" applyFont="1" applyFill="1" applyBorder="1" applyAlignment="1">
      <alignment horizontal="right" indent="1"/>
    </xf>
    <xf numFmtId="0" fontId="1" fillId="24" borderId="34" xfId="0" applyFont="1" applyFill="1" applyBorder="1" applyAlignment="1">
      <alignment horizontal="right" indent="1"/>
    </xf>
    <xf numFmtId="0" fontId="1" fillId="24" borderId="72" xfId="0" applyFont="1" applyFill="1" applyBorder="1" applyAlignment="1">
      <alignment horizontal="left" wrapText="1" indent="1"/>
    </xf>
    <xf numFmtId="177" fontId="1" fillId="24" borderId="44" xfId="0" applyNumberFormat="1" applyFont="1" applyFill="1" applyBorder="1" applyAlignment="1">
      <alignment horizontal="left" indent="1"/>
    </xf>
    <xf numFmtId="0" fontId="4" fillId="8" borderId="0" xfId="0" applyFont="1" applyFill="1" applyAlignment="1">
      <alignment horizontal="right" indent="1"/>
    </xf>
    <xf numFmtId="0" fontId="4" fillId="8" borderId="25" xfId="0" applyFont="1" applyFill="1" applyBorder="1" applyAlignment="1">
      <alignment horizontal="left" indent="1"/>
    </xf>
    <xf numFmtId="14" fontId="4" fillId="8" borderId="26" xfId="0" applyNumberFormat="1" applyFont="1" applyFill="1" applyBorder="1" applyAlignment="1">
      <alignment horizontal="right" indent="1"/>
    </xf>
    <xf numFmtId="1" fontId="4" fillId="8" borderId="27" xfId="0" applyNumberFormat="1" applyFont="1" applyFill="1" applyBorder="1" applyAlignment="1">
      <alignment horizontal="right" indent="1"/>
    </xf>
    <xf numFmtId="174" fontId="4" fillId="8" borderId="88" xfId="0" applyNumberFormat="1" applyFont="1" applyFill="1" applyBorder="1" applyAlignment="1">
      <alignment horizontal="right" indent="1"/>
    </xf>
    <xf numFmtId="174" fontId="4" fillId="8" borderId="72" xfId="0" applyNumberFormat="1" applyFont="1" applyFill="1" applyBorder="1" applyAlignment="1">
      <alignment horizontal="right" indent="1"/>
    </xf>
    <xf numFmtId="174" fontId="4" fillId="8" borderId="43" xfId="0" applyNumberFormat="1" applyFont="1" applyFill="1" applyBorder="1" applyAlignment="1">
      <alignment horizontal="right" indent="1"/>
    </xf>
    <xf numFmtId="14" fontId="4" fillId="8" borderId="84" xfId="0" applyNumberFormat="1" applyFont="1" applyFill="1" applyBorder="1" applyAlignment="1">
      <alignment horizontal="right" indent="1"/>
    </xf>
    <xf numFmtId="174" fontId="4" fillId="8" borderId="16" xfId="0" applyNumberFormat="1" applyFont="1" applyFill="1" applyBorder="1" applyAlignment="1">
      <alignment horizontal="right" indent="1"/>
    </xf>
    <xf numFmtId="1" fontId="4" fillId="8" borderId="25" xfId="0" applyNumberFormat="1" applyFont="1" applyFill="1" applyBorder="1" applyAlignment="1">
      <alignment horizontal="left" indent="1"/>
    </xf>
    <xf numFmtId="177" fontId="1" fillId="8" borderId="91" xfId="0" applyNumberFormat="1" applyFont="1" applyFill="1" applyBorder="1" applyAlignment="1">
      <alignment horizontal="right" indent="1"/>
    </xf>
    <xf numFmtId="177" fontId="1" fillId="8" borderId="121" xfId="0" applyNumberFormat="1" applyFont="1" applyFill="1" applyBorder="1" applyAlignment="1">
      <alignment horizontal="left" indent="1"/>
    </xf>
    <xf numFmtId="0" fontId="1" fillId="8" borderId="34" xfId="0" applyFont="1" applyFill="1" applyBorder="1" applyAlignment="1">
      <alignment horizontal="right" indent="1"/>
    </xf>
    <xf numFmtId="0" fontId="4" fillId="24" borderId="0" xfId="0" applyFont="1" applyFill="1" applyAlignment="1">
      <alignment horizontal="right" indent="1"/>
    </xf>
    <xf numFmtId="0" fontId="4" fillId="24" borderId="25" xfId="0" applyFont="1" applyFill="1" applyBorder="1" applyAlignment="1">
      <alignment horizontal="left" indent="1"/>
    </xf>
    <xf numFmtId="14" fontId="4" fillId="24" borderId="26" xfId="0" applyNumberFormat="1" applyFont="1" applyFill="1" applyBorder="1" applyAlignment="1">
      <alignment horizontal="right" indent="1"/>
    </xf>
    <xf numFmtId="1" fontId="4" fillId="24" borderId="27" xfId="0" applyNumberFormat="1" applyFont="1" applyFill="1" applyBorder="1" applyAlignment="1">
      <alignment horizontal="right" indent="1"/>
    </xf>
    <xf numFmtId="174" fontId="4" fillId="24" borderId="88" xfId="0" applyNumberFormat="1" applyFont="1" applyFill="1" applyBorder="1" applyAlignment="1">
      <alignment horizontal="right" indent="1"/>
    </xf>
    <xf numFmtId="14" fontId="4" fillId="24" borderId="84" xfId="0" applyNumberFormat="1" applyFont="1" applyFill="1" applyBorder="1" applyAlignment="1">
      <alignment horizontal="right" indent="1"/>
    </xf>
    <xf numFmtId="174" fontId="4" fillId="24" borderId="16" xfId="0" applyNumberFormat="1" applyFont="1" applyFill="1" applyBorder="1" applyAlignment="1">
      <alignment horizontal="right" indent="1"/>
    </xf>
    <xf numFmtId="177" fontId="1" fillId="24" borderId="91" xfId="0" applyNumberFormat="1" applyFont="1" applyFill="1" applyBorder="1" applyAlignment="1">
      <alignment horizontal="right" indent="1"/>
    </xf>
    <xf numFmtId="177" fontId="1" fillId="24" borderId="121" xfId="0" applyNumberFormat="1" applyFont="1" applyFill="1" applyBorder="1" applyAlignment="1">
      <alignment horizontal="left" indent="1"/>
    </xf>
    <xf numFmtId="0" fontId="1" fillId="24" borderId="34" xfId="0" applyFont="1" applyFill="1" applyBorder="1" applyAlignment="1">
      <alignment horizontal="right" indent="1"/>
    </xf>
    <xf numFmtId="174" fontId="4" fillId="24" borderId="88" xfId="0" applyNumberFormat="1" applyFont="1" applyFill="1" applyBorder="1" applyAlignment="1">
      <alignment horizontal="right" indent="1"/>
    </xf>
    <xf numFmtId="172" fontId="4" fillId="0" borderId="84" xfId="0" applyNumberFormat="1" applyFont="1" applyFill="1" applyBorder="1" applyAlignment="1">
      <alignment/>
    </xf>
    <xf numFmtId="204" fontId="4" fillId="0" borderId="84" xfId="0" applyNumberFormat="1" applyFont="1" applyFill="1" applyBorder="1" applyAlignment="1">
      <alignment horizontal="right" indent="1"/>
    </xf>
    <xf numFmtId="204" fontId="4" fillId="24" borderId="84" xfId="0" applyNumberFormat="1" applyFont="1" applyFill="1" applyBorder="1" applyAlignment="1">
      <alignment horizontal="right" indent="1"/>
    </xf>
    <xf numFmtId="173" fontId="4" fillId="0" borderId="72" xfId="0" applyNumberFormat="1" applyFont="1" applyFill="1" applyBorder="1" applyAlignment="1">
      <alignment horizontal="right" indent="1"/>
    </xf>
    <xf numFmtId="173" fontId="4" fillId="0" borderId="43" xfId="0" applyNumberFormat="1" applyFont="1" applyFill="1" applyBorder="1" applyAlignment="1">
      <alignment horizontal="right" indent="1"/>
    </xf>
    <xf numFmtId="174" fontId="4" fillId="0" borderId="72" xfId="0" applyNumberFormat="1" applyFont="1" applyFill="1" applyBorder="1" applyAlignment="1">
      <alignment horizontal="right" indent="1"/>
    </xf>
    <xf numFmtId="174" fontId="4" fillId="0" borderId="43" xfId="0" applyNumberFormat="1" applyFont="1" applyFill="1" applyBorder="1" applyAlignment="1">
      <alignment horizontal="right" indent="1"/>
    </xf>
    <xf numFmtId="174" fontId="4" fillId="24" borderId="72" xfId="0" applyNumberFormat="1" applyFont="1" applyFill="1" applyBorder="1" applyAlignment="1">
      <alignment horizontal="right" indent="1"/>
    </xf>
    <xf numFmtId="174" fontId="4" fillId="24" borderId="43" xfId="0" applyNumberFormat="1" applyFont="1" applyFill="1" applyBorder="1" applyAlignment="1">
      <alignment horizontal="right" indent="1"/>
    </xf>
    <xf numFmtId="0" fontId="4" fillId="0" borderId="127" xfId="0" applyFont="1" applyFill="1" applyBorder="1" applyAlignment="1">
      <alignment horizontal="right"/>
    </xf>
    <xf numFmtId="0" fontId="4" fillId="0" borderId="128" xfId="0" applyFont="1" applyFill="1" applyBorder="1" applyAlignment="1">
      <alignment horizontal="left" indent="1"/>
    </xf>
    <xf numFmtId="174" fontId="4" fillId="0" borderId="84" xfId="0" applyNumberFormat="1" applyFont="1" applyFill="1" applyBorder="1" applyAlignment="1">
      <alignment horizontal="right" indent="1"/>
    </xf>
    <xf numFmtId="14" fontId="1" fillId="0" borderId="26" xfId="0" applyNumberFormat="1" applyFont="1" applyFill="1" applyBorder="1" applyAlignment="1">
      <alignment horizontal="right" indent="1"/>
    </xf>
    <xf numFmtId="1" fontId="1" fillId="0" borderId="27" xfId="0" applyNumberFormat="1" applyFont="1" applyFill="1" applyBorder="1" applyAlignment="1">
      <alignment horizontal="right" indent="1"/>
    </xf>
    <xf numFmtId="174" fontId="1" fillId="0" borderId="16" xfId="0" applyNumberFormat="1" applyFont="1" applyFill="1" applyBorder="1" applyAlignment="1">
      <alignment horizontal="right" indent="1"/>
    </xf>
    <xf numFmtId="14" fontId="4" fillId="0" borderId="129" xfId="0" applyNumberFormat="1" applyFont="1" applyFill="1" applyBorder="1" applyAlignment="1">
      <alignment horizontal="right" indent="1"/>
    </xf>
    <xf numFmtId="0" fontId="1" fillId="0" borderId="26" xfId="0" applyFont="1" applyFill="1" applyBorder="1" applyAlignment="1">
      <alignment horizontal="right" indent="1"/>
    </xf>
    <xf numFmtId="0" fontId="1" fillId="0" borderId="129" xfId="0" applyFont="1" applyFill="1" applyBorder="1" applyAlignment="1">
      <alignment horizontal="right" indent="1"/>
    </xf>
    <xf numFmtId="174" fontId="1" fillId="0" borderId="130" xfId="0" applyNumberFormat="1" applyFont="1" applyFill="1" applyBorder="1" applyAlignment="1">
      <alignment horizontal="right" indent="1"/>
    </xf>
    <xf numFmtId="174" fontId="1" fillId="0" borderId="88" xfId="0" applyNumberFormat="1" applyFont="1" applyFill="1" applyBorder="1" applyAlignment="1">
      <alignment horizontal="right" indent="1"/>
    </xf>
    <xf numFmtId="174" fontId="1" fillId="0" borderId="131" xfId="0" applyNumberFormat="1" applyFont="1" applyFill="1" applyBorder="1" applyAlignment="1">
      <alignment horizontal="right" indent="1"/>
    </xf>
    <xf numFmtId="0" fontId="1" fillId="0" borderId="132" xfId="0" applyFont="1" applyFill="1" applyBorder="1" applyAlignment="1">
      <alignment horizontal="right"/>
    </xf>
    <xf numFmtId="177" fontId="4" fillId="0" borderId="94" xfId="0" applyNumberFormat="1" applyFont="1" applyFill="1" applyBorder="1" applyAlignment="1">
      <alignment horizontal="right" indent="1"/>
    </xf>
    <xf numFmtId="14" fontId="1" fillId="0" borderId="26" xfId="0" applyNumberFormat="1" applyFont="1" applyFill="1" applyBorder="1" applyAlignment="1">
      <alignment horizontal="right" indent="1"/>
    </xf>
    <xf numFmtId="1" fontId="1" fillId="0" borderId="133" xfId="0" applyNumberFormat="1" applyFont="1" applyFill="1" applyBorder="1" applyAlignment="1">
      <alignment horizontal="right" indent="1"/>
    </xf>
    <xf numFmtId="0" fontId="4" fillId="0" borderId="134" xfId="0" applyFont="1" applyFill="1" applyBorder="1" applyAlignment="1">
      <alignment horizontal="right"/>
    </xf>
    <xf numFmtId="2" fontId="4" fillId="0" borderId="135" xfId="0" applyNumberFormat="1" applyFont="1" applyFill="1" applyBorder="1" applyAlignment="1">
      <alignment horizontal="right"/>
    </xf>
    <xf numFmtId="0" fontId="1" fillId="0" borderId="135" xfId="0" applyFont="1" applyFill="1" applyBorder="1" applyAlignment="1">
      <alignment/>
    </xf>
    <xf numFmtId="0" fontId="1" fillId="0" borderId="36" xfId="0" applyFont="1" applyFill="1" applyBorder="1" applyAlignment="1">
      <alignment horizontal="right" indent="1"/>
    </xf>
    <xf numFmtId="1" fontId="1" fillId="0" borderId="30" xfId="0" applyNumberFormat="1" applyFont="1" applyFill="1" applyBorder="1" applyAlignment="1">
      <alignment horizontal="right" indent="1"/>
    </xf>
    <xf numFmtId="0" fontId="1" fillId="0" borderId="36" xfId="0" applyFont="1" applyFill="1" applyBorder="1" applyAlignment="1">
      <alignment horizontal="left" indent="1"/>
    </xf>
    <xf numFmtId="1" fontId="1" fillId="0" borderId="30" xfId="0" applyNumberFormat="1" applyFont="1" applyFill="1" applyBorder="1" applyAlignment="1">
      <alignment horizontal="left" indent="1"/>
    </xf>
    <xf numFmtId="0" fontId="1" fillId="0" borderId="97" xfId="0" applyFont="1" applyFill="1" applyBorder="1" applyAlignment="1">
      <alignment horizontal="left" indent="1"/>
    </xf>
    <xf numFmtId="0" fontId="1" fillId="0" borderId="61" xfId="0" applyFont="1" applyFill="1" applyBorder="1" applyAlignment="1">
      <alignment horizontal="left" indent="1"/>
    </xf>
    <xf numFmtId="177" fontId="1" fillId="0" borderId="72" xfId="0" applyNumberFormat="1" applyFont="1" applyFill="1" applyBorder="1" applyAlignment="1">
      <alignment horizontal="left" indent="1"/>
    </xf>
    <xf numFmtId="0" fontId="1" fillId="0" borderId="43" xfId="0" applyFont="1" applyFill="1" applyBorder="1" applyAlignment="1">
      <alignment horizontal="left" indent="1"/>
    </xf>
    <xf numFmtId="174" fontId="1" fillId="0" borderId="34" xfId="0" applyNumberFormat="1" applyFont="1" applyFill="1" applyBorder="1" applyAlignment="1">
      <alignment horizontal="right" indent="1"/>
    </xf>
    <xf numFmtId="0" fontId="1" fillId="0" borderId="136" xfId="0" applyFont="1" applyFill="1" applyBorder="1" applyAlignment="1">
      <alignment horizontal="right" indent="1"/>
    </xf>
    <xf numFmtId="177" fontId="1" fillId="0" borderId="30" xfId="0" applyNumberFormat="1" applyFont="1" applyFill="1" applyBorder="1" applyAlignment="1">
      <alignment horizontal="right" indent="1"/>
    </xf>
    <xf numFmtId="174" fontId="1" fillId="0" borderId="30" xfId="0" applyNumberFormat="1" applyFont="1" applyFill="1" applyBorder="1" applyAlignment="1">
      <alignment horizontal="right" indent="1"/>
    </xf>
    <xf numFmtId="0" fontId="1" fillId="0" borderId="30" xfId="0" applyFont="1" applyFill="1" applyBorder="1" applyAlignment="1">
      <alignment horizontal="right" indent="1"/>
    </xf>
    <xf numFmtId="0" fontId="1" fillId="0" borderId="36" xfId="0" applyFont="1" applyBorder="1" applyAlignment="1">
      <alignment horizontal="left" vertical="center" indent="1"/>
    </xf>
    <xf numFmtId="0" fontId="1" fillId="0" borderId="45" xfId="0" applyFont="1" applyBorder="1" applyAlignment="1">
      <alignment horizontal="left" vertical="center" indent="1"/>
    </xf>
    <xf numFmtId="0" fontId="1" fillId="0" borderId="47" xfId="0" applyFont="1" applyBorder="1" applyAlignment="1">
      <alignment horizontal="left" indent="1"/>
    </xf>
    <xf numFmtId="0" fontId="1" fillId="0" borderId="72" xfId="0" applyFont="1" applyBorder="1" applyAlignment="1">
      <alignment horizontal="left" indent="1"/>
    </xf>
    <xf numFmtId="0" fontId="1" fillId="0" borderId="71" xfId="0" applyFont="1" applyBorder="1" applyAlignment="1">
      <alignment horizontal="left" indent="1"/>
    </xf>
    <xf numFmtId="0" fontId="1" fillId="0" borderId="43" xfId="0" applyFont="1" applyBorder="1" applyAlignment="1">
      <alignment horizontal="left" indent="1"/>
    </xf>
    <xf numFmtId="1" fontId="1" fillId="0" borderId="30" xfId="0" applyNumberFormat="1" applyFont="1" applyBorder="1" applyAlignment="1">
      <alignment horizontal="left" indent="1"/>
    </xf>
    <xf numFmtId="0" fontId="1" fillId="0" borderId="31" xfId="0" applyFont="1" applyBorder="1" applyAlignment="1">
      <alignment horizontal="left" indent="1"/>
    </xf>
    <xf numFmtId="0" fontId="1" fillId="0" borderId="35" xfId="0" applyFont="1" applyBorder="1" applyAlignment="1">
      <alignment horizontal="left" indent="1"/>
    </xf>
    <xf numFmtId="0" fontId="1" fillId="0" borderId="37" xfId="0" applyFont="1" applyBorder="1" applyAlignment="1">
      <alignment horizontal="left" indent="1"/>
    </xf>
    <xf numFmtId="0" fontId="1" fillId="0" borderId="36" xfId="0" applyFont="1" applyBorder="1" applyAlignment="1">
      <alignment horizontal="right" indent="1"/>
    </xf>
    <xf numFmtId="0" fontId="1" fillId="0" borderId="36" xfId="0" applyFont="1" applyBorder="1" applyAlignment="1">
      <alignment horizontal="right" vertical="center" indent="1"/>
    </xf>
    <xf numFmtId="174" fontId="1" fillId="0" borderId="34" xfId="0" applyNumberFormat="1" applyFont="1" applyBorder="1" applyAlignment="1">
      <alignment horizontal="right" indent="1"/>
    </xf>
    <xf numFmtId="1" fontId="1" fillId="0" borderId="34" xfId="0" applyNumberFormat="1" applyFont="1" applyBorder="1" applyAlignment="1">
      <alignment horizontal="right" indent="1"/>
    </xf>
    <xf numFmtId="174" fontId="1" fillId="0" borderId="30" xfId="0" applyNumberFormat="1" applyFont="1" applyBorder="1" applyAlignment="1">
      <alignment horizontal="right" indent="1"/>
    </xf>
    <xf numFmtId="0" fontId="1" fillId="0" borderId="30" xfId="0" applyFont="1" applyBorder="1" applyAlignment="1">
      <alignment horizontal="right" indent="1"/>
    </xf>
    <xf numFmtId="0" fontId="1" fillId="0" borderId="56" xfId="0" applyFont="1" applyFill="1" applyBorder="1" applyAlignment="1">
      <alignment horizontal="right" indent="1"/>
    </xf>
    <xf numFmtId="174" fontId="1" fillId="0" borderId="137" xfId="0" applyNumberFormat="1" applyFont="1" applyFill="1" applyBorder="1" applyAlignment="1">
      <alignment horizontal="right" indent="1"/>
    </xf>
    <xf numFmtId="174" fontId="1" fillId="0" borderId="50" xfId="0" applyNumberFormat="1" applyFont="1" applyFill="1" applyBorder="1" applyAlignment="1">
      <alignment horizontal="right" indent="1"/>
    </xf>
    <xf numFmtId="174" fontId="1" fillId="0" borderId="138" xfId="0" applyNumberFormat="1" applyFont="1" applyFill="1" applyBorder="1" applyAlignment="1">
      <alignment horizontal="right" indent="1"/>
    </xf>
    <xf numFmtId="174" fontId="1" fillId="0" borderId="139" xfId="0" applyNumberFormat="1" applyFont="1" applyFill="1" applyBorder="1" applyAlignment="1">
      <alignment horizontal="right" indent="1"/>
    </xf>
    <xf numFmtId="174" fontId="1" fillId="0" borderId="140" xfId="0" applyNumberFormat="1" applyFont="1" applyFill="1" applyBorder="1" applyAlignment="1">
      <alignment horizontal="right" indent="1"/>
    </xf>
    <xf numFmtId="0" fontId="1" fillId="0" borderId="0" xfId="0" applyFont="1" applyFill="1" applyAlignment="1">
      <alignment/>
    </xf>
    <xf numFmtId="204" fontId="4" fillId="0" borderId="72" xfId="0" applyNumberFormat="1" applyFont="1" applyFill="1" applyBorder="1" applyAlignment="1">
      <alignment horizontal="right" indent="1"/>
    </xf>
    <xf numFmtId="0" fontId="4" fillId="0" borderId="71" xfId="0" applyFont="1" applyFill="1" applyBorder="1" applyAlignment="1">
      <alignment horizontal="right" indent="1"/>
    </xf>
    <xf numFmtId="204" fontId="4" fillId="0" borderId="141" xfId="0" applyNumberFormat="1" applyFont="1" applyFill="1" applyBorder="1" applyAlignment="1">
      <alignment horizontal="right" indent="1"/>
    </xf>
    <xf numFmtId="0" fontId="4" fillId="0" borderId="142" xfId="0" applyFont="1" applyFill="1" applyBorder="1" applyAlignment="1">
      <alignment horizontal="right" indent="1"/>
    </xf>
    <xf numFmtId="174" fontId="4" fillId="0" borderId="143" xfId="0" applyNumberFormat="1" applyFont="1" applyFill="1" applyBorder="1" applyAlignment="1">
      <alignment horizontal="right" indent="1"/>
    </xf>
    <xf numFmtId="0" fontId="1" fillId="0" borderId="86" xfId="0" applyFont="1" applyFill="1" applyBorder="1" applyAlignment="1">
      <alignment horizontal="center" vertical="center"/>
    </xf>
    <xf numFmtId="174" fontId="4" fillId="0" borderId="86" xfId="0" applyNumberFormat="1" applyFont="1" applyFill="1" applyBorder="1" applyAlignment="1">
      <alignment horizontal="right" indent="1"/>
    </xf>
    <xf numFmtId="174" fontId="4" fillId="0" borderId="144" xfId="0" applyNumberFormat="1" applyFont="1" applyFill="1" applyBorder="1" applyAlignment="1">
      <alignment horizontal="right" indent="1"/>
    </xf>
    <xf numFmtId="0" fontId="0" fillId="0" borderId="34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96" xfId="0" applyFill="1" applyBorder="1" applyAlignment="1">
      <alignment horizontal="center" vertical="center" wrapText="1"/>
    </xf>
    <xf numFmtId="177" fontId="4" fillId="0" borderId="96" xfId="0" applyNumberFormat="1" applyFont="1" applyFill="1" applyBorder="1" applyAlignment="1">
      <alignment horizontal="right" indent="1"/>
    </xf>
    <xf numFmtId="177" fontId="4" fillId="0" borderId="145" xfId="0" applyNumberFormat="1" applyFont="1" applyFill="1" applyBorder="1" applyAlignment="1">
      <alignment horizontal="right" indent="1"/>
    </xf>
    <xf numFmtId="177" fontId="4" fillId="0" borderId="128" xfId="0" applyNumberFormat="1" applyFont="1" applyFill="1" applyBorder="1" applyAlignment="1">
      <alignment horizontal="right" indent="1"/>
    </xf>
    <xf numFmtId="2" fontId="4" fillId="0" borderId="34" xfId="0" applyNumberFormat="1" applyFont="1" applyFill="1" applyBorder="1" applyAlignment="1">
      <alignment horizontal="right" indent="1"/>
    </xf>
    <xf numFmtId="2" fontId="4" fillId="0" borderId="143" xfId="0" applyNumberFormat="1" applyFont="1" applyFill="1" applyBorder="1" applyAlignment="1">
      <alignment horizontal="right" indent="1"/>
    </xf>
    <xf numFmtId="0" fontId="0" fillId="0" borderId="96" xfId="0" applyFill="1" applyBorder="1" applyAlignment="1">
      <alignment horizontal="center" vertical="center"/>
    </xf>
    <xf numFmtId="1" fontId="4" fillId="0" borderId="96" xfId="0" applyNumberFormat="1" applyFont="1" applyFill="1" applyBorder="1" applyAlignment="1">
      <alignment horizontal="left" indent="1"/>
    </xf>
    <xf numFmtId="1" fontId="4" fillId="0" borderId="145" xfId="0" applyNumberFormat="1" applyFont="1" applyFill="1" applyBorder="1" applyAlignment="1">
      <alignment horizontal="left" indent="1"/>
    </xf>
    <xf numFmtId="1" fontId="4" fillId="0" borderId="128" xfId="0" applyNumberFormat="1" applyFont="1" applyFill="1" applyBorder="1" applyAlignment="1">
      <alignment horizontal="left" indent="1"/>
    </xf>
    <xf numFmtId="2" fontId="4" fillId="0" borderId="146" xfId="0" applyNumberFormat="1" applyFont="1" applyFill="1" applyBorder="1" applyAlignment="1">
      <alignment horizontal="left" indent="1"/>
    </xf>
    <xf numFmtId="0" fontId="4" fillId="0" borderId="147" xfId="0" applyFont="1" applyFill="1" applyBorder="1" applyAlignment="1">
      <alignment horizontal="left" indent="1"/>
    </xf>
    <xf numFmtId="1" fontId="1" fillId="0" borderId="125" xfId="0" applyNumberFormat="1" applyFont="1" applyFill="1" applyBorder="1" applyAlignment="1">
      <alignment horizontal="left" wrapText="1" indent="1"/>
    </xf>
    <xf numFmtId="2" fontId="4" fillId="0" borderId="72" xfId="0" applyNumberFormat="1" applyFont="1" applyFill="1" applyBorder="1" applyAlignment="1">
      <alignment horizontal="left" indent="1"/>
    </xf>
    <xf numFmtId="0" fontId="4" fillId="0" borderId="71" xfId="0" applyFont="1" applyFill="1" applyBorder="1" applyAlignment="1">
      <alignment horizontal="left" indent="1"/>
    </xf>
    <xf numFmtId="1" fontId="1" fillId="0" borderId="43" xfId="0" applyNumberFormat="1" applyFont="1" applyFill="1" applyBorder="1" applyAlignment="1">
      <alignment horizontal="left" wrapText="1" indent="1"/>
    </xf>
    <xf numFmtId="0" fontId="4" fillId="0" borderId="0" xfId="0" applyFont="1" applyFill="1" applyAlignment="1">
      <alignment horizontal="right" indent="1"/>
    </xf>
    <xf numFmtId="0" fontId="4" fillId="0" borderId="27" xfId="0" applyFont="1" applyFill="1" applyBorder="1" applyAlignment="1">
      <alignment horizontal="right" indent="1"/>
    </xf>
    <xf numFmtId="174" fontId="4" fillId="0" borderId="16" xfId="0" applyNumberFormat="1" applyFont="1" applyFill="1" applyBorder="1" applyAlignment="1">
      <alignment horizontal="right" indent="1"/>
    </xf>
    <xf numFmtId="0" fontId="4" fillId="0" borderId="80" xfId="0" applyFont="1" applyFill="1" applyBorder="1" applyAlignment="1">
      <alignment horizontal="right" indent="1"/>
    </xf>
    <xf numFmtId="174" fontId="4" fillId="0" borderId="81" xfId="0" applyNumberFormat="1" applyFont="1" applyFill="1" applyBorder="1" applyAlignment="1">
      <alignment horizontal="right" indent="1"/>
    </xf>
    <xf numFmtId="0" fontId="4" fillId="0" borderId="83" xfId="0" applyFont="1" applyFill="1" applyBorder="1" applyAlignment="1">
      <alignment horizontal="right" indent="1"/>
    </xf>
    <xf numFmtId="0" fontId="4" fillId="0" borderId="26" xfId="0" applyFont="1" applyFill="1" applyBorder="1" applyAlignment="1">
      <alignment horizontal="right" indent="1"/>
    </xf>
    <xf numFmtId="0" fontId="4" fillId="0" borderId="83" xfId="0" applyFont="1" applyFill="1" applyBorder="1" applyAlignment="1">
      <alignment horizontal="right" indent="1"/>
    </xf>
    <xf numFmtId="1" fontId="1" fillId="0" borderId="34" xfId="0" applyNumberFormat="1" applyFont="1" applyFill="1" applyBorder="1" applyAlignment="1">
      <alignment/>
    </xf>
    <xf numFmtId="1" fontId="1" fillId="0" borderId="34" xfId="0" applyNumberFormat="1" applyFont="1" applyFill="1" applyBorder="1" applyAlignment="1">
      <alignment horizontal="right" indent="1"/>
    </xf>
    <xf numFmtId="1" fontId="1" fillId="0" borderId="148" xfId="0" applyNumberFormat="1" applyFont="1" applyFill="1" applyBorder="1" applyAlignment="1">
      <alignment horizontal="right" indent="1"/>
    </xf>
    <xf numFmtId="1" fontId="1" fillId="0" borderId="75" xfId="0" applyNumberFormat="1" applyFont="1" applyFill="1" applyBorder="1" applyAlignment="1">
      <alignment horizontal="right" wrapText="1" indent="1"/>
    </xf>
    <xf numFmtId="0" fontId="1" fillId="8" borderId="0" xfId="0" applyFont="1" applyFill="1" applyAlignment="1">
      <alignment/>
    </xf>
    <xf numFmtId="0" fontId="4" fillId="8" borderId="0" xfId="0" applyFont="1" applyFill="1" applyAlignment="1">
      <alignment horizontal="right" indent="1"/>
    </xf>
    <xf numFmtId="0" fontId="4" fillId="8" borderId="25" xfId="0" applyFont="1" applyFill="1" applyBorder="1" applyAlignment="1">
      <alignment horizontal="left" indent="1"/>
    </xf>
    <xf numFmtId="204" fontId="4" fillId="8" borderId="26" xfId="0" applyNumberFormat="1" applyFont="1" applyFill="1" applyBorder="1" applyAlignment="1">
      <alignment horizontal="right" indent="1"/>
    </xf>
    <xf numFmtId="0" fontId="4" fillId="8" borderId="27" xfId="0" applyFont="1" applyFill="1" applyBorder="1" applyAlignment="1">
      <alignment horizontal="right" indent="1"/>
    </xf>
    <xf numFmtId="174" fontId="4" fillId="8" borderId="16" xfId="0" applyNumberFormat="1" applyFont="1" applyFill="1" applyBorder="1" applyAlignment="1">
      <alignment horizontal="right" indent="1"/>
    </xf>
    <xf numFmtId="177" fontId="4" fillId="8" borderId="25" xfId="0" applyNumberFormat="1" applyFont="1" applyFill="1" applyBorder="1" applyAlignment="1">
      <alignment horizontal="right" indent="1"/>
    </xf>
    <xf numFmtId="2" fontId="4" fillId="8" borderId="25" xfId="0" applyNumberFormat="1" applyFont="1" applyFill="1" applyBorder="1" applyAlignment="1">
      <alignment horizontal="right" indent="1"/>
    </xf>
    <xf numFmtId="1" fontId="4" fillId="8" borderId="128" xfId="0" applyNumberFormat="1" applyFont="1" applyFill="1" applyBorder="1" applyAlignment="1">
      <alignment horizontal="left" indent="1"/>
    </xf>
    <xf numFmtId="2" fontId="4" fillId="8" borderId="141" xfId="0" applyNumberFormat="1" applyFont="1" applyFill="1" applyBorder="1" applyAlignment="1">
      <alignment horizontal="left" indent="1"/>
    </xf>
    <xf numFmtId="0" fontId="4" fillId="8" borderId="142" xfId="0" applyFont="1" applyFill="1" applyBorder="1" applyAlignment="1">
      <alignment horizontal="left" indent="1"/>
    </xf>
    <xf numFmtId="1" fontId="1" fillId="8" borderId="149" xfId="0" applyNumberFormat="1" applyFont="1" applyFill="1" applyBorder="1" applyAlignment="1">
      <alignment horizontal="left" wrapText="1" indent="1"/>
    </xf>
    <xf numFmtId="1" fontId="4" fillId="8" borderId="25" xfId="0" applyNumberFormat="1" applyFont="1" applyFill="1" applyBorder="1" applyAlignment="1">
      <alignment horizontal="left" indent="1"/>
    </xf>
    <xf numFmtId="2" fontId="4" fillId="8" borderId="26" xfId="0" applyNumberFormat="1" applyFont="1" applyFill="1" applyBorder="1" applyAlignment="1">
      <alignment horizontal="left" indent="1"/>
    </xf>
    <xf numFmtId="0" fontId="4" fillId="8" borderId="27" xfId="0" applyFont="1" applyFill="1" applyBorder="1" applyAlignment="1">
      <alignment horizontal="left" indent="1"/>
    </xf>
    <xf numFmtId="1" fontId="1" fillId="8" borderId="75" xfId="0" applyNumberFormat="1" applyFont="1" applyFill="1" applyBorder="1" applyAlignment="1">
      <alignment horizontal="left" wrapText="1" indent="1"/>
    </xf>
    <xf numFmtId="0" fontId="1" fillId="8" borderId="92" xfId="0" applyFont="1" applyFill="1" applyBorder="1" applyAlignment="1">
      <alignment horizontal="right" indent="1"/>
    </xf>
    <xf numFmtId="0" fontId="4" fillId="8" borderId="100" xfId="0" applyFont="1" applyFill="1" applyBorder="1" applyAlignment="1">
      <alignment horizontal="left" indent="1"/>
    </xf>
    <xf numFmtId="1" fontId="1" fillId="8" borderId="123" xfId="0" applyNumberFormat="1" applyFont="1" applyFill="1" applyBorder="1" applyAlignment="1">
      <alignment horizontal="right" indent="1"/>
    </xf>
    <xf numFmtId="174" fontId="1" fillId="8" borderId="140" xfId="0" applyNumberFormat="1" applyFont="1" applyFill="1" applyBorder="1" applyAlignment="1">
      <alignment horizontal="right" indent="1"/>
    </xf>
    <xf numFmtId="0" fontId="1" fillId="8" borderId="124" xfId="0" applyFont="1" applyFill="1" applyBorder="1" applyAlignment="1">
      <alignment horizontal="right" indent="1"/>
    </xf>
    <xf numFmtId="1" fontId="1" fillId="8" borderId="120" xfId="0" applyNumberFormat="1" applyFont="1" applyFill="1" applyBorder="1" applyAlignment="1">
      <alignment horizontal="right" indent="1"/>
    </xf>
    <xf numFmtId="174" fontId="1" fillId="8" borderId="139" xfId="0" applyNumberFormat="1" applyFont="1" applyFill="1" applyBorder="1" applyAlignment="1">
      <alignment horizontal="right" indent="1"/>
    </xf>
    <xf numFmtId="0" fontId="1" fillId="8" borderId="102" xfId="0" applyFont="1" applyFill="1" applyBorder="1" applyAlignment="1">
      <alignment horizontal="right" indent="1"/>
    </xf>
    <xf numFmtId="0" fontId="1" fillId="8" borderId="0" xfId="0" applyFont="1" applyFill="1" applyAlignment="1">
      <alignment horizontal="right" indent="1"/>
    </xf>
    <xf numFmtId="1" fontId="1" fillId="8" borderId="34" xfId="0" applyNumberFormat="1" applyFont="1" applyFill="1" applyBorder="1" applyAlignment="1">
      <alignment horizontal="right" indent="1"/>
    </xf>
    <xf numFmtId="174" fontId="1" fillId="8" borderId="50" xfId="0" applyNumberFormat="1" applyFont="1" applyFill="1" applyBorder="1" applyAlignment="1">
      <alignment horizontal="right" indent="1"/>
    </xf>
    <xf numFmtId="0" fontId="1" fillId="8" borderId="97" xfId="0" applyFont="1" applyFill="1" applyBorder="1" applyAlignment="1">
      <alignment horizontal="right" indent="1"/>
    </xf>
    <xf numFmtId="0" fontId="4" fillId="0" borderId="0" xfId="57" applyFont="1">
      <alignment/>
      <protection/>
    </xf>
    <xf numFmtId="0" fontId="1" fillId="0" borderId="0" xfId="57" applyFont="1">
      <alignment/>
      <protection/>
    </xf>
    <xf numFmtId="0" fontId="4" fillId="0" borderId="0" xfId="57" applyFont="1" applyAlignment="1">
      <alignment horizontal="center"/>
      <protection/>
    </xf>
    <xf numFmtId="174" fontId="1" fillId="0" borderId="0" xfId="57" applyNumberFormat="1" applyFont="1">
      <alignment/>
      <protection/>
    </xf>
    <xf numFmtId="21" fontId="4" fillId="0" borderId="0" xfId="57" applyNumberFormat="1" applyFont="1">
      <alignment/>
      <protection/>
    </xf>
    <xf numFmtId="0" fontId="4" fillId="0" borderId="0" xfId="57" applyFont="1" applyBorder="1">
      <alignment/>
      <protection/>
    </xf>
    <xf numFmtId="0" fontId="1" fillId="0" borderId="0" xfId="57" applyFont="1" applyAlignment="1">
      <alignment horizontal="right"/>
      <protection/>
    </xf>
    <xf numFmtId="174" fontId="1" fillId="0" borderId="0" xfId="57" applyNumberFormat="1" applyFont="1" applyAlignment="1">
      <alignment horizontal="right"/>
      <protection/>
    </xf>
    <xf numFmtId="177" fontId="1" fillId="0" borderId="91" xfId="0" applyNumberFormat="1" applyFont="1" applyFill="1" applyBorder="1" applyAlignment="1">
      <alignment horizontal="right" indent="1"/>
    </xf>
    <xf numFmtId="177" fontId="1" fillId="8" borderId="91" xfId="0" applyNumberFormat="1" applyFont="1" applyFill="1" applyBorder="1" applyAlignment="1">
      <alignment horizontal="right" indent="1"/>
    </xf>
    <xf numFmtId="0" fontId="1" fillId="0" borderId="121" xfId="0" applyFont="1" applyFill="1" applyBorder="1" applyAlignment="1">
      <alignment horizontal="left" indent="1"/>
    </xf>
    <xf numFmtId="0" fontId="1" fillId="0" borderId="150" xfId="0" applyFont="1" applyFill="1" applyBorder="1" applyAlignment="1">
      <alignment horizontal="left" indent="1"/>
    </xf>
    <xf numFmtId="0" fontId="1" fillId="0" borderId="151" xfId="0" applyFont="1" applyFill="1" applyBorder="1" applyAlignment="1">
      <alignment horizontal="left" indent="1"/>
    </xf>
    <xf numFmtId="0" fontId="1" fillId="8" borderId="121" xfId="0" applyFont="1" applyFill="1" applyBorder="1" applyAlignment="1">
      <alignment horizontal="left" indent="1"/>
    </xf>
    <xf numFmtId="0" fontId="1" fillId="8" borderId="150" xfId="0" applyFont="1" applyFill="1" applyBorder="1" applyAlignment="1">
      <alignment horizontal="left" indent="1"/>
    </xf>
    <xf numFmtId="0" fontId="1" fillId="8" borderId="151" xfId="0" applyFont="1" applyFill="1" applyBorder="1" applyAlignment="1">
      <alignment horizontal="left" indent="1"/>
    </xf>
    <xf numFmtId="177" fontId="1" fillId="0" borderId="121" xfId="0" applyNumberFormat="1" applyFont="1" applyFill="1" applyBorder="1" applyAlignment="1">
      <alignment horizontal="left" indent="1"/>
    </xf>
    <xf numFmtId="177" fontId="1" fillId="8" borderId="121" xfId="0" applyNumberFormat="1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0" fontId="4" fillId="8" borderId="94" xfId="0" applyFont="1" applyFill="1" applyBorder="1" applyAlignment="1">
      <alignment horizontal="right" indent="1"/>
    </xf>
    <xf numFmtId="0" fontId="4" fillId="8" borderId="0" xfId="0" applyFont="1" applyFill="1" applyAlignment="1">
      <alignment/>
    </xf>
    <xf numFmtId="174" fontId="4" fillId="0" borderId="0" xfId="0" applyNumberFormat="1" applyFont="1" applyAlignment="1">
      <alignment/>
    </xf>
    <xf numFmtId="0" fontId="4" fillId="11" borderId="0" xfId="0" applyFont="1" applyFill="1" applyAlignment="1">
      <alignment horizontal="right" indent="1"/>
    </xf>
    <xf numFmtId="0" fontId="4" fillId="11" borderId="25" xfId="0" applyFont="1" applyFill="1" applyBorder="1" applyAlignment="1">
      <alignment horizontal="left" indent="1"/>
    </xf>
    <xf numFmtId="0" fontId="4" fillId="11" borderId="94" xfId="0" applyFont="1" applyFill="1" applyBorder="1" applyAlignment="1">
      <alignment horizontal="right" indent="1"/>
    </xf>
    <xf numFmtId="0" fontId="4" fillId="11" borderId="0" xfId="0" applyFont="1" applyFill="1" applyAlignment="1">
      <alignment/>
    </xf>
    <xf numFmtId="0" fontId="1" fillId="11" borderId="0" xfId="0" applyFont="1" applyFill="1" applyAlignment="1">
      <alignment/>
    </xf>
    <xf numFmtId="0" fontId="1" fillId="0" borderId="43" xfId="0" applyFont="1" applyFill="1" applyBorder="1" applyAlignment="1">
      <alignment horizontal="left" indent="1"/>
    </xf>
    <xf numFmtId="1" fontId="4" fillId="0" borderId="0" xfId="57" applyNumberFormat="1" applyFont="1">
      <alignment/>
      <protection/>
    </xf>
    <xf numFmtId="0" fontId="4" fillId="0" borderId="59" xfId="0" applyFont="1" applyFill="1" applyBorder="1" applyAlignment="1">
      <alignment horizontal="right" vertical="center" wrapText="1" indent="1"/>
    </xf>
    <xf numFmtId="177" fontId="1" fillId="8" borderId="121" xfId="0" applyNumberFormat="1" applyFont="1" applyFill="1" applyBorder="1" applyAlignment="1">
      <alignment horizontal="right" indent="1"/>
    </xf>
    <xf numFmtId="174" fontId="4" fillId="8" borderId="88" xfId="0" applyNumberFormat="1" applyFont="1" applyFill="1" applyBorder="1" applyAlignment="1">
      <alignment horizontal="right" indent="1"/>
    </xf>
    <xf numFmtId="174" fontId="4" fillId="8" borderId="72" xfId="0" applyNumberFormat="1" applyFont="1" applyFill="1" applyBorder="1" applyAlignment="1">
      <alignment horizontal="right" indent="1"/>
    </xf>
    <xf numFmtId="174" fontId="4" fillId="8" borderId="43" xfId="0" applyNumberFormat="1" applyFont="1" applyFill="1" applyBorder="1" applyAlignment="1">
      <alignment horizontal="right" indent="1"/>
    </xf>
    <xf numFmtId="204" fontId="4" fillId="8" borderId="84" xfId="0" applyNumberFormat="1" applyFont="1" applyFill="1" applyBorder="1" applyAlignment="1">
      <alignment horizontal="right" indent="1"/>
    </xf>
    <xf numFmtId="177" fontId="1" fillId="8" borderId="121" xfId="0" applyNumberFormat="1" applyFont="1" applyFill="1" applyBorder="1" applyAlignment="1">
      <alignment horizontal="left" indent="1"/>
    </xf>
    <xf numFmtId="0" fontId="4" fillId="8" borderId="59" xfId="0" applyFont="1" applyFill="1" applyBorder="1" applyAlignment="1">
      <alignment horizontal="right" vertical="center" wrapText="1" indent="1"/>
    </xf>
    <xf numFmtId="0" fontId="1" fillId="8" borderId="34" xfId="0" applyFont="1" applyFill="1" applyBorder="1" applyAlignment="1">
      <alignment horizontal="right" inden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/>
    </xf>
    <xf numFmtId="1" fontId="4" fillId="0" borderId="72" xfId="0" applyNumberFormat="1" applyFont="1" applyBorder="1" applyAlignment="1">
      <alignment horizontal="right" indent="1"/>
    </xf>
    <xf numFmtId="177" fontId="4" fillId="0" borderId="43" xfId="0" applyNumberFormat="1" applyFont="1" applyBorder="1" applyAlignment="1">
      <alignment horizontal="right" indent="1"/>
    </xf>
    <xf numFmtId="1" fontId="4" fillId="8" borderId="72" xfId="0" applyNumberFormat="1" applyFont="1" applyFill="1" applyBorder="1" applyAlignment="1">
      <alignment horizontal="right" indent="1"/>
    </xf>
    <xf numFmtId="177" fontId="4" fillId="8" borderId="43" xfId="0" applyNumberFormat="1" applyFont="1" applyFill="1" applyBorder="1" applyAlignment="1">
      <alignment horizontal="right" indent="1"/>
    </xf>
    <xf numFmtId="1" fontId="4" fillId="24" borderId="72" xfId="0" applyNumberFormat="1" applyFont="1" applyFill="1" applyBorder="1" applyAlignment="1">
      <alignment horizontal="right" indent="1"/>
    </xf>
    <xf numFmtId="177" fontId="4" fillId="24" borderId="43" xfId="0" applyNumberFormat="1" applyFont="1" applyFill="1" applyBorder="1" applyAlignment="1">
      <alignment horizontal="right" indent="1"/>
    </xf>
    <xf numFmtId="177" fontId="4" fillId="24" borderId="37" xfId="0" applyNumberFormat="1" applyFont="1" applyFill="1" applyBorder="1" applyAlignment="1">
      <alignment horizontal="right" indent="1"/>
    </xf>
    <xf numFmtId="0" fontId="28" fillId="0" borderId="0" xfId="0" applyFont="1" applyFill="1" applyAlignment="1">
      <alignment horizontal="right" indent="1"/>
    </xf>
    <xf numFmtId="0" fontId="28" fillId="0" borderId="25" xfId="0" applyFont="1" applyFill="1" applyBorder="1" applyAlignment="1">
      <alignment horizontal="left" indent="1"/>
    </xf>
    <xf numFmtId="204" fontId="28" fillId="0" borderId="26" xfId="0" applyNumberFormat="1" applyFont="1" applyFill="1" applyBorder="1" applyAlignment="1">
      <alignment horizontal="right" indent="1"/>
    </xf>
    <xf numFmtId="0" fontId="28" fillId="0" borderId="27" xfId="0" applyFont="1" applyFill="1" applyBorder="1" applyAlignment="1">
      <alignment horizontal="right" indent="1"/>
    </xf>
    <xf numFmtId="174" fontId="28" fillId="0" borderId="88" xfId="0" applyNumberFormat="1" applyFont="1" applyFill="1" applyBorder="1" applyAlignment="1">
      <alignment horizontal="right" indent="1"/>
    </xf>
    <xf numFmtId="174" fontId="28" fillId="0" borderId="72" xfId="0" applyNumberFormat="1" applyFont="1" applyFill="1" applyBorder="1" applyAlignment="1">
      <alignment horizontal="right" indent="1"/>
    </xf>
    <xf numFmtId="174" fontId="28" fillId="0" borderId="43" xfId="0" applyNumberFormat="1" applyFont="1" applyFill="1" applyBorder="1" applyAlignment="1">
      <alignment horizontal="right" indent="1"/>
    </xf>
    <xf numFmtId="204" fontId="28" fillId="0" borderId="84" xfId="0" applyNumberFormat="1" applyFont="1" applyFill="1" applyBorder="1" applyAlignment="1">
      <alignment horizontal="right" indent="1"/>
    </xf>
    <xf numFmtId="174" fontId="28" fillId="0" borderId="16" xfId="0" applyNumberFormat="1" applyFont="1" applyFill="1" applyBorder="1" applyAlignment="1">
      <alignment horizontal="right" indent="1"/>
    </xf>
    <xf numFmtId="1" fontId="28" fillId="0" borderId="25" xfId="0" applyNumberFormat="1" applyFont="1" applyFill="1" applyBorder="1" applyAlignment="1">
      <alignment horizontal="left" indent="1"/>
    </xf>
    <xf numFmtId="0" fontId="28" fillId="0" borderId="72" xfId="0" applyFont="1" applyFill="1" applyBorder="1" applyAlignment="1">
      <alignment horizontal="left" wrapText="1" indent="1"/>
    </xf>
    <xf numFmtId="0" fontId="28" fillId="0" borderId="59" xfId="0" applyFont="1" applyFill="1" applyBorder="1" applyAlignment="1">
      <alignment horizontal="right" vertical="center" wrapText="1" indent="1"/>
    </xf>
    <xf numFmtId="0" fontId="28" fillId="0" borderId="34" xfId="0" applyFont="1" applyFill="1" applyBorder="1" applyAlignment="1">
      <alignment horizontal="right" indent="1"/>
    </xf>
    <xf numFmtId="1" fontId="28" fillId="0" borderId="72" xfId="0" applyNumberFormat="1" applyFont="1" applyBorder="1" applyAlignment="1">
      <alignment horizontal="right" indent="1"/>
    </xf>
    <xf numFmtId="0" fontId="28" fillId="24" borderId="0" xfId="0" applyFont="1" applyFill="1" applyAlignment="1">
      <alignment horizontal="right" indent="1"/>
    </xf>
    <xf numFmtId="0" fontId="28" fillId="24" borderId="25" xfId="0" applyFont="1" applyFill="1" applyBorder="1" applyAlignment="1">
      <alignment horizontal="left" indent="1"/>
    </xf>
    <xf numFmtId="204" fontId="28" fillId="24" borderId="26" xfId="0" applyNumberFormat="1" applyFont="1" applyFill="1" applyBorder="1" applyAlignment="1">
      <alignment horizontal="right" indent="1"/>
    </xf>
    <xf numFmtId="0" fontId="28" fillId="24" borderId="27" xfId="0" applyFont="1" applyFill="1" applyBorder="1" applyAlignment="1">
      <alignment horizontal="right" indent="1"/>
    </xf>
    <xf numFmtId="174" fontId="28" fillId="24" borderId="88" xfId="0" applyNumberFormat="1" applyFont="1" applyFill="1" applyBorder="1" applyAlignment="1">
      <alignment horizontal="right" indent="1"/>
    </xf>
    <xf numFmtId="174" fontId="28" fillId="24" borderId="72" xfId="0" applyNumberFormat="1" applyFont="1" applyFill="1" applyBorder="1" applyAlignment="1">
      <alignment horizontal="right" indent="1"/>
    </xf>
    <xf numFmtId="174" fontId="28" fillId="24" borderId="43" xfId="0" applyNumberFormat="1" applyFont="1" applyFill="1" applyBorder="1" applyAlignment="1">
      <alignment horizontal="right" indent="1"/>
    </xf>
    <xf numFmtId="204" fontId="28" fillId="24" borderId="84" xfId="0" applyNumberFormat="1" applyFont="1" applyFill="1" applyBorder="1" applyAlignment="1">
      <alignment horizontal="right" indent="1"/>
    </xf>
    <xf numFmtId="174" fontId="28" fillId="24" borderId="16" xfId="0" applyNumberFormat="1" applyFont="1" applyFill="1" applyBorder="1" applyAlignment="1">
      <alignment horizontal="right" indent="1"/>
    </xf>
    <xf numFmtId="177" fontId="28" fillId="24" borderId="25" xfId="0" applyNumberFormat="1" applyFont="1" applyFill="1" applyBorder="1" applyAlignment="1">
      <alignment horizontal="right" indent="1"/>
    </xf>
    <xf numFmtId="177" fontId="28" fillId="24" borderId="44" xfId="0" applyNumberFormat="1" applyFont="1" applyFill="1" applyBorder="1" applyAlignment="1">
      <alignment horizontal="left" indent="1"/>
    </xf>
    <xf numFmtId="1" fontId="28" fillId="24" borderId="25" xfId="0" applyNumberFormat="1" applyFont="1" applyFill="1" applyBorder="1" applyAlignment="1">
      <alignment horizontal="right" indent="1"/>
    </xf>
    <xf numFmtId="0" fontId="28" fillId="24" borderId="34" xfId="0" applyFont="1" applyFill="1" applyBorder="1" applyAlignment="1">
      <alignment horizontal="right" indent="1"/>
    </xf>
    <xf numFmtId="1" fontId="28" fillId="24" borderId="72" xfId="0" applyNumberFormat="1" applyFont="1" applyFill="1" applyBorder="1" applyAlignment="1">
      <alignment horizontal="right" indent="1"/>
    </xf>
    <xf numFmtId="177" fontId="28" fillId="24" borderId="121" xfId="0" applyNumberFormat="1" applyFont="1" applyFill="1" applyBorder="1" applyAlignment="1">
      <alignment horizontal="left" indent="1"/>
    </xf>
    <xf numFmtId="174" fontId="28" fillId="24" borderId="31" xfId="0" applyNumberFormat="1" applyFont="1" applyFill="1" applyBorder="1" applyAlignment="1">
      <alignment horizontal="right" indent="1"/>
    </xf>
    <xf numFmtId="174" fontId="28" fillId="24" borderId="37" xfId="0" applyNumberFormat="1" applyFont="1" applyFill="1" applyBorder="1" applyAlignment="1">
      <alignment horizontal="right" indent="1"/>
    </xf>
    <xf numFmtId="204" fontId="28" fillId="24" borderId="85" xfId="0" applyNumberFormat="1" applyFont="1" applyFill="1" applyBorder="1" applyAlignment="1">
      <alignment horizontal="right" indent="1"/>
    </xf>
    <xf numFmtId="0" fontId="28" fillId="24" borderId="80" xfId="0" applyFont="1" applyFill="1" applyBorder="1" applyAlignment="1">
      <alignment horizontal="right" indent="1"/>
    </xf>
    <xf numFmtId="174" fontId="28" fillId="24" borderId="81" xfId="0" applyNumberFormat="1" applyFont="1" applyFill="1" applyBorder="1" applyAlignment="1">
      <alignment horizontal="right" indent="1"/>
    </xf>
    <xf numFmtId="177" fontId="28" fillId="24" borderId="82" xfId="0" applyNumberFormat="1" applyFont="1" applyFill="1" applyBorder="1" applyAlignment="1">
      <alignment horizontal="right" indent="1"/>
    </xf>
    <xf numFmtId="0" fontId="28" fillId="24" borderId="152" xfId="0" applyFont="1" applyFill="1" applyBorder="1" applyAlignment="1">
      <alignment horizontal="left" wrapText="1" indent="1"/>
    </xf>
    <xf numFmtId="1" fontId="28" fillId="24" borderId="93" xfId="0" applyNumberFormat="1" applyFont="1" applyFill="1" applyBorder="1" applyAlignment="1">
      <alignment horizontal="right" indent="1"/>
    </xf>
    <xf numFmtId="0" fontId="28" fillId="24" borderId="153" xfId="0" applyFont="1" applyFill="1" applyBorder="1" applyAlignment="1">
      <alignment horizontal="right" indent="1"/>
    </xf>
    <xf numFmtId="1" fontId="28" fillId="24" borderId="31" xfId="0" applyNumberFormat="1" applyFont="1" applyFill="1" applyBorder="1" applyAlignment="1">
      <alignment horizontal="right" indent="1"/>
    </xf>
    <xf numFmtId="0" fontId="28" fillId="8" borderId="0" xfId="0" applyFont="1" applyFill="1" applyAlignment="1">
      <alignment horizontal="right" indent="1"/>
    </xf>
    <xf numFmtId="0" fontId="28" fillId="8" borderId="25" xfId="0" applyFont="1" applyFill="1" applyBorder="1" applyAlignment="1">
      <alignment horizontal="left" indent="1"/>
    </xf>
    <xf numFmtId="14" fontId="28" fillId="8" borderId="26" xfId="0" applyNumberFormat="1" applyFont="1" applyFill="1" applyBorder="1" applyAlignment="1">
      <alignment horizontal="right" indent="1"/>
    </xf>
    <xf numFmtId="1" fontId="28" fillId="8" borderId="27" xfId="0" applyNumberFormat="1" applyFont="1" applyFill="1" applyBorder="1" applyAlignment="1">
      <alignment horizontal="right" indent="1"/>
    </xf>
    <xf numFmtId="174" fontId="28" fillId="8" borderId="88" xfId="0" applyNumberFormat="1" applyFont="1" applyFill="1" applyBorder="1" applyAlignment="1">
      <alignment horizontal="right" indent="1"/>
    </xf>
    <xf numFmtId="174" fontId="28" fillId="8" borderId="72" xfId="0" applyNumberFormat="1" applyFont="1" applyFill="1" applyBorder="1" applyAlignment="1">
      <alignment horizontal="right" indent="1"/>
    </xf>
    <xf numFmtId="174" fontId="28" fillId="8" borderId="43" xfId="0" applyNumberFormat="1" applyFont="1" applyFill="1" applyBorder="1" applyAlignment="1">
      <alignment horizontal="right" indent="1"/>
    </xf>
    <xf numFmtId="14" fontId="28" fillId="8" borderId="84" xfId="0" applyNumberFormat="1" applyFont="1" applyFill="1" applyBorder="1" applyAlignment="1">
      <alignment horizontal="right" indent="1"/>
    </xf>
    <xf numFmtId="174" fontId="28" fillId="8" borderId="16" xfId="0" applyNumberFormat="1" applyFont="1" applyFill="1" applyBorder="1" applyAlignment="1">
      <alignment horizontal="right" indent="1"/>
    </xf>
    <xf numFmtId="1" fontId="28" fillId="8" borderId="25" xfId="0" applyNumberFormat="1" applyFont="1" applyFill="1" applyBorder="1" applyAlignment="1">
      <alignment horizontal="left" indent="1"/>
    </xf>
    <xf numFmtId="177" fontId="28" fillId="8" borderId="91" xfId="0" applyNumberFormat="1" applyFont="1" applyFill="1" applyBorder="1" applyAlignment="1">
      <alignment horizontal="right" indent="1"/>
    </xf>
    <xf numFmtId="177" fontId="28" fillId="8" borderId="121" xfId="0" applyNumberFormat="1" applyFont="1" applyFill="1" applyBorder="1" applyAlignment="1">
      <alignment horizontal="left" indent="1"/>
    </xf>
    <xf numFmtId="177" fontId="28" fillId="8" borderId="121" xfId="0" applyNumberFormat="1" applyFont="1" applyFill="1" applyBorder="1" applyAlignment="1">
      <alignment horizontal="right" indent="1"/>
    </xf>
    <xf numFmtId="0" fontId="28" fillId="8" borderId="34" xfId="0" applyFont="1" applyFill="1" applyBorder="1" applyAlignment="1">
      <alignment horizontal="right" indent="1"/>
    </xf>
    <xf numFmtId="1" fontId="28" fillId="8" borderId="72" xfId="0" applyNumberFormat="1" applyFont="1" applyFill="1" applyBorder="1" applyAlignment="1">
      <alignment horizontal="right" indent="1"/>
    </xf>
    <xf numFmtId="177" fontId="28" fillId="0" borderId="121" xfId="0" applyNumberFormat="1" applyFont="1" applyFill="1" applyBorder="1" applyAlignment="1">
      <alignment horizontal="left" indent="1"/>
    </xf>
    <xf numFmtId="177" fontId="28" fillId="0" borderId="44" xfId="0" applyNumberFormat="1" applyFont="1" applyFill="1" applyBorder="1" applyAlignment="1">
      <alignment horizontal="left" indent="1"/>
    </xf>
    <xf numFmtId="177" fontId="4" fillId="0" borderId="25" xfId="0" applyNumberFormat="1" applyFont="1" applyFill="1" applyBorder="1" applyAlignment="1">
      <alignment/>
    </xf>
    <xf numFmtId="177" fontId="28" fillId="0" borderId="25" xfId="0" applyNumberFormat="1" applyFont="1" applyFill="1" applyBorder="1" applyAlignment="1">
      <alignment horizontal="right" indent="1"/>
    </xf>
    <xf numFmtId="0" fontId="4" fillId="0" borderId="0" xfId="0" applyFont="1" applyAlignment="1">
      <alignment/>
    </xf>
    <xf numFmtId="0" fontId="4" fillId="4" borderId="94" xfId="0" applyFont="1" applyFill="1" applyBorder="1" applyAlignment="1">
      <alignment horizontal="right" indent="1"/>
    </xf>
    <xf numFmtId="0" fontId="4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4" fillId="24" borderId="0" xfId="0" applyFont="1" applyFill="1" applyAlignment="1">
      <alignment/>
    </xf>
    <xf numFmtId="0" fontId="4" fillId="0" borderId="154" xfId="0" applyFont="1" applyFill="1" applyBorder="1" applyAlignment="1">
      <alignment horizontal="left" indent="1"/>
    </xf>
    <xf numFmtId="1" fontId="1" fillId="0" borderId="82" xfId="0" applyNumberFormat="1" applyFont="1" applyFill="1" applyBorder="1" applyAlignment="1">
      <alignment horizontal="right" wrapText="1" indent="1"/>
    </xf>
    <xf numFmtId="0" fontId="1" fillId="24" borderId="0" xfId="0" applyFont="1" applyFill="1" applyAlignment="1">
      <alignment/>
    </xf>
    <xf numFmtId="0" fontId="1" fillId="0" borderId="143" xfId="0" applyFont="1" applyFill="1" applyBorder="1" applyAlignment="1">
      <alignment/>
    </xf>
    <xf numFmtId="0" fontId="4" fillId="24" borderId="94" xfId="0" applyFont="1" applyFill="1" applyBorder="1" applyAlignment="1">
      <alignment horizontal="right" indent="1"/>
    </xf>
    <xf numFmtId="0" fontId="4" fillId="0" borderId="32" xfId="0" applyFont="1" applyFill="1" applyBorder="1" applyAlignment="1">
      <alignment horizontal="center" vertical="center"/>
    </xf>
    <xf numFmtId="0" fontId="1" fillId="0" borderId="1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2" fontId="4" fillId="0" borderId="155" xfId="0" applyNumberFormat="1" applyFont="1" applyFill="1" applyBorder="1" applyAlignment="1">
      <alignment horizontal="center" vertical="center"/>
    </xf>
    <xf numFmtId="0" fontId="4" fillId="0" borderId="15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55" xfId="0" applyFont="1" applyFill="1" applyBorder="1" applyAlignment="1">
      <alignment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6" xfId="0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5" xfId="0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4" xfId="0" applyNumberFormat="1" applyFont="1" applyFill="1" applyBorder="1" applyAlignment="1">
      <alignment horizontal="center" vertical="center"/>
    </xf>
    <xf numFmtId="0" fontId="1" fillId="0" borderId="11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" fillId="4" borderId="157" xfId="0" applyFont="1" applyFill="1" applyBorder="1" applyAlignment="1">
      <alignment horizontal="left" indent="1"/>
    </xf>
    <xf numFmtId="0" fontId="4" fillId="4" borderId="158" xfId="0" applyFont="1" applyFill="1" applyBorder="1" applyAlignment="1">
      <alignment horizontal="left" indent="1"/>
    </xf>
    <xf numFmtId="0" fontId="8" fillId="0" borderId="157" xfId="0" applyFont="1" applyFill="1" applyBorder="1" applyAlignment="1">
      <alignment horizontal="center"/>
    </xf>
    <xf numFmtId="0" fontId="10" fillId="0" borderId="158" xfId="0" applyFont="1" applyFill="1" applyBorder="1" applyAlignment="1">
      <alignment horizontal="center"/>
    </xf>
    <xf numFmtId="0" fontId="1" fillId="24" borderId="157" xfId="0" applyFont="1" applyFill="1" applyBorder="1" applyAlignment="1">
      <alignment horizontal="left" indent="1"/>
    </xf>
    <xf numFmtId="0" fontId="4" fillId="24" borderId="158" xfId="0" applyFont="1" applyFill="1" applyBorder="1" applyAlignment="1">
      <alignment horizontal="left" indent="1"/>
    </xf>
    <xf numFmtId="0" fontId="1" fillId="0" borderId="57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1" fillId="8" borderId="157" xfId="0" applyFont="1" applyFill="1" applyBorder="1" applyAlignment="1">
      <alignment horizontal="left" indent="1"/>
    </xf>
    <xf numFmtId="0" fontId="4" fillId="8" borderId="158" xfId="0" applyFont="1" applyFill="1" applyBorder="1" applyAlignment="1">
      <alignment horizontal="left" indent="1"/>
    </xf>
    <xf numFmtId="0" fontId="1" fillId="0" borderId="157" xfId="0" applyFont="1" applyFill="1" applyBorder="1" applyAlignment="1">
      <alignment horizontal="left" indent="1"/>
    </xf>
    <xf numFmtId="0" fontId="4" fillId="0" borderId="158" xfId="0" applyFont="1" applyFill="1" applyBorder="1" applyAlignment="1">
      <alignment horizontal="left" indent="1"/>
    </xf>
    <xf numFmtId="0" fontId="1" fillId="11" borderId="157" xfId="0" applyFont="1" applyFill="1" applyBorder="1" applyAlignment="1">
      <alignment horizontal="left" indent="1"/>
    </xf>
    <xf numFmtId="0" fontId="4" fillId="11" borderId="158" xfId="0" applyFont="1" applyFill="1" applyBorder="1" applyAlignment="1">
      <alignment horizontal="left" indent="1"/>
    </xf>
    <xf numFmtId="0" fontId="8" fillId="0" borderId="159" xfId="0" applyFont="1" applyFill="1" applyBorder="1" applyAlignment="1">
      <alignment horizontal="center"/>
    </xf>
    <xf numFmtId="0" fontId="10" fillId="0" borderId="16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1" fillId="0" borderId="114" xfId="0" applyFont="1" applyFill="1" applyBorder="1" applyAlignment="1">
      <alignment horizontal="center" vertical="center"/>
    </xf>
    <xf numFmtId="0" fontId="4" fillId="0" borderId="161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172" fontId="1" fillId="0" borderId="57" xfId="0" applyNumberFormat="1" applyFont="1" applyFill="1" applyBorder="1" applyAlignment="1">
      <alignment horizontal="center" vertical="center"/>
    </xf>
    <xf numFmtId="0" fontId="1" fillId="0" borderId="11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2" fontId="1" fillId="0" borderId="57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1" fillId="0" borderId="11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96" xfId="0" applyFont="1" applyBorder="1" applyAlignment="1">
      <alignment horizontal="left" wrapText="1" indent="1"/>
    </xf>
    <xf numFmtId="0" fontId="0" fillId="0" borderId="127" xfId="0" applyBorder="1" applyAlignment="1">
      <alignment horizontal="left" wrapText="1" indent="1"/>
    </xf>
    <xf numFmtId="0" fontId="0" fillId="0" borderId="158" xfId="0" applyBorder="1" applyAlignment="1">
      <alignment horizontal="left" wrapText="1" indent="1"/>
    </xf>
    <xf numFmtId="0" fontId="1" fillId="0" borderId="45" xfId="0" applyFont="1" applyBorder="1" applyAlignment="1">
      <alignment horizontal="left" vertical="center" wrapText="1" indent="1"/>
    </xf>
    <xf numFmtId="0" fontId="4" fillId="0" borderId="47" xfId="0" applyFont="1" applyBorder="1" applyAlignment="1">
      <alignment horizontal="left" wrapText="1" indent="1"/>
    </xf>
    <xf numFmtId="0" fontId="4" fillId="0" borderId="46" xfId="0" applyFont="1" applyBorder="1" applyAlignment="1">
      <alignment horizontal="left" wrapText="1" indent="1"/>
    </xf>
    <xf numFmtId="0" fontId="4" fillId="0" borderId="99" xfId="0" applyFont="1" applyBorder="1" applyAlignment="1">
      <alignment horizontal="center" vertical="center" wrapText="1"/>
    </xf>
    <xf numFmtId="0" fontId="4" fillId="0" borderId="162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 indent="1"/>
    </xf>
    <xf numFmtId="0" fontId="4" fillId="0" borderId="35" xfId="0" applyFont="1" applyBorder="1" applyAlignment="1">
      <alignment horizontal="left" vertical="center" wrapText="1" indent="1"/>
    </xf>
    <xf numFmtId="0" fontId="4" fillId="0" borderId="37" xfId="0" applyFont="1" applyBorder="1" applyAlignment="1">
      <alignment horizontal="left" vertical="center" wrapText="1" indent="1"/>
    </xf>
    <xf numFmtId="0" fontId="1" fillId="0" borderId="58" xfId="0" applyFont="1" applyFill="1" applyBorder="1" applyAlignment="1">
      <alignment horizontal="center" vertical="center"/>
    </xf>
    <xf numFmtId="0" fontId="4" fillId="0" borderId="163" xfId="0" applyFont="1" applyFill="1" applyBorder="1" applyAlignment="1">
      <alignment horizontal="center" vertical="center"/>
    </xf>
    <xf numFmtId="0" fontId="4" fillId="0" borderId="164" xfId="0" applyFont="1" applyFill="1" applyBorder="1" applyAlignment="1">
      <alignment horizontal="center" vertical="center"/>
    </xf>
    <xf numFmtId="0" fontId="1" fillId="0" borderId="96" xfId="0" applyFont="1" applyFill="1" applyBorder="1" applyAlignment="1">
      <alignment horizontal="left" vertical="center" wrapText="1" indent="1"/>
    </xf>
    <xf numFmtId="0" fontId="0" fillId="0" borderId="127" xfId="0" applyFill="1" applyBorder="1" applyAlignment="1">
      <alignment horizontal="left" wrapText="1" indent="1"/>
    </xf>
    <xf numFmtId="0" fontId="0" fillId="0" borderId="158" xfId="0" applyFill="1" applyBorder="1" applyAlignment="1">
      <alignment horizontal="left" wrapText="1" indent="1"/>
    </xf>
    <xf numFmtId="0" fontId="4" fillId="0" borderId="16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4" fillId="0" borderId="165" xfId="0" applyFont="1" applyFill="1" applyBorder="1" applyAlignment="1">
      <alignment horizontal="center" vertical="center"/>
    </xf>
    <xf numFmtId="0" fontId="4" fillId="0" borderId="136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wrapText="1"/>
    </xf>
    <xf numFmtId="0" fontId="1" fillId="0" borderId="164" xfId="0" applyFont="1" applyFill="1" applyBorder="1" applyAlignment="1">
      <alignment wrapText="1"/>
    </xf>
    <xf numFmtId="0" fontId="1" fillId="0" borderId="163" xfId="0" applyFont="1" applyFill="1" applyBorder="1" applyAlignment="1">
      <alignment wrapText="1"/>
    </xf>
    <xf numFmtId="0" fontId="1" fillId="0" borderId="34" xfId="0" applyFont="1" applyFill="1" applyBorder="1" applyAlignment="1">
      <alignment horizontal="left" wrapText="1" indent="1"/>
    </xf>
    <xf numFmtId="0" fontId="1" fillId="0" borderId="34" xfId="0" applyFont="1" applyFill="1" applyBorder="1" applyAlignment="1">
      <alignment horizontal="left" wrapText="1" indent="1"/>
    </xf>
    <xf numFmtId="0" fontId="1" fillId="0" borderId="96" xfId="0" applyFont="1" applyFill="1" applyBorder="1" applyAlignment="1">
      <alignment horizontal="left" wrapText="1" indent="1"/>
    </xf>
    <xf numFmtId="0" fontId="1" fillId="0" borderId="127" xfId="0" applyFont="1" applyFill="1" applyBorder="1" applyAlignment="1">
      <alignment horizontal="left" wrapText="1" indent="1"/>
    </xf>
    <xf numFmtId="0" fontId="1" fillId="0" borderId="158" xfId="0" applyFont="1" applyFill="1" applyBorder="1" applyAlignment="1">
      <alignment horizontal="left" wrapText="1" indent="1"/>
    </xf>
    <xf numFmtId="0" fontId="1" fillId="0" borderId="64" xfId="0" applyFont="1" applyFill="1" applyBorder="1" applyAlignment="1">
      <alignment wrapText="1"/>
    </xf>
    <xf numFmtId="0" fontId="4" fillId="0" borderId="165" xfId="0" applyFont="1" applyFill="1" applyBorder="1" applyAlignment="1">
      <alignment wrapText="1"/>
    </xf>
    <xf numFmtId="0" fontId="4" fillId="0" borderId="136" xfId="0" applyFont="1" applyFill="1" applyBorder="1" applyAlignment="1">
      <alignment wrapText="1"/>
    </xf>
    <xf numFmtId="0" fontId="0" fillId="0" borderId="136" xfId="0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96" xfId="0" applyFont="1" applyFill="1" applyBorder="1" applyAlignment="1">
      <alignment horizontal="left" vertical="center" indent="1"/>
    </xf>
    <xf numFmtId="0" fontId="0" fillId="0" borderId="127" xfId="0" applyFill="1" applyBorder="1" applyAlignment="1">
      <alignment horizontal="left" vertical="center" indent="1"/>
    </xf>
    <xf numFmtId="0" fontId="0" fillId="0" borderId="158" xfId="0" applyFill="1" applyBorder="1" applyAlignment="1">
      <alignment horizontal="left" vertical="center" indent="1"/>
    </xf>
    <xf numFmtId="0" fontId="1" fillId="0" borderId="102" xfId="0" applyFont="1" applyFill="1" applyBorder="1" applyAlignment="1">
      <alignment horizontal="left" vertical="center" indent="1"/>
    </xf>
    <xf numFmtId="0" fontId="0" fillId="0" borderId="101" xfId="0" applyFill="1" applyBorder="1" applyAlignment="1">
      <alignment horizontal="left" vertical="center" indent="1"/>
    </xf>
    <xf numFmtId="0" fontId="0" fillId="0" borderId="94" xfId="0" applyFill="1" applyBorder="1" applyAlignment="1">
      <alignment horizontal="left" vertical="center" indent="1"/>
    </xf>
    <xf numFmtId="0" fontId="1" fillId="8" borderId="102" xfId="0" applyFont="1" applyFill="1" applyBorder="1" applyAlignment="1">
      <alignment horizontal="left" vertical="center" indent="1"/>
    </xf>
    <xf numFmtId="0" fontId="0" fillId="8" borderId="101" xfId="0" applyFill="1" applyBorder="1" applyAlignment="1">
      <alignment horizontal="left" vertical="center" indent="1"/>
    </xf>
    <xf numFmtId="0" fontId="0" fillId="8" borderId="94" xfId="0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39" xfId="0" applyFill="1" applyBorder="1" applyAlignment="1">
      <alignment horizontal="left" vertical="center" indent="1"/>
    </xf>
    <xf numFmtId="0" fontId="1" fillId="0" borderId="58" xfId="0" applyFont="1" applyFill="1" applyBorder="1" applyAlignment="1">
      <alignment/>
    </xf>
    <xf numFmtId="0" fontId="0" fillId="0" borderId="163" xfId="0" applyFill="1" applyBorder="1" applyAlignment="1">
      <alignment/>
    </xf>
    <xf numFmtId="0" fontId="0" fillId="0" borderId="164" xfId="0" applyFill="1" applyBorder="1" applyAlignment="1">
      <alignment/>
    </xf>
    <xf numFmtId="0" fontId="0" fillId="0" borderId="33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172" fontId="1" fillId="0" borderId="57" xfId="0" applyNumberFormat="1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1" fillId="0" borderId="166" xfId="0" applyFont="1" applyFill="1" applyBorder="1" applyAlignment="1">
      <alignment horizontal="left" vertical="center" indent="1"/>
    </xf>
    <xf numFmtId="0" fontId="0" fillId="0" borderId="167" xfId="0" applyFill="1" applyBorder="1" applyAlignment="1">
      <alignment horizontal="left" vertical="center" indent="1"/>
    </xf>
    <xf numFmtId="0" fontId="0" fillId="0" borderId="168" xfId="0" applyFill="1" applyBorder="1" applyAlignment="1">
      <alignment horizontal="left" vertical="center" indent="1"/>
    </xf>
    <xf numFmtId="0" fontId="1" fillId="0" borderId="119" xfId="0" applyFont="1" applyFill="1" applyBorder="1" applyAlignment="1">
      <alignment horizontal="left" vertical="center" wrapText="1" indent="1"/>
    </xf>
    <xf numFmtId="0" fontId="0" fillId="0" borderId="169" xfId="0" applyFill="1" applyBorder="1" applyAlignment="1">
      <alignment horizontal="left" vertical="center" wrapText="1" indent="1"/>
    </xf>
    <xf numFmtId="0" fontId="0" fillId="0" borderId="137" xfId="0" applyFill="1" applyBorder="1" applyAlignment="1">
      <alignment horizontal="left" vertical="center" wrapText="1" indent="1"/>
    </xf>
    <xf numFmtId="0" fontId="0" fillId="0" borderId="99" xfId="0" applyFill="1" applyBorder="1" applyAlignment="1">
      <alignment horizontal="center" vertical="center"/>
    </xf>
    <xf numFmtId="0" fontId="0" fillId="0" borderId="162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7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21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21" fontId="4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</dxf>
    <dxf>
      <font>
        <b/>
        <i val="0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styles" Target="styles.xml" /><Relationship Id="rId104" Type="http://schemas.openxmlformats.org/officeDocument/2006/relationships/sharedStrings" Target="sharedStrings.xml" /><Relationship Id="rId105" Type="http://schemas.openxmlformats.org/officeDocument/2006/relationships/externalLink" Target="externalLinks/externalLink1.xml" /><Relationship Id="rId106" Type="http://schemas.openxmlformats.org/officeDocument/2006/relationships/externalLink" Target="externalLinks/externalLink2.xml" /><Relationship Id="rId10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Cassini\Sequences\4%20-%20Equinox%20Mission\2%20-%20Sequencing\S46\1%20-%20Uplink\CIRS%20Observations\CIRS_S46_Observations_08093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Cassini\Sequences\4%20-%20Equinox%20Mission\2%20-%20Sequencing\S47\1%20-%20Uplink\CIRS%20Observations\CIRS_S47_Observations_0811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MS TOL"/>
      <sheetName val="CIRS Table IDs"/>
      <sheetName val="CIRS Triggers"/>
      <sheetName val="CIRS EM Test Results"/>
      <sheetName val="Deep Space Cals"/>
      <sheetName val="CIRS DSCAL Info"/>
      <sheetName val="SOP Port 3 RWA Data"/>
      <sheetName val="Saturn"/>
      <sheetName val="Icy Satellites"/>
      <sheetName val="Titan"/>
      <sheetName val="Titan Data"/>
      <sheetName val="Titan Trigger Edits"/>
      <sheetName val="Rings"/>
      <sheetName val="Compare"/>
      <sheetName val="Table 500"/>
      <sheetName val="Table 502"/>
      <sheetName val="Table 503"/>
      <sheetName val="Table 505"/>
      <sheetName val="Table 509"/>
      <sheetName val="Table 512"/>
      <sheetName val="Table 515"/>
      <sheetName val="Table 521"/>
      <sheetName val="Table 529"/>
      <sheetName val="Table 531"/>
      <sheetName val="Table 532"/>
      <sheetName val="Table 534"/>
      <sheetName val="Table 535"/>
      <sheetName val="Table 536"/>
      <sheetName val="Table 537"/>
      <sheetName val="Table 539"/>
      <sheetName val="Table 540"/>
      <sheetName val="Table 542"/>
      <sheetName val="Table 544"/>
      <sheetName val="Table 546"/>
      <sheetName val="Table 548"/>
      <sheetName val="Table 550"/>
      <sheetName val="Table 552"/>
      <sheetName val="Table 554"/>
      <sheetName val="Table 555"/>
      <sheetName val="Table 557"/>
      <sheetName val="Table 561"/>
      <sheetName val="Table 563"/>
      <sheetName val="Table 569"/>
      <sheetName val="Table 576"/>
      <sheetName val="Table 578"/>
      <sheetName val="Table 579"/>
      <sheetName val="Table 580"/>
      <sheetName val="Table 582"/>
      <sheetName val="Table 583"/>
      <sheetName val="Table 584"/>
      <sheetName val="Table 585"/>
      <sheetName val="Table 586"/>
      <sheetName val="Table 587"/>
      <sheetName val="Table 588"/>
      <sheetName val="Table 589"/>
      <sheetName val="Table 591"/>
      <sheetName val="Table 594"/>
      <sheetName val="Table 597"/>
      <sheetName val="Table 598"/>
      <sheetName val="Table 601"/>
      <sheetName val="Table 605"/>
      <sheetName val="Table 608"/>
      <sheetName val="Table 610"/>
      <sheetName val="Table 612"/>
      <sheetName val="SSR Load Size"/>
      <sheetName val="CIRS SASF Compare"/>
      <sheetName val="CIMS TOL Impo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MS TOL"/>
      <sheetName val="CIRS Table IDs"/>
      <sheetName val="CIRS Triggers"/>
      <sheetName val="CIRS EM Test Results"/>
      <sheetName val="Compare"/>
      <sheetName val="Deep Space Cals"/>
      <sheetName val="DSCAL Trigger Edits"/>
      <sheetName val="CIRS DSCAL Info"/>
      <sheetName val="RWA Data SOP Port 3"/>
      <sheetName val="Saturn"/>
      <sheetName val="Icy Satellites"/>
      <sheetName val="Icy Trigger Edits"/>
      <sheetName val="Titan"/>
      <sheetName val="Titan Data"/>
      <sheetName val="Titan Trigger Edits"/>
      <sheetName val="Rings"/>
      <sheetName val="Rings Trigger Edits"/>
      <sheetName val="Table 750"/>
      <sheetName val="Table 751"/>
      <sheetName val="Table 752"/>
      <sheetName val="Table 753"/>
      <sheetName val="Table 754"/>
      <sheetName val="Table 756"/>
      <sheetName val="Table 757"/>
      <sheetName val="Table 762"/>
      <sheetName val="Table 763"/>
      <sheetName val="Table 764"/>
      <sheetName val="Table 765"/>
      <sheetName val="Table 766"/>
      <sheetName val="Table 767"/>
      <sheetName val="Table 768"/>
      <sheetName val="Table 769"/>
      <sheetName val="Table 770"/>
      <sheetName val="Table 771"/>
      <sheetName val="Table 773"/>
      <sheetName val="Table 774"/>
      <sheetName val="Table 775"/>
      <sheetName val="Table 776"/>
      <sheetName val="Table 777"/>
      <sheetName val="Table 778"/>
      <sheetName val="Table 779"/>
      <sheetName val="Table 780"/>
      <sheetName val="Table 781"/>
      <sheetName val="Table 782"/>
      <sheetName val="Table 783"/>
      <sheetName val="Table 784"/>
      <sheetName val="Table 785"/>
      <sheetName val="Table 786"/>
      <sheetName val="Table 787"/>
      <sheetName val="Table 788"/>
      <sheetName val="Table 789"/>
      <sheetName val="Table 790"/>
      <sheetName val="Table 791"/>
      <sheetName val="Table 792"/>
      <sheetName val="Table 794"/>
      <sheetName val="Table 795"/>
      <sheetName val="Table 796"/>
      <sheetName val="Table 800"/>
      <sheetName val="Table 802"/>
      <sheetName val="Table 805"/>
      <sheetName val="Table 806"/>
      <sheetName val="Table 807"/>
      <sheetName val="Table 808"/>
      <sheetName val="Table 811"/>
      <sheetName val="Table 812"/>
      <sheetName val="Table 813"/>
      <sheetName val="Table 814"/>
      <sheetName val="Table 815"/>
      <sheetName val="Table 817"/>
      <sheetName val="Table 818"/>
      <sheetName val="Table 819"/>
      <sheetName val="Table 820"/>
      <sheetName val="Table 821"/>
      <sheetName val="Table 822"/>
      <sheetName val="Table 824"/>
      <sheetName val="Table 825"/>
      <sheetName val="Table 834"/>
      <sheetName val="Table 836"/>
      <sheetName val="Table 837"/>
      <sheetName val="Table 838"/>
      <sheetName val="Table 839"/>
      <sheetName val="Table 840"/>
      <sheetName val="Table 841"/>
      <sheetName val="Table 843"/>
      <sheetName val="Table 845"/>
      <sheetName val="Table 846"/>
      <sheetName val="Table 847"/>
      <sheetName val="Table 849"/>
      <sheetName val="Table 850"/>
      <sheetName val="Table 851"/>
      <sheetName val="Table 853"/>
      <sheetName val="Table 854"/>
      <sheetName val="Table 855"/>
      <sheetName val="Table 858"/>
      <sheetName val="Table 862"/>
      <sheetName val="Table 863"/>
      <sheetName val="Table 864"/>
      <sheetName val="Table 865"/>
      <sheetName val="Table 866"/>
      <sheetName val="Table 868"/>
      <sheetName val="Table 870"/>
      <sheetName val="Table 871"/>
      <sheetName val="Table 872"/>
      <sheetName val="Table 873"/>
      <sheetName val="Table 874"/>
      <sheetName val="Table 875"/>
      <sheetName val="Table 877"/>
      <sheetName val="Table 878"/>
      <sheetName val="Table 879"/>
      <sheetName val="Table 880"/>
      <sheetName val="Table 881"/>
      <sheetName val="Table 883"/>
      <sheetName val="Table 884"/>
      <sheetName val="SSR Load Size"/>
      <sheetName val="CIRS SASF Compare"/>
      <sheetName val="CIMS TOL Im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9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28125" style="20" customWidth="1"/>
    <col min="2" max="2" width="43.8515625" style="20" bestFit="1" customWidth="1"/>
    <col min="3" max="3" width="14.421875" style="7" bestFit="1" customWidth="1"/>
    <col min="4" max="4" width="9.421875" style="20" bestFit="1" customWidth="1"/>
    <col min="5" max="5" width="11.28125" style="20" bestFit="1" customWidth="1"/>
    <col min="6" max="6" width="13.28125" style="20" bestFit="1" customWidth="1"/>
    <col min="7" max="7" width="12.140625" style="20" bestFit="1" customWidth="1"/>
    <col min="8" max="8" width="14.421875" style="7" bestFit="1" customWidth="1"/>
    <col min="9" max="9" width="12.8515625" style="7" customWidth="1"/>
    <col min="10" max="11" width="13.28125" style="7" bestFit="1" customWidth="1"/>
    <col min="12" max="12" width="13.8515625" style="20" customWidth="1"/>
    <col min="13" max="13" width="12.57421875" style="20" customWidth="1"/>
    <col min="14" max="14" width="17.00390625" style="20" bestFit="1" customWidth="1"/>
    <col min="15" max="15" width="28.8515625" style="20" customWidth="1"/>
    <col min="16" max="16" width="31.28125" style="20" customWidth="1"/>
    <col min="17" max="17" width="29.7109375" style="20" customWidth="1"/>
    <col min="18" max="16384" width="8.8515625" style="20" customWidth="1"/>
  </cols>
  <sheetData>
    <row r="1" ht="15.75" thickBot="1"/>
    <row r="2" spans="2:17" ht="19.5" customHeight="1">
      <c r="B2" s="824" t="s">
        <v>81</v>
      </c>
      <c r="C2" s="828" t="s">
        <v>85</v>
      </c>
      <c r="D2" s="829"/>
      <c r="E2" s="829"/>
      <c r="F2" s="830"/>
      <c r="G2" s="61" t="s">
        <v>86</v>
      </c>
      <c r="H2" s="828" t="s">
        <v>87</v>
      </c>
      <c r="I2" s="829"/>
      <c r="J2" s="829"/>
      <c r="K2" s="830"/>
      <c r="L2" s="826" t="s">
        <v>88</v>
      </c>
      <c r="M2" s="822" t="s">
        <v>89</v>
      </c>
      <c r="N2" s="822" t="s">
        <v>118</v>
      </c>
      <c r="O2" s="819" t="s">
        <v>119</v>
      </c>
      <c r="P2" s="820"/>
      <c r="Q2" s="821"/>
    </row>
    <row r="3" spans="2:17" ht="41.25" customHeight="1" thickBot="1">
      <c r="B3" s="825"/>
      <c r="C3" s="495" t="s">
        <v>91</v>
      </c>
      <c r="D3" s="312" t="s">
        <v>92</v>
      </c>
      <c r="E3" s="312" t="s">
        <v>93</v>
      </c>
      <c r="F3" s="203" t="s">
        <v>94</v>
      </c>
      <c r="G3" s="62" t="s">
        <v>94</v>
      </c>
      <c r="H3" s="495" t="s">
        <v>91</v>
      </c>
      <c r="I3" s="315" t="s">
        <v>92</v>
      </c>
      <c r="J3" s="315" t="s">
        <v>93</v>
      </c>
      <c r="K3" s="316" t="s">
        <v>94</v>
      </c>
      <c r="L3" s="827"/>
      <c r="M3" s="823"/>
      <c r="N3" s="823"/>
      <c r="O3" s="97" t="s">
        <v>120</v>
      </c>
      <c r="P3" s="98" t="s">
        <v>121</v>
      </c>
      <c r="Q3" s="4" t="s">
        <v>79</v>
      </c>
    </row>
    <row r="4" spans="2:17" ht="15">
      <c r="B4" s="32"/>
      <c r="C4" s="485"/>
      <c r="D4" s="38"/>
      <c r="E4" s="38"/>
      <c r="F4" s="8"/>
      <c r="G4" s="8"/>
      <c r="H4" s="485"/>
      <c r="I4" s="39"/>
      <c r="J4" s="39"/>
      <c r="K4" s="40"/>
      <c r="L4" s="32"/>
      <c r="M4" s="41"/>
      <c r="N4" s="291"/>
      <c r="O4" s="232"/>
      <c r="P4" s="233"/>
      <c r="Q4" s="234"/>
    </row>
    <row r="5" spans="1:17" ht="15">
      <c r="A5" s="307"/>
      <c r="B5" s="493" t="s">
        <v>486</v>
      </c>
      <c r="C5" s="518">
        <v>39495</v>
      </c>
      <c r="D5" s="313">
        <v>2009</v>
      </c>
      <c r="E5" s="313">
        <v>48</v>
      </c>
      <c r="F5" s="314">
        <v>0.5243055555555556</v>
      </c>
      <c r="G5" s="496"/>
      <c r="H5" s="486"/>
      <c r="I5" s="42"/>
      <c r="J5" s="42"/>
      <c r="K5" s="43"/>
      <c r="L5" s="44"/>
      <c r="M5" s="45"/>
      <c r="N5" s="292"/>
      <c r="O5" s="235"/>
      <c r="P5" s="236"/>
      <c r="Q5" s="237"/>
    </row>
    <row r="6" spans="1:19" s="10" customFormat="1" ht="15">
      <c r="A6" s="307"/>
      <c r="B6" s="292" t="s">
        <v>326</v>
      </c>
      <c r="C6" s="518">
        <v>39861</v>
      </c>
      <c r="D6" s="313">
        <v>2009</v>
      </c>
      <c r="E6" s="313">
        <v>48</v>
      </c>
      <c r="F6" s="314">
        <v>0.5277777777777778</v>
      </c>
      <c r="G6" s="314">
        <v>0.001388888888888889</v>
      </c>
      <c r="H6" s="518">
        <v>39861</v>
      </c>
      <c r="I6" s="313">
        <v>2009</v>
      </c>
      <c r="J6" s="313">
        <v>48</v>
      </c>
      <c r="K6" s="314">
        <v>0.5291666666666667</v>
      </c>
      <c r="L6" s="296">
        <v>0</v>
      </c>
      <c r="M6" s="321">
        <v>0</v>
      </c>
      <c r="N6" s="498" t="s">
        <v>327</v>
      </c>
      <c r="O6" s="378"/>
      <c r="P6" s="282"/>
      <c r="Q6" s="487"/>
      <c r="R6" s="65"/>
      <c r="S6" s="65"/>
    </row>
    <row r="7" spans="1:19" s="10" customFormat="1" ht="15">
      <c r="A7" s="307">
        <v>1</v>
      </c>
      <c r="B7" s="292" t="s">
        <v>328</v>
      </c>
      <c r="C7" s="518">
        <v>39861</v>
      </c>
      <c r="D7" s="313">
        <v>2009</v>
      </c>
      <c r="E7" s="313">
        <v>48</v>
      </c>
      <c r="F7" s="314">
        <v>0.7604166666666666</v>
      </c>
      <c r="G7" s="314">
        <v>0.3611111111111111</v>
      </c>
      <c r="H7" s="518">
        <v>39862</v>
      </c>
      <c r="I7" s="313">
        <v>2009</v>
      </c>
      <c r="J7" s="313">
        <v>49</v>
      </c>
      <c r="K7" s="314">
        <v>0.12152777777777778</v>
      </c>
      <c r="L7" s="296">
        <v>4000</v>
      </c>
      <c r="M7" s="321">
        <v>124.8</v>
      </c>
      <c r="N7" s="498" t="s">
        <v>329</v>
      </c>
      <c r="O7" s="378" t="s">
        <v>330</v>
      </c>
      <c r="P7" s="282" t="s">
        <v>331</v>
      </c>
      <c r="Q7" s="487"/>
      <c r="R7" s="65"/>
      <c r="S7" s="65"/>
    </row>
    <row r="8" spans="1:19" s="10" customFormat="1" ht="15">
      <c r="A8" s="501"/>
      <c r="B8" s="502" t="s">
        <v>332</v>
      </c>
      <c r="C8" s="503">
        <v>39861</v>
      </c>
      <c r="D8" s="504">
        <v>2009</v>
      </c>
      <c r="E8" s="504">
        <v>48</v>
      </c>
      <c r="F8" s="505">
        <v>0.7604166666666666</v>
      </c>
      <c r="G8" s="507">
        <v>0.3611111111111111</v>
      </c>
      <c r="H8" s="519">
        <v>39862</v>
      </c>
      <c r="I8" s="508">
        <v>2009</v>
      </c>
      <c r="J8" s="508">
        <v>49</v>
      </c>
      <c r="K8" s="507">
        <v>0.12152777777777778</v>
      </c>
      <c r="L8" s="509">
        <v>0</v>
      </c>
      <c r="M8" s="510">
        <v>17.5</v>
      </c>
      <c r="N8" s="511" t="s">
        <v>333</v>
      </c>
      <c r="O8" s="512"/>
      <c r="P8" s="513"/>
      <c r="Q8" s="514"/>
      <c r="R8" s="65"/>
      <c r="S8" s="65"/>
    </row>
    <row r="9" spans="1:19" s="10" customFormat="1" ht="15">
      <c r="A9" s="307">
        <v>2</v>
      </c>
      <c r="B9" s="292" t="s">
        <v>334</v>
      </c>
      <c r="C9" s="518">
        <v>39862</v>
      </c>
      <c r="D9" s="313">
        <v>2009</v>
      </c>
      <c r="E9" s="313">
        <v>49</v>
      </c>
      <c r="F9" s="314">
        <v>0.1909722222222222</v>
      </c>
      <c r="G9" s="314">
        <v>0.3333333333333333</v>
      </c>
      <c r="H9" s="518">
        <v>39862</v>
      </c>
      <c r="I9" s="313">
        <v>2009</v>
      </c>
      <c r="J9" s="313">
        <v>49</v>
      </c>
      <c r="K9" s="314">
        <v>0.5243055555555556</v>
      </c>
      <c r="L9" s="296">
        <v>3000</v>
      </c>
      <c r="M9" s="321">
        <v>86.4</v>
      </c>
      <c r="N9" s="498" t="s">
        <v>333</v>
      </c>
      <c r="O9" s="378"/>
      <c r="P9" s="282"/>
      <c r="Q9" s="487"/>
      <c r="R9" s="65"/>
      <c r="S9" s="65"/>
    </row>
    <row r="10" spans="1:19" s="10" customFormat="1" ht="15">
      <c r="A10" s="307">
        <v>3</v>
      </c>
      <c r="B10" s="292" t="s">
        <v>335</v>
      </c>
      <c r="C10" s="518">
        <v>39862</v>
      </c>
      <c r="D10" s="313">
        <v>2009</v>
      </c>
      <c r="E10" s="313">
        <v>49</v>
      </c>
      <c r="F10" s="314">
        <v>0.5520833333333334</v>
      </c>
      <c r="G10" s="314">
        <v>0.052083333333333336</v>
      </c>
      <c r="H10" s="518">
        <v>39862</v>
      </c>
      <c r="I10" s="313">
        <v>2009</v>
      </c>
      <c r="J10" s="313">
        <v>49</v>
      </c>
      <c r="K10" s="314">
        <v>0.6041666666666666</v>
      </c>
      <c r="L10" s="296">
        <v>4000</v>
      </c>
      <c r="M10" s="321">
        <v>18</v>
      </c>
      <c r="N10" s="498" t="s">
        <v>333</v>
      </c>
      <c r="O10" s="378"/>
      <c r="P10" s="282"/>
      <c r="Q10" s="487"/>
      <c r="R10" s="65"/>
      <c r="S10" s="65"/>
    </row>
    <row r="11" spans="1:19" s="10" customFormat="1" ht="15">
      <c r="A11" s="307">
        <v>4</v>
      </c>
      <c r="B11" s="292" t="s">
        <v>336</v>
      </c>
      <c r="C11" s="518">
        <v>39862</v>
      </c>
      <c r="D11" s="313">
        <v>2009</v>
      </c>
      <c r="E11" s="313">
        <v>49</v>
      </c>
      <c r="F11" s="314">
        <v>0.6041666666666666</v>
      </c>
      <c r="G11" s="314">
        <v>0.4826388888888889</v>
      </c>
      <c r="H11" s="518">
        <v>39863</v>
      </c>
      <c r="I11" s="313">
        <v>2009</v>
      </c>
      <c r="J11" s="313">
        <v>50</v>
      </c>
      <c r="K11" s="314">
        <v>0.08680555555555557</v>
      </c>
      <c r="L11" s="296">
        <v>4000</v>
      </c>
      <c r="M11" s="321">
        <v>166.8</v>
      </c>
      <c r="N11" s="498" t="s">
        <v>329</v>
      </c>
      <c r="O11" s="378" t="s">
        <v>337</v>
      </c>
      <c r="P11" s="282" t="s">
        <v>331</v>
      </c>
      <c r="Q11" s="487"/>
      <c r="R11" s="65"/>
      <c r="S11" s="65"/>
    </row>
    <row r="12" spans="1:19" s="10" customFormat="1" ht="15">
      <c r="A12" s="307">
        <v>5</v>
      </c>
      <c r="B12" s="292" t="s">
        <v>338</v>
      </c>
      <c r="C12" s="518">
        <v>39863</v>
      </c>
      <c r="D12" s="313">
        <v>2009</v>
      </c>
      <c r="E12" s="313">
        <v>50</v>
      </c>
      <c r="F12" s="314">
        <v>0.08680555555555557</v>
      </c>
      <c r="G12" s="314">
        <v>0.06180555555555556</v>
      </c>
      <c r="H12" s="518">
        <v>39863</v>
      </c>
      <c r="I12" s="313">
        <v>2009</v>
      </c>
      <c r="J12" s="313">
        <v>50</v>
      </c>
      <c r="K12" s="314">
        <v>0.1486111111111111</v>
      </c>
      <c r="L12" s="296">
        <v>4000</v>
      </c>
      <c r="M12" s="321">
        <v>21.36</v>
      </c>
      <c r="N12" s="498" t="s">
        <v>333</v>
      </c>
      <c r="O12" s="378"/>
      <c r="P12" s="282"/>
      <c r="Q12" s="487"/>
      <c r="R12" s="65"/>
      <c r="S12" s="65"/>
    </row>
    <row r="13" spans="1:19" s="10" customFormat="1" ht="15">
      <c r="A13" s="307">
        <v>6</v>
      </c>
      <c r="B13" s="292" t="s">
        <v>339</v>
      </c>
      <c r="C13" s="518">
        <v>39863</v>
      </c>
      <c r="D13" s="313">
        <v>2009</v>
      </c>
      <c r="E13" s="313">
        <v>50</v>
      </c>
      <c r="F13" s="314">
        <v>0.1909722222222222</v>
      </c>
      <c r="G13" s="314">
        <v>0.3333333333333333</v>
      </c>
      <c r="H13" s="518">
        <v>39863</v>
      </c>
      <c r="I13" s="313">
        <v>2009</v>
      </c>
      <c r="J13" s="313">
        <v>50</v>
      </c>
      <c r="K13" s="314">
        <v>0.5243055555555556</v>
      </c>
      <c r="L13" s="296">
        <v>3000</v>
      </c>
      <c r="M13" s="321">
        <v>86.4</v>
      </c>
      <c r="N13" s="498" t="s">
        <v>333</v>
      </c>
      <c r="O13" s="378"/>
      <c r="P13" s="282"/>
      <c r="Q13" s="487"/>
      <c r="R13" s="65"/>
      <c r="S13" s="65"/>
    </row>
    <row r="14" spans="1:19" s="10" customFormat="1" ht="15">
      <c r="A14" s="307">
        <v>7</v>
      </c>
      <c r="B14" s="292" t="s">
        <v>340</v>
      </c>
      <c r="C14" s="518">
        <v>39863</v>
      </c>
      <c r="D14" s="313">
        <v>2009</v>
      </c>
      <c r="E14" s="313">
        <v>50</v>
      </c>
      <c r="F14" s="314">
        <v>0.5520833333333334</v>
      </c>
      <c r="G14" s="314">
        <v>0.5590277777777778</v>
      </c>
      <c r="H14" s="518">
        <v>39864</v>
      </c>
      <c r="I14" s="313">
        <v>2009</v>
      </c>
      <c r="J14" s="313">
        <v>51</v>
      </c>
      <c r="K14" s="314">
        <v>0.1111111111111111</v>
      </c>
      <c r="L14" s="296">
        <v>2200</v>
      </c>
      <c r="M14" s="321">
        <v>106.26</v>
      </c>
      <c r="N14" s="498" t="s">
        <v>333</v>
      </c>
      <c r="O14" s="378"/>
      <c r="P14" s="282"/>
      <c r="Q14" s="487"/>
      <c r="R14" s="65"/>
      <c r="S14" s="65"/>
    </row>
    <row r="15" spans="1:19" s="10" customFormat="1" ht="15">
      <c r="A15" s="307">
        <v>8</v>
      </c>
      <c r="B15" s="292" t="s">
        <v>341</v>
      </c>
      <c r="C15" s="518">
        <v>39864</v>
      </c>
      <c r="D15" s="313">
        <v>2009</v>
      </c>
      <c r="E15" s="313">
        <v>51</v>
      </c>
      <c r="F15" s="314">
        <v>0.18055555555555555</v>
      </c>
      <c r="G15" s="314">
        <v>0.3333333333333333</v>
      </c>
      <c r="H15" s="518">
        <v>39864</v>
      </c>
      <c r="I15" s="313">
        <v>2009</v>
      </c>
      <c r="J15" s="313">
        <v>51</v>
      </c>
      <c r="K15" s="314">
        <v>0.513888888888889</v>
      </c>
      <c r="L15" s="296">
        <v>3000</v>
      </c>
      <c r="M15" s="321">
        <v>86.4</v>
      </c>
      <c r="N15" s="498" t="s">
        <v>333</v>
      </c>
      <c r="O15" s="378"/>
      <c r="P15" s="282"/>
      <c r="Q15" s="487"/>
      <c r="R15" s="65"/>
      <c r="S15" s="65"/>
    </row>
    <row r="16" spans="1:19" s="10" customFormat="1" ht="15">
      <c r="A16" s="307">
        <v>9</v>
      </c>
      <c r="B16" s="292" t="s">
        <v>342</v>
      </c>
      <c r="C16" s="518">
        <v>39864</v>
      </c>
      <c r="D16" s="313">
        <v>2009</v>
      </c>
      <c r="E16" s="313">
        <v>51</v>
      </c>
      <c r="F16" s="314">
        <v>0.8680555555555555</v>
      </c>
      <c r="G16" s="314">
        <v>0.3333333333333333</v>
      </c>
      <c r="H16" s="518">
        <v>39865</v>
      </c>
      <c r="I16" s="313">
        <v>2009</v>
      </c>
      <c r="J16" s="313">
        <v>52</v>
      </c>
      <c r="K16" s="314">
        <v>0.20138888888888887</v>
      </c>
      <c r="L16" s="296">
        <v>3000</v>
      </c>
      <c r="M16" s="321">
        <v>86.4</v>
      </c>
      <c r="N16" s="498" t="s">
        <v>333</v>
      </c>
      <c r="O16" s="378"/>
      <c r="P16" s="282"/>
      <c r="Q16" s="487"/>
      <c r="R16" s="65"/>
      <c r="S16" s="65"/>
    </row>
    <row r="17" spans="1:19" s="10" customFormat="1" ht="15">
      <c r="A17" s="307">
        <v>10</v>
      </c>
      <c r="B17" s="292" t="s">
        <v>343</v>
      </c>
      <c r="C17" s="518">
        <v>39865</v>
      </c>
      <c r="D17" s="313">
        <v>2009</v>
      </c>
      <c r="E17" s="313">
        <v>52</v>
      </c>
      <c r="F17" s="314">
        <v>0.22916666666666666</v>
      </c>
      <c r="G17" s="314">
        <v>0.47222222222222227</v>
      </c>
      <c r="H17" s="518">
        <v>39865</v>
      </c>
      <c r="I17" s="313">
        <v>2009</v>
      </c>
      <c r="J17" s="313">
        <v>52</v>
      </c>
      <c r="K17" s="314">
        <v>0.7013888888888888</v>
      </c>
      <c r="L17" s="296">
        <v>2200</v>
      </c>
      <c r="M17" s="321">
        <v>89.76</v>
      </c>
      <c r="N17" s="498" t="s">
        <v>333</v>
      </c>
      <c r="O17" s="378"/>
      <c r="P17" s="282"/>
      <c r="Q17" s="487"/>
      <c r="R17" s="65"/>
      <c r="S17" s="65"/>
    </row>
    <row r="18" spans="1:19" s="10" customFormat="1" ht="15">
      <c r="A18" s="307">
        <v>11</v>
      </c>
      <c r="B18" s="292" t="s">
        <v>344</v>
      </c>
      <c r="C18" s="518">
        <v>39865</v>
      </c>
      <c r="D18" s="313">
        <v>2009</v>
      </c>
      <c r="E18" s="313">
        <v>52</v>
      </c>
      <c r="F18" s="314">
        <v>0.8680555555555555</v>
      </c>
      <c r="G18" s="314">
        <v>0.3333333333333333</v>
      </c>
      <c r="H18" s="518">
        <v>39866</v>
      </c>
      <c r="I18" s="313">
        <v>2009</v>
      </c>
      <c r="J18" s="313">
        <v>53</v>
      </c>
      <c r="K18" s="314">
        <v>0.20138888888888887</v>
      </c>
      <c r="L18" s="296">
        <v>3000</v>
      </c>
      <c r="M18" s="321">
        <v>86.4</v>
      </c>
      <c r="N18" s="498" t="s">
        <v>333</v>
      </c>
      <c r="O18" s="378"/>
      <c r="P18" s="282"/>
      <c r="Q18" s="487"/>
      <c r="R18" s="65"/>
      <c r="S18" s="65"/>
    </row>
    <row r="19" spans="1:19" s="10" customFormat="1" ht="15">
      <c r="A19" s="307">
        <v>12</v>
      </c>
      <c r="B19" s="292" t="s">
        <v>345</v>
      </c>
      <c r="C19" s="518">
        <v>39866</v>
      </c>
      <c r="D19" s="313">
        <v>2009</v>
      </c>
      <c r="E19" s="313">
        <v>53</v>
      </c>
      <c r="F19" s="314">
        <v>0.20138888888888887</v>
      </c>
      <c r="G19" s="314">
        <v>0.051388888888888894</v>
      </c>
      <c r="H19" s="518">
        <v>39866</v>
      </c>
      <c r="I19" s="313">
        <v>2009</v>
      </c>
      <c r="J19" s="313">
        <v>53</v>
      </c>
      <c r="K19" s="314">
        <v>0.25277777777777777</v>
      </c>
      <c r="L19" s="296">
        <v>4000</v>
      </c>
      <c r="M19" s="321">
        <v>17.76</v>
      </c>
      <c r="N19" s="498" t="s">
        <v>333</v>
      </c>
      <c r="O19" s="378"/>
      <c r="P19" s="282"/>
      <c r="Q19" s="487"/>
      <c r="R19" s="65"/>
      <c r="S19" s="65"/>
    </row>
    <row r="20" spans="1:19" s="10" customFormat="1" ht="15">
      <c r="A20" s="307">
        <v>13</v>
      </c>
      <c r="B20" s="292" t="s">
        <v>346</v>
      </c>
      <c r="C20" s="518">
        <v>39866</v>
      </c>
      <c r="D20" s="313">
        <v>2009</v>
      </c>
      <c r="E20" s="313">
        <v>53</v>
      </c>
      <c r="F20" s="314">
        <v>0.2534722222222222</v>
      </c>
      <c r="G20" s="314">
        <v>0.024305555555555556</v>
      </c>
      <c r="H20" s="518">
        <v>39866</v>
      </c>
      <c r="I20" s="313">
        <v>2009</v>
      </c>
      <c r="J20" s="313">
        <v>53</v>
      </c>
      <c r="K20" s="314">
        <v>0.2777777777777778</v>
      </c>
      <c r="L20" s="296">
        <v>4000</v>
      </c>
      <c r="M20" s="321">
        <v>8.4</v>
      </c>
      <c r="N20" s="498" t="s">
        <v>333</v>
      </c>
      <c r="O20" s="378"/>
      <c r="P20" s="282"/>
      <c r="Q20" s="487"/>
      <c r="R20" s="65"/>
      <c r="S20" s="65"/>
    </row>
    <row r="21" spans="1:19" s="10" customFormat="1" ht="15">
      <c r="A21" s="307">
        <v>14</v>
      </c>
      <c r="B21" s="292" t="s">
        <v>347</v>
      </c>
      <c r="C21" s="518">
        <v>39866</v>
      </c>
      <c r="D21" s="313">
        <v>2009</v>
      </c>
      <c r="E21" s="313">
        <v>53</v>
      </c>
      <c r="F21" s="314">
        <v>0.2777777777777778</v>
      </c>
      <c r="G21" s="314">
        <v>0.3159722222222222</v>
      </c>
      <c r="H21" s="518">
        <v>39866</v>
      </c>
      <c r="I21" s="313">
        <v>2009</v>
      </c>
      <c r="J21" s="313">
        <v>53</v>
      </c>
      <c r="K21" s="314">
        <v>0.59375</v>
      </c>
      <c r="L21" s="296">
        <v>4000</v>
      </c>
      <c r="M21" s="321">
        <v>109.2</v>
      </c>
      <c r="N21" s="498" t="s">
        <v>333</v>
      </c>
      <c r="O21" s="378"/>
      <c r="P21" s="282"/>
      <c r="Q21" s="487"/>
      <c r="R21" s="65"/>
      <c r="S21" s="65"/>
    </row>
    <row r="22" spans="1:19" s="10" customFormat="1" ht="15">
      <c r="A22" s="307">
        <v>15</v>
      </c>
      <c r="B22" s="292" t="s">
        <v>348</v>
      </c>
      <c r="C22" s="518">
        <v>39866</v>
      </c>
      <c r="D22" s="313">
        <v>2009</v>
      </c>
      <c r="E22" s="313">
        <v>53</v>
      </c>
      <c r="F22" s="314">
        <v>0.59375</v>
      </c>
      <c r="G22" s="314">
        <v>0.548611111111111</v>
      </c>
      <c r="H22" s="518">
        <v>39867</v>
      </c>
      <c r="I22" s="313">
        <v>2009</v>
      </c>
      <c r="J22" s="313">
        <v>54</v>
      </c>
      <c r="K22" s="314">
        <v>0.1423611111111111</v>
      </c>
      <c r="L22" s="296">
        <v>4000</v>
      </c>
      <c r="M22" s="321">
        <v>189.6</v>
      </c>
      <c r="N22" s="498" t="s">
        <v>333</v>
      </c>
      <c r="O22" s="378"/>
      <c r="P22" s="282"/>
      <c r="Q22" s="487"/>
      <c r="R22" s="65"/>
      <c r="S22" s="65"/>
    </row>
    <row r="23" spans="1:19" s="10" customFormat="1" ht="15">
      <c r="A23" s="307">
        <v>16</v>
      </c>
      <c r="B23" s="292" t="s">
        <v>349</v>
      </c>
      <c r="C23" s="518">
        <v>39867</v>
      </c>
      <c r="D23" s="313">
        <v>2009</v>
      </c>
      <c r="E23" s="313">
        <v>54</v>
      </c>
      <c r="F23" s="314">
        <v>0.1423611111111111</v>
      </c>
      <c r="G23" s="314">
        <v>0.024305555555555556</v>
      </c>
      <c r="H23" s="518">
        <v>39867</v>
      </c>
      <c r="I23" s="313">
        <v>2009</v>
      </c>
      <c r="J23" s="313">
        <v>54</v>
      </c>
      <c r="K23" s="314">
        <v>0.16666666666666666</v>
      </c>
      <c r="L23" s="296">
        <v>4000</v>
      </c>
      <c r="M23" s="321">
        <v>8.4</v>
      </c>
      <c r="N23" s="498" t="s">
        <v>333</v>
      </c>
      <c r="O23" s="378"/>
      <c r="P23" s="282"/>
      <c r="Q23" s="487"/>
      <c r="R23" s="65"/>
      <c r="S23" s="65"/>
    </row>
    <row r="24" spans="1:19" s="10" customFormat="1" ht="15">
      <c r="A24" s="307">
        <v>17</v>
      </c>
      <c r="B24" s="292" t="s">
        <v>350</v>
      </c>
      <c r="C24" s="518">
        <v>39867</v>
      </c>
      <c r="D24" s="313">
        <v>2009</v>
      </c>
      <c r="E24" s="313">
        <v>54</v>
      </c>
      <c r="F24" s="314">
        <v>0.20833333333333334</v>
      </c>
      <c r="G24" s="314">
        <v>0.3090277777777778</v>
      </c>
      <c r="H24" s="518">
        <v>39867</v>
      </c>
      <c r="I24" s="313">
        <v>2009</v>
      </c>
      <c r="J24" s="313">
        <v>54</v>
      </c>
      <c r="K24" s="314">
        <v>0.517361111111111</v>
      </c>
      <c r="L24" s="296">
        <v>3000</v>
      </c>
      <c r="M24" s="321">
        <v>80.1</v>
      </c>
      <c r="N24" s="498" t="s">
        <v>333</v>
      </c>
      <c r="O24" s="378"/>
      <c r="P24" s="282"/>
      <c r="Q24" s="487"/>
      <c r="R24" s="65"/>
      <c r="S24" s="65"/>
    </row>
    <row r="25" spans="1:19" s="10" customFormat="1" ht="15">
      <c r="A25" s="307">
        <v>18</v>
      </c>
      <c r="B25" s="292" t="s">
        <v>351</v>
      </c>
      <c r="C25" s="518">
        <v>39867</v>
      </c>
      <c r="D25" s="313">
        <v>2009</v>
      </c>
      <c r="E25" s="313">
        <v>54</v>
      </c>
      <c r="F25" s="314">
        <v>0.5416666666666666</v>
      </c>
      <c r="G25" s="314">
        <v>0.08333333333333333</v>
      </c>
      <c r="H25" s="518">
        <v>39867</v>
      </c>
      <c r="I25" s="313">
        <v>2009</v>
      </c>
      <c r="J25" s="313">
        <v>54</v>
      </c>
      <c r="K25" s="314">
        <v>0.625</v>
      </c>
      <c r="L25" s="296">
        <v>4000</v>
      </c>
      <c r="M25" s="321">
        <v>28.8</v>
      </c>
      <c r="N25" s="498" t="s">
        <v>333</v>
      </c>
      <c r="O25" s="378"/>
      <c r="P25" s="282"/>
      <c r="Q25" s="487"/>
      <c r="R25" s="65"/>
      <c r="S25" s="65"/>
    </row>
    <row r="26" spans="1:19" s="10" customFormat="1" ht="15">
      <c r="A26" s="307">
        <v>19</v>
      </c>
      <c r="B26" s="292" t="s">
        <v>352</v>
      </c>
      <c r="C26" s="518">
        <v>39867</v>
      </c>
      <c r="D26" s="313">
        <v>2009</v>
      </c>
      <c r="E26" s="313">
        <v>54</v>
      </c>
      <c r="F26" s="314">
        <v>0.625</v>
      </c>
      <c r="G26" s="314">
        <v>0.4583333333333333</v>
      </c>
      <c r="H26" s="518">
        <v>39868</v>
      </c>
      <c r="I26" s="313">
        <v>2009</v>
      </c>
      <c r="J26" s="313">
        <v>55</v>
      </c>
      <c r="K26" s="314">
        <v>0.08333333333333333</v>
      </c>
      <c r="L26" s="296">
        <v>4000</v>
      </c>
      <c r="M26" s="321">
        <v>158.4</v>
      </c>
      <c r="N26" s="498" t="s">
        <v>329</v>
      </c>
      <c r="O26" s="378" t="s">
        <v>330</v>
      </c>
      <c r="P26" s="282" t="s">
        <v>353</v>
      </c>
      <c r="Q26" s="487"/>
      <c r="R26" s="65"/>
      <c r="S26" s="65"/>
    </row>
    <row r="27" spans="1:19" s="10" customFormat="1" ht="15">
      <c r="A27" s="506"/>
      <c r="B27" s="516" t="s">
        <v>354</v>
      </c>
      <c r="C27" s="519">
        <v>39867</v>
      </c>
      <c r="D27" s="508">
        <v>2009</v>
      </c>
      <c r="E27" s="508">
        <v>54</v>
      </c>
      <c r="F27" s="507">
        <v>0.625</v>
      </c>
      <c r="G27" s="507">
        <v>0.4583333333333333</v>
      </c>
      <c r="H27" s="519">
        <v>39868</v>
      </c>
      <c r="I27" s="508">
        <v>2009</v>
      </c>
      <c r="J27" s="508">
        <v>55</v>
      </c>
      <c r="K27" s="507">
        <v>0.08333333333333333</v>
      </c>
      <c r="L27" s="509">
        <v>0</v>
      </c>
      <c r="M27" s="510">
        <v>22</v>
      </c>
      <c r="N27" s="511" t="s">
        <v>333</v>
      </c>
      <c r="O27" s="512"/>
      <c r="P27" s="513"/>
      <c r="Q27" s="514"/>
      <c r="R27" s="65"/>
      <c r="S27" s="65"/>
    </row>
    <row r="28" spans="1:19" s="10" customFormat="1" ht="15">
      <c r="A28" s="307">
        <v>20</v>
      </c>
      <c r="B28" s="292" t="s">
        <v>355</v>
      </c>
      <c r="C28" s="518">
        <v>39868</v>
      </c>
      <c r="D28" s="313">
        <v>2009</v>
      </c>
      <c r="E28" s="313">
        <v>55</v>
      </c>
      <c r="F28" s="314">
        <v>0.08333333333333333</v>
      </c>
      <c r="G28" s="314">
        <v>0.020833333333333332</v>
      </c>
      <c r="H28" s="518">
        <v>39868</v>
      </c>
      <c r="I28" s="313">
        <v>2009</v>
      </c>
      <c r="J28" s="313">
        <v>55</v>
      </c>
      <c r="K28" s="314">
        <v>0.10416666666666667</v>
      </c>
      <c r="L28" s="296">
        <v>4000</v>
      </c>
      <c r="M28" s="321">
        <v>7.2</v>
      </c>
      <c r="N28" s="498" t="s">
        <v>333</v>
      </c>
      <c r="O28" s="378"/>
      <c r="P28" s="282"/>
      <c r="Q28" s="487"/>
      <c r="R28" s="65"/>
      <c r="S28" s="65"/>
    </row>
    <row r="29" spans="1:19" s="10" customFormat="1" ht="15">
      <c r="A29" s="307">
        <v>21</v>
      </c>
      <c r="B29" s="292" t="s">
        <v>356</v>
      </c>
      <c r="C29" s="518">
        <v>39868</v>
      </c>
      <c r="D29" s="313">
        <v>2009</v>
      </c>
      <c r="E29" s="313">
        <v>55</v>
      </c>
      <c r="F29" s="314">
        <v>0.17013888888888887</v>
      </c>
      <c r="G29" s="314">
        <v>0.3333333333333333</v>
      </c>
      <c r="H29" s="518">
        <v>39868</v>
      </c>
      <c r="I29" s="313">
        <v>2009</v>
      </c>
      <c r="J29" s="313">
        <v>55</v>
      </c>
      <c r="K29" s="314">
        <v>0.5034722222222222</v>
      </c>
      <c r="L29" s="296">
        <v>3000</v>
      </c>
      <c r="M29" s="321">
        <v>86.4</v>
      </c>
      <c r="N29" s="498" t="s">
        <v>333</v>
      </c>
      <c r="O29" s="378"/>
      <c r="P29" s="282"/>
      <c r="Q29" s="487"/>
      <c r="R29" s="65"/>
      <c r="S29" s="65"/>
    </row>
    <row r="30" spans="1:19" s="10" customFormat="1" ht="15">
      <c r="A30" s="307">
        <v>22</v>
      </c>
      <c r="B30" s="292" t="s">
        <v>357</v>
      </c>
      <c r="C30" s="518">
        <v>39868</v>
      </c>
      <c r="D30" s="313">
        <v>2009</v>
      </c>
      <c r="E30" s="313">
        <v>55</v>
      </c>
      <c r="F30" s="314">
        <v>0.53125</v>
      </c>
      <c r="G30" s="314">
        <v>0.052083333333333336</v>
      </c>
      <c r="H30" s="518">
        <v>39868</v>
      </c>
      <c r="I30" s="313">
        <v>2009</v>
      </c>
      <c r="J30" s="313">
        <v>55</v>
      </c>
      <c r="K30" s="314">
        <v>0.5833333333333334</v>
      </c>
      <c r="L30" s="296">
        <v>4000</v>
      </c>
      <c r="M30" s="321">
        <v>18</v>
      </c>
      <c r="N30" s="498" t="s">
        <v>333</v>
      </c>
      <c r="O30" s="378"/>
      <c r="P30" s="282"/>
      <c r="Q30" s="487"/>
      <c r="R30" s="65"/>
      <c r="S30" s="65"/>
    </row>
    <row r="31" spans="1:19" s="10" customFormat="1" ht="15">
      <c r="A31" s="307">
        <v>23</v>
      </c>
      <c r="B31" s="292" t="s">
        <v>358</v>
      </c>
      <c r="C31" s="518">
        <v>39868</v>
      </c>
      <c r="D31" s="313">
        <v>2009</v>
      </c>
      <c r="E31" s="313">
        <v>55</v>
      </c>
      <c r="F31" s="314">
        <v>0.5833333333333334</v>
      </c>
      <c r="G31" s="314">
        <v>0.25</v>
      </c>
      <c r="H31" s="518">
        <v>39868</v>
      </c>
      <c r="I31" s="313">
        <v>2009</v>
      </c>
      <c r="J31" s="313">
        <v>55</v>
      </c>
      <c r="K31" s="314">
        <v>0.8333333333333334</v>
      </c>
      <c r="L31" s="296">
        <v>4000</v>
      </c>
      <c r="M31" s="321">
        <v>86.4</v>
      </c>
      <c r="N31" s="498" t="s">
        <v>329</v>
      </c>
      <c r="O31" s="378" t="s">
        <v>330</v>
      </c>
      <c r="P31" s="282" t="s">
        <v>353</v>
      </c>
      <c r="Q31" s="487"/>
      <c r="R31" s="65"/>
      <c r="S31" s="65"/>
    </row>
    <row r="32" spans="1:19" s="10" customFormat="1" ht="15">
      <c r="A32" s="506"/>
      <c r="B32" s="516" t="s">
        <v>359</v>
      </c>
      <c r="C32" s="519">
        <v>39868</v>
      </c>
      <c r="D32" s="508">
        <v>2009</v>
      </c>
      <c r="E32" s="508">
        <v>55</v>
      </c>
      <c r="F32" s="507">
        <v>0.5833333333333334</v>
      </c>
      <c r="G32" s="507">
        <v>0.25</v>
      </c>
      <c r="H32" s="519">
        <v>39868</v>
      </c>
      <c r="I32" s="508">
        <v>2009</v>
      </c>
      <c r="J32" s="508">
        <v>55</v>
      </c>
      <c r="K32" s="507">
        <v>0.8333333333333334</v>
      </c>
      <c r="L32" s="509">
        <v>0</v>
      </c>
      <c r="M32" s="510">
        <v>12</v>
      </c>
      <c r="N32" s="511" t="s">
        <v>333</v>
      </c>
      <c r="O32" s="512"/>
      <c r="P32" s="513"/>
      <c r="Q32" s="514"/>
      <c r="R32" s="65"/>
      <c r="S32" s="65"/>
    </row>
    <row r="33" spans="1:19" s="10" customFormat="1" ht="15">
      <c r="A33" s="307">
        <v>24</v>
      </c>
      <c r="B33" s="292" t="s">
        <v>360</v>
      </c>
      <c r="C33" s="518">
        <v>39868</v>
      </c>
      <c r="D33" s="313">
        <v>2009</v>
      </c>
      <c r="E33" s="313">
        <v>55</v>
      </c>
      <c r="F33" s="314">
        <v>0.8333333333333334</v>
      </c>
      <c r="G33" s="314">
        <v>0.16666666666666666</v>
      </c>
      <c r="H33" s="518">
        <v>39869</v>
      </c>
      <c r="I33" s="313">
        <v>2009</v>
      </c>
      <c r="J33" s="313">
        <v>56</v>
      </c>
      <c r="K33" s="314">
        <v>0</v>
      </c>
      <c r="L33" s="296">
        <v>4000</v>
      </c>
      <c r="M33" s="321">
        <v>57.6</v>
      </c>
      <c r="N33" s="498" t="s">
        <v>333</v>
      </c>
      <c r="O33" s="378"/>
      <c r="P33" s="282"/>
      <c r="Q33" s="487"/>
      <c r="R33" s="65"/>
      <c r="S33" s="65"/>
    </row>
    <row r="34" spans="1:19" s="10" customFormat="1" ht="15">
      <c r="A34" s="307">
        <v>25</v>
      </c>
      <c r="B34" s="292" t="s">
        <v>361</v>
      </c>
      <c r="C34" s="518">
        <v>39869</v>
      </c>
      <c r="D34" s="313">
        <v>2009</v>
      </c>
      <c r="E34" s="313">
        <v>56</v>
      </c>
      <c r="F34" s="314">
        <v>0</v>
      </c>
      <c r="G34" s="314">
        <v>0.11458333333333333</v>
      </c>
      <c r="H34" s="518">
        <v>39869</v>
      </c>
      <c r="I34" s="313">
        <v>2009</v>
      </c>
      <c r="J34" s="313">
        <v>56</v>
      </c>
      <c r="K34" s="314">
        <v>0.11458333333333333</v>
      </c>
      <c r="L34" s="296">
        <v>4000</v>
      </c>
      <c r="M34" s="321">
        <v>39.6</v>
      </c>
      <c r="N34" s="498" t="s">
        <v>333</v>
      </c>
      <c r="O34" s="378"/>
      <c r="P34" s="282"/>
      <c r="Q34" s="487"/>
      <c r="R34" s="65"/>
      <c r="S34" s="65"/>
    </row>
    <row r="35" spans="1:19" s="10" customFormat="1" ht="15">
      <c r="A35" s="307">
        <v>26</v>
      </c>
      <c r="B35" s="292" t="s">
        <v>362</v>
      </c>
      <c r="C35" s="518">
        <v>39869</v>
      </c>
      <c r="D35" s="313">
        <v>2009</v>
      </c>
      <c r="E35" s="313">
        <v>56</v>
      </c>
      <c r="F35" s="314">
        <v>0.11458333333333333</v>
      </c>
      <c r="G35" s="314">
        <v>0.024305555555555556</v>
      </c>
      <c r="H35" s="518">
        <v>39869</v>
      </c>
      <c r="I35" s="313">
        <v>2009</v>
      </c>
      <c r="J35" s="313">
        <v>56</v>
      </c>
      <c r="K35" s="314">
        <v>0.1388888888888889</v>
      </c>
      <c r="L35" s="296">
        <v>4000</v>
      </c>
      <c r="M35" s="321">
        <v>8.4</v>
      </c>
      <c r="N35" s="498" t="s">
        <v>333</v>
      </c>
      <c r="O35" s="378"/>
      <c r="P35" s="282"/>
      <c r="Q35" s="487"/>
      <c r="R35" s="65"/>
      <c r="S35" s="65"/>
    </row>
    <row r="36" spans="1:19" s="10" customFormat="1" ht="15">
      <c r="A36" s="307">
        <v>27</v>
      </c>
      <c r="B36" s="292" t="s">
        <v>363</v>
      </c>
      <c r="C36" s="518">
        <v>39869</v>
      </c>
      <c r="D36" s="313">
        <v>2009</v>
      </c>
      <c r="E36" s="313">
        <v>56</v>
      </c>
      <c r="F36" s="314">
        <v>0.18055555555555555</v>
      </c>
      <c r="G36" s="314">
        <v>0.3333333333333333</v>
      </c>
      <c r="H36" s="518">
        <v>39869</v>
      </c>
      <c r="I36" s="313">
        <v>2009</v>
      </c>
      <c r="J36" s="313">
        <v>56</v>
      </c>
      <c r="K36" s="314">
        <v>0.513888888888889</v>
      </c>
      <c r="L36" s="296">
        <v>3000</v>
      </c>
      <c r="M36" s="321">
        <v>86.4</v>
      </c>
      <c r="N36" s="498" t="s">
        <v>333</v>
      </c>
      <c r="O36" s="378"/>
      <c r="P36" s="282"/>
      <c r="Q36" s="487"/>
      <c r="R36" s="65"/>
      <c r="S36" s="65"/>
    </row>
    <row r="37" spans="1:19" s="10" customFormat="1" ht="15">
      <c r="A37" s="307">
        <v>28</v>
      </c>
      <c r="B37" s="292" t="s">
        <v>364</v>
      </c>
      <c r="C37" s="518">
        <v>39869</v>
      </c>
      <c r="D37" s="313">
        <v>2009</v>
      </c>
      <c r="E37" s="313">
        <v>56</v>
      </c>
      <c r="F37" s="314">
        <v>0.5347222222222222</v>
      </c>
      <c r="G37" s="314">
        <v>0.09027777777777778</v>
      </c>
      <c r="H37" s="518">
        <v>39869</v>
      </c>
      <c r="I37" s="313">
        <v>2009</v>
      </c>
      <c r="J37" s="313">
        <v>56</v>
      </c>
      <c r="K37" s="314">
        <v>0.625</v>
      </c>
      <c r="L37" s="296">
        <v>4000</v>
      </c>
      <c r="M37" s="321">
        <v>31.2</v>
      </c>
      <c r="N37" s="498" t="s">
        <v>333</v>
      </c>
      <c r="O37" s="378"/>
      <c r="P37" s="282"/>
      <c r="Q37" s="487"/>
      <c r="R37" s="65"/>
      <c r="S37" s="65"/>
    </row>
    <row r="38" spans="1:19" s="10" customFormat="1" ht="15">
      <c r="A38" s="307">
        <v>29</v>
      </c>
      <c r="B38" s="292" t="s">
        <v>365</v>
      </c>
      <c r="C38" s="518">
        <v>39869</v>
      </c>
      <c r="D38" s="313">
        <v>2009</v>
      </c>
      <c r="E38" s="313">
        <v>56</v>
      </c>
      <c r="F38" s="314">
        <v>0.625</v>
      </c>
      <c r="G38" s="314">
        <v>0.08333333333333333</v>
      </c>
      <c r="H38" s="518">
        <v>39869</v>
      </c>
      <c r="I38" s="313">
        <v>2009</v>
      </c>
      <c r="J38" s="313">
        <v>56</v>
      </c>
      <c r="K38" s="314">
        <v>0.7083333333333334</v>
      </c>
      <c r="L38" s="296">
        <v>4000</v>
      </c>
      <c r="M38" s="321">
        <v>28.8</v>
      </c>
      <c r="N38" s="498" t="s">
        <v>333</v>
      </c>
      <c r="O38" s="378"/>
      <c r="P38" s="282"/>
      <c r="Q38" s="487"/>
      <c r="R38" s="65"/>
      <c r="S38" s="65"/>
    </row>
    <row r="39" spans="1:19" s="10" customFormat="1" ht="15">
      <c r="A39" s="307">
        <v>30</v>
      </c>
      <c r="B39" s="292" t="s">
        <v>366</v>
      </c>
      <c r="C39" s="518">
        <v>39869</v>
      </c>
      <c r="D39" s="313">
        <v>2009</v>
      </c>
      <c r="E39" s="313">
        <v>56</v>
      </c>
      <c r="F39" s="314">
        <v>0.7083333333333334</v>
      </c>
      <c r="G39" s="314">
        <v>0.3333333333333333</v>
      </c>
      <c r="H39" s="518">
        <v>39870</v>
      </c>
      <c r="I39" s="313">
        <v>2009</v>
      </c>
      <c r="J39" s="313">
        <v>57</v>
      </c>
      <c r="K39" s="314">
        <v>0.041666666666666664</v>
      </c>
      <c r="L39" s="296">
        <v>4000</v>
      </c>
      <c r="M39" s="321">
        <v>115.2</v>
      </c>
      <c r="N39" s="498" t="s">
        <v>333</v>
      </c>
      <c r="O39" s="378"/>
      <c r="P39" s="282"/>
      <c r="Q39" s="487"/>
      <c r="R39" s="65"/>
      <c r="S39" s="65"/>
    </row>
    <row r="40" spans="1:19" s="10" customFormat="1" ht="15">
      <c r="A40" s="307">
        <v>31</v>
      </c>
      <c r="B40" s="292" t="s">
        <v>367</v>
      </c>
      <c r="C40" s="518">
        <v>39870</v>
      </c>
      <c r="D40" s="313">
        <v>2009</v>
      </c>
      <c r="E40" s="313">
        <v>57</v>
      </c>
      <c r="F40" s="314">
        <v>0.041666666666666664</v>
      </c>
      <c r="G40" s="314">
        <v>0.25</v>
      </c>
      <c r="H40" s="518">
        <v>39870</v>
      </c>
      <c r="I40" s="313">
        <v>2009</v>
      </c>
      <c r="J40" s="313">
        <v>57</v>
      </c>
      <c r="K40" s="314">
        <v>0.2916666666666667</v>
      </c>
      <c r="L40" s="296">
        <v>4000</v>
      </c>
      <c r="M40" s="321">
        <v>86.4</v>
      </c>
      <c r="N40" s="498" t="s">
        <v>329</v>
      </c>
      <c r="O40" s="378" t="s">
        <v>330</v>
      </c>
      <c r="P40" s="282" t="s">
        <v>353</v>
      </c>
      <c r="Q40" s="487"/>
      <c r="R40" s="65"/>
      <c r="S40" s="65"/>
    </row>
    <row r="41" spans="1:19" s="10" customFormat="1" ht="15">
      <c r="A41" s="506"/>
      <c r="B41" s="516" t="s">
        <v>368</v>
      </c>
      <c r="C41" s="519">
        <v>39870</v>
      </c>
      <c r="D41" s="508">
        <v>2009</v>
      </c>
      <c r="E41" s="508">
        <v>57</v>
      </c>
      <c r="F41" s="507">
        <v>0.041666666666666664</v>
      </c>
      <c r="G41" s="507">
        <v>0.25</v>
      </c>
      <c r="H41" s="519">
        <v>39870</v>
      </c>
      <c r="I41" s="508">
        <v>2009</v>
      </c>
      <c r="J41" s="508">
        <v>57</v>
      </c>
      <c r="K41" s="507">
        <v>0.2916666666666667</v>
      </c>
      <c r="L41" s="509">
        <v>0</v>
      </c>
      <c r="M41" s="510">
        <v>12</v>
      </c>
      <c r="N41" s="511" t="s">
        <v>333</v>
      </c>
      <c r="O41" s="512"/>
      <c r="P41" s="513"/>
      <c r="Q41" s="514"/>
      <c r="R41" s="65"/>
      <c r="S41" s="65"/>
    </row>
    <row r="42" spans="1:19" s="10" customFormat="1" ht="15">
      <c r="A42" s="307">
        <v>32</v>
      </c>
      <c r="B42" s="292" t="s">
        <v>369</v>
      </c>
      <c r="C42" s="518">
        <v>39870</v>
      </c>
      <c r="D42" s="313">
        <v>2009</v>
      </c>
      <c r="E42" s="313">
        <v>57</v>
      </c>
      <c r="F42" s="314">
        <v>0.2916666666666667</v>
      </c>
      <c r="G42" s="314">
        <v>0.034722222222222224</v>
      </c>
      <c r="H42" s="518">
        <v>39870</v>
      </c>
      <c r="I42" s="313">
        <v>2009</v>
      </c>
      <c r="J42" s="313">
        <v>57</v>
      </c>
      <c r="K42" s="314">
        <v>0.3263888888888889</v>
      </c>
      <c r="L42" s="296">
        <v>4000</v>
      </c>
      <c r="M42" s="321">
        <v>12</v>
      </c>
      <c r="N42" s="498" t="s">
        <v>333</v>
      </c>
      <c r="O42" s="378"/>
      <c r="P42" s="282"/>
      <c r="Q42" s="487"/>
      <c r="R42" s="65"/>
      <c r="S42" s="65"/>
    </row>
    <row r="43" spans="1:19" s="10" customFormat="1" ht="15">
      <c r="A43" s="307">
        <v>33</v>
      </c>
      <c r="B43" s="292" t="s">
        <v>370</v>
      </c>
      <c r="C43" s="518">
        <v>39870</v>
      </c>
      <c r="D43" s="313">
        <v>2009</v>
      </c>
      <c r="E43" s="313">
        <v>57</v>
      </c>
      <c r="F43" s="314">
        <v>0.3263888888888889</v>
      </c>
      <c r="G43" s="314">
        <v>0.13541666666666666</v>
      </c>
      <c r="H43" s="518">
        <v>39870</v>
      </c>
      <c r="I43" s="313">
        <v>2009</v>
      </c>
      <c r="J43" s="313">
        <v>57</v>
      </c>
      <c r="K43" s="314">
        <v>0.4618055555555556</v>
      </c>
      <c r="L43" s="296">
        <v>4000</v>
      </c>
      <c r="M43" s="321">
        <v>46.8</v>
      </c>
      <c r="N43" s="498" t="s">
        <v>333</v>
      </c>
      <c r="O43" s="378"/>
      <c r="P43" s="282"/>
      <c r="Q43" s="487"/>
      <c r="R43" s="65"/>
      <c r="S43" s="65"/>
    </row>
    <row r="44" spans="1:19" s="10" customFormat="1" ht="15">
      <c r="A44" s="307">
        <v>34</v>
      </c>
      <c r="B44" s="292" t="s">
        <v>371</v>
      </c>
      <c r="C44" s="518">
        <v>39870</v>
      </c>
      <c r="D44" s="313">
        <v>2009</v>
      </c>
      <c r="E44" s="313">
        <v>57</v>
      </c>
      <c r="F44" s="314">
        <v>0.4618055555555556</v>
      </c>
      <c r="G44" s="314">
        <v>0.3298611111111111</v>
      </c>
      <c r="H44" s="518">
        <v>39870</v>
      </c>
      <c r="I44" s="313">
        <v>2009</v>
      </c>
      <c r="J44" s="313">
        <v>57</v>
      </c>
      <c r="K44" s="314">
        <v>0.7916666666666666</v>
      </c>
      <c r="L44" s="296">
        <v>4000</v>
      </c>
      <c r="M44" s="321">
        <v>114</v>
      </c>
      <c r="N44" s="498" t="s">
        <v>329</v>
      </c>
      <c r="O44" s="378" t="s">
        <v>330</v>
      </c>
      <c r="P44" s="282" t="s">
        <v>353</v>
      </c>
      <c r="Q44" s="487"/>
      <c r="R44" s="65"/>
      <c r="S44" s="65"/>
    </row>
    <row r="45" spans="1:19" s="10" customFormat="1" ht="15">
      <c r="A45" s="506"/>
      <c r="B45" s="516" t="s">
        <v>372</v>
      </c>
      <c r="C45" s="519">
        <v>39870</v>
      </c>
      <c r="D45" s="508">
        <v>2009</v>
      </c>
      <c r="E45" s="508">
        <v>57</v>
      </c>
      <c r="F45" s="507">
        <v>0.4618055555555556</v>
      </c>
      <c r="G45" s="507">
        <v>0.3298611111111111</v>
      </c>
      <c r="H45" s="519">
        <v>39870</v>
      </c>
      <c r="I45" s="508">
        <v>2009</v>
      </c>
      <c r="J45" s="508">
        <v>57</v>
      </c>
      <c r="K45" s="507">
        <v>0.7916666666666666</v>
      </c>
      <c r="L45" s="509">
        <v>0</v>
      </c>
      <c r="M45" s="510">
        <v>15.5</v>
      </c>
      <c r="N45" s="511" t="s">
        <v>333</v>
      </c>
      <c r="O45" s="512"/>
      <c r="P45" s="513"/>
      <c r="Q45" s="514"/>
      <c r="R45" s="65"/>
      <c r="S45" s="65"/>
    </row>
    <row r="46" spans="1:19" s="10" customFormat="1" ht="15">
      <c r="A46" s="307">
        <v>35</v>
      </c>
      <c r="B46" s="292" t="s">
        <v>373</v>
      </c>
      <c r="C46" s="518">
        <v>39870</v>
      </c>
      <c r="D46" s="313">
        <v>2009</v>
      </c>
      <c r="E46" s="313">
        <v>57</v>
      </c>
      <c r="F46" s="314">
        <v>0.7916666666666666</v>
      </c>
      <c r="G46" s="314">
        <v>0.024305555555555556</v>
      </c>
      <c r="H46" s="518">
        <v>39870</v>
      </c>
      <c r="I46" s="313">
        <v>2009</v>
      </c>
      <c r="J46" s="313">
        <v>57</v>
      </c>
      <c r="K46" s="314">
        <v>0.8159722222222222</v>
      </c>
      <c r="L46" s="296">
        <v>4000</v>
      </c>
      <c r="M46" s="321">
        <v>8.4</v>
      </c>
      <c r="N46" s="498" t="s">
        <v>333</v>
      </c>
      <c r="O46" s="378"/>
      <c r="P46" s="282"/>
      <c r="Q46" s="487"/>
      <c r="R46" s="65"/>
      <c r="S46" s="65"/>
    </row>
    <row r="47" spans="1:19" s="10" customFormat="1" ht="15">
      <c r="A47" s="307">
        <v>36</v>
      </c>
      <c r="B47" s="292" t="s">
        <v>374</v>
      </c>
      <c r="C47" s="518">
        <v>39870</v>
      </c>
      <c r="D47" s="313">
        <v>2009</v>
      </c>
      <c r="E47" s="313">
        <v>57</v>
      </c>
      <c r="F47" s="314">
        <v>0.8576388888888888</v>
      </c>
      <c r="G47" s="314">
        <v>0.3333333333333333</v>
      </c>
      <c r="H47" s="518">
        <v>39871</v>
      </c>
      <c r="I47" s="313">
        <v>2009</v>
      </c>
      <c r="J47" s="313">
        <v>58</v>
      </c>
      <c r="K47" s="314">
        <v>0.1909722222222222</v>
      </c>
      <c r="L47" s="296">
        <v>3000</v>
      </c>
      <c r="M47" s="321">
        <v>86.4</v>
      </c>
      <c r="N47" s="498" t="s">
        <v>333</v>
      </c>
      <c r="O47" s="378"/>
      <c r="P47" s="282"/>
      <c r="Q47" s="487"/>
      <c r="R47" s="65"/>
      <c r="S47" s="65"/>
    </row>
    <row r="48" spans="1:19" s="10" customFormat="1" ht="15">
      <c r="A48" s="307">
        <v>37</v>
      </c>
      <c r="B48" s="292" t="s">
        <v>375</v>
      </c>
      <c r="C48" s="518">
        <v>39871</v>
      </c>
      <c r="D48" s="313">
        <v>2009</v>
      </c>
      <c r="E48" s="313">
        <v>58</v>
      </c>
      <c r="F48" s="314">
        <v>0.1909722222222222</v>
      </c>
      <c r="G48" s="314">
        <v>0.024305555555555556</v>
      </c>
      <c r="H48" s="518">
        <v>39871</v>
      </c>
      <c r="I48" s="313">
        <v>2009</v>
      </c>
      <c r="J48" s="313">
        <v>58</v>
      </c>
      <c r="K48" s="314">
        <v>0.2152777777777778</v>
      </c>
      <c r="L48" s="296">
        <v>4000</v>
      </c>
      <c r="M48" s="321">
        <v>8.4</v>
      </c>
      <c r="N48" s="498" t="s">
        <v>333</v>
      </c>
      <c r="O48" s="378"/>
      <c r="P48" s="282"/>
      <c r="Q48" s="487"/>
      <c r="R48" s="65"/>
      <c r="S48" s="65"/>
    </row>
    <row r="49" spans="1:19" s="10" customFormat="1" ht="15">
      <c r="A49" s="307">
        <v>38</v>
      </c>
      <c r="B49" s="292" t="s">
        <v>376</v>
      </c>
      <c r="C49" s="518">
        <v>39871</v>
      </c>
      <c r="D49" s="313">
        <v>2009</v>
      </c>
      <c r="E49" s="313">
        <v>58</v>
      </c>
      <c r="F49" s="314">
        <v>0.2152777777777778</v>
      </c>
      <c r="G49" s="314">
        <v>0.1875</v>
      </c>
      <c r="H49" s="518">
        <v>39871</v>
      </c>
      <c r="I49" s="313">
        <v>2009</v>
      </c>
      <c r="J49" s="313">
        <v>58</v>
      </c>
      <c r="K49" s="314">
        <v>0.40277777777777773</v>
      </c>
      <c r="L49" s="296">
        <v>4000</v>
      </c>
      <c r="M49" s="321">
        <v>64.8</v>
      </c>
      <c r="N49" s="498" t="s">
        <v>329</v>
      </c>
      <c r="O49" s="378" t="s">
        <v>330</v>
      </c>
      <c r="P49" s="282" t="s">
        <v>353</v>
      </c>
      <c r="Q49" s="487"/>
      <c r="R49" s="65"/>
      <c r="S49" s="65"/>
    </row>
    <row r="50" spans="1:19" s="10" customFormat="1" ht="15">
      <c r="A50" s="506"/>
      <c r="B50" s="516" t="s">
        <v>377</v>
      </c>
      <c r="C50" s="519">
        <v>39871</v>
      </c>
      <c r="D50" s="508">
        <v>2009</v>
      </c>
      <c r="E50" s="508">
        <v>58</v>
      </c>
      <c r="F50" s="507">
        <v>0.2152777777777778</v>
      </c>
      <c r="G50" s="507">
        <v>0.1875</v>
      </c>
      <c r="H50" s="519">
        <v>39871</v>
      </c>
      <c r="I50" s="508">
        <v>2009</v>
      </c>
      <c r="J50" s="508">
        <v>58</v>
      </c>
      <c r="K50" s="507">
        <v>0.40277777777777773</v>
      </c>
      <c r="L50" s="509">
        <v>0</v>
      </c>
      <c r="M50" s="510">
        <v>9</v>
      </c>
      <c r="N50" s="511" t="s">
        <v>333</v>
      </c>
      <c r="O50" s="512"/>
      <c r="P50" s="513"/>
      <c r="Q50" s="514"/>
      <c r="R50" s="65"/>
      <c r="S50" s="65"/>
    </row>
    <row r="51" spans="1:19" s="10" customFormat="1" ht="15">
      <c r="A51" s="307">
        <v>39</v>
      </c>
      <c r="B51" s="292" t="s">
        <v>378</v>
      </c>
      <c r="C51" s="518">
        <v>39871</v>
      </c>
      <c r="D51" s="313">
        <v>2009</v>
      </c>
      <c r="E51" s="313">
        <v>58</v>
      </c>
      <c r="F51" s="314">
        <v>0.40277777777777773</v>
      </c>
      <c r="G51" s="314">
        <v>0.3680555555555556</v>
      </c>
      <c r="H51" s="518">
        <v>39871</v>
      </c>
      <c r="I51" s="313">
        <v>2009</v>
      </c>
      <c r="J51" s="313">
        <v>58</v>
      </c>
      <c r="K51" s="314">
        <v>0.7708333333333334</v>
      </c>
      <c r="L51" s="296">
        <v>4000</v>
      </c>
      <c r="M51" s="321">
        <v>127.2</v>
      </c>
      <c r="N51" s="498" t="s">
        <v>333</v>
      </c>
      <c r="O51" s="378"/>
      <c r="P51" s="282"/>
      <c r="Q51" s="487"/>
      <c r="R51" s="65"/>
      <c r="S51" s="65"/>
    </row>
    <row r="52" spans="1:19" s="10" customFormat="1" ht="15">
      <c r="A52" s="307">
        <v>40</v>
      </c>
      <c r="B52" s="292" t="s">
        <v>379</v>
      </c>
      <c r="C52" s="518">
        <v>39871</v>
      </c>
      <c r="D52" s="313">
        <v>2009</v>
      </c>
      <c r="E52" s="313">
        <v>58</v>
      </c>
      <c r="F52" s="314">
        <v>0.7708333333333334</v>
      </c>
      <c r="G52" s="314">
        <v>0.2847222222222222</v>
      </c>
      <c r="H52" s="518">
        <v>39872</v>
      </c>
      <c r="I52" s="313">
        <v>2009</v>
      </c>
      <c r="J52" s="313">
        <v>59</v>
      </c>
      <c r="K52" s="314">
        <v>0.05555555555555555</v>
      </c>
      <c r="L52" s="296">
        <v>4000</v>
      </c>
      <c r="M52" s="321">
        <v>98.4</v>
      </c>
      <c r="N52" s="498" t="s">
        <v>329</v>
      </c>
      <c r="O52" s="378" t="s">
        <v>330</v>
      </c>
      <c r="P52" s="282" t="s">
        <v>353</v>
      </c>
      <c r="Q52" s="487"/>
      <c r="R52" s="65"/>
      <c r="S52" s="65"/>
    </row>
    <row r="53" spans="1:19" s="10" customFormat="1" ht="15">
      <c r="A53" s="506"/>
      <c r="B53" s="516" t="s">
        <v>380</v>
      </c>
      <c r="C53" s="519">
        <v>39871</v>
      </c>
      <c r="D53" s="508">
        <v>2009</v>
      </c>
      <c r="E53" s="508">
        <v>58</v>
      </c>
      <c r="F53" s="507">
        <v>0.7708333333333334</v>
      </c>
      <c r="G53" s="507">
        <v>0.2847222222222222</v>
      </c>
      <c r="H53" s="519">
        <v>39872</v>
      </c>
      <c r="I53" s="508">
        <v>2009</v>
      </c>
      <c r="J53" s="508">
        <v>59</v>
      </c>
      <c r="K53" s="507">
        <v>0.05555555555555555</v>
      </c>
      <c r="L53" s="509">
        <v>0</v>
      </c>
      <c r="M53" s="510">
        <v>13.5</v>
      </c>
      <c r="N53" s="511" t="s">
        <v>333</v>
      </c>
      <c r="O53" s="512"/>
      <c r="P53" s="513"/>
      <c r="Q53" s="514"/>
      <c r="R53" s="65"/>
      <c r="S53" s="65"/>
    </row>
    <row r="54" spans="1:19" s="10" customFormat="1" ht="15">
      <c r="A54" s="307">
        <v>41</v>
      </c>
      <c r="B54" s="292" t="s">
        <v>381</v>
      </c>
      <c r="C54" s="518">
        <v>39872</v>
      </c>
      <c r="D54" s="313">
        <v>2009</v>
      </c>
      <c r="E54" s="313">
        <v>59</v>
      </c>
      <c r="F54" s="314">
        <v>0.05555555555555555</v>
      </c>
      <c r="G54" s="314">
        <v>0.06180555555555556</v>
      </c>
      <c r="H54" s="518">
        <v>39872</v>
      </c>
      <c r="I54" s="313">
        <v>2009</v>
      </c>
      <c r="J54" s="313">
        <v>59</v>
      </c>
      <c r="K54" s="314">
        <v>0.1173611111111111</v>
      </c>
      <c r="L54" s="296">
        <v>4000</v>
      </c>
      <c r="M54" s="321">
        <v>21.36</v>
      </c>
      <c r="N54" s="498" t="s">
        <v>333</v>
      </c>
      <c r="O54" s="378"/>
      <c r="P54" s="282"/>
      <c r="Q54" s="487"/>
      <c r="R54" s="65"/>
      <c r="S54" s="65"/>
    </row>
    <row r="55" spans="1:19" s="10" customFormat="1" ht="15">
      <c r="A55" s="307">
        <v>42</v>
      </c>
      <c r="B55" s="292" t="s">
        <v>382</v>
      </c>
      <c r="C55" s="518">
        <v>39872</v>
      </c>
      <c r="D55" s="313">
        <v>2009</v>
      </c>
      <c r="E55" s="313">
        <v>59</v>
      </c>
      <c r="F55" s="314">
        <v>0.15972222222222224</v>
      </c>
      <c r="G55" s="314">
        <v>0.3333333333333333</v>
      </c>
      <c r="H55" s="518">
        <v>39872</v>
      </c>
      <c r="I55" s="313">
        <v>2009</v>
      </c>
      <c r="J55" s="313">
        <v>59</v>
      </c>
      <c r="K55" s="314">
        <v>0.4930555555555556</v>
      </c>
      <c r="L55" s="296">
        <v>3000</v>
      </c>
      <c r="M55" s="321">
        <v>86.4</v>
      </c>
      <c r="N55" s="498" t="s">
        <v>333</v>
      </c>
      <c r="O55" s="378"/>
      <c r="P55" s="282"/>
      <c r="Q55" s="487"/>
      <c r="R55" s="65"/>
      <c r="S55" s="65"/>
    </row>
    <row r="56" spans="1:19" s="10" customFormat="1" ht="15">
      <c r="A56" s="307">
        <v>43</v>
      </c>
      <c r="B56" s="292" t="s">
        <v>383</v>
      </c>
      <c r="C56" s="518">
        <v>39872</v>
      </c>
      <c r="D56" s="313">
        <v>2009</v>
      </c>
      <c r="E56" s="313">
        <v>59</v>
      </c>
      <c r="F56" s="314">
        <v>0.4930555555555556</v>
      </c>
      <c r="G56" s="314">
        <v>0.027777777777777776</v>
      </c>
      <c r="H56" s="518">
        <v>39872</v>
      </c>
      <c r="I56" s="313">
        <v>2009</v>
      </c>
      <c r="J56" s="313">
        <v>59</v>
      </c>
      <c r="K56" s="314">
        <v>0.5208333333333334</v>
      </c>
      <c r="L56" s="296">
        <v>4000</v>
      </c>
      <c r="M56" s="321">
        <v>9.6</v>
      </c>
      <c r="N56" s="498" t="s">
        <v>333</v>
      </c>
      <c r="O56" s="378"/>
      <c r="P56" s="282"/>
      <c r="Q56" s="487"/>
      <c r="R56" s="65"/>
      <c r="S56" s="65"/>
    </row>
    <row r="57" spans="1:19" s="10" customFormat="1" ht="15">
      <c r="A57" s="307">
        <v>44</v>
      </c>
      <c r="B57" s="292" t="s">
        <v>384</v>
      </c>
      <c r="C57" s="518">
        <v>39872</v>
      </c>
      <c r="D57" s="313">
        <v>2009</v>
      </c>
      <c r="E57" s="313">
        <v>59</v>
      </c>
      <c r="F57" s="314">
        <v>0.5208333333333334</v>
      </c>
      <c r="G57" s="314">
        <v>0.3541666666666667</v>
      </c>
      <c r="H57" s="518">
        <v>39872</v>
      </c>
      <c r="I57" s="313">
        <v>2009</v>
      </c>
      <c r="J57" s="313">
        <v>59</v>
      </c>
      <c r="K57" s="314">
        <v>0.875</v>
      </c>
      <c r="L57" s="296">
        <v>4000</v>
      </c>
      <c r="M57" s="321">
        <v>122.4</v>
      </c>
      <c r="N57" s="498" t="s">
        <v>329</v>
      </c>
      <c r="O57" s="378" t="s">
        <v>330</v>
      </c>
      <c r="P57" s="282" t="s">
        <v>353</v>
      </c>
      <c r="Q57" s="487"/>
      <c r="R57" s="65"/>
      <c r="S57" s="65"/>
    </row>
    <row r="58" spans="1:19" s="10" customFormat="1" ht="15">
      <c r="A58" s="506"/>
      <c r="B58" s="516" t="s">
        <v>385</v>
      </c>
      <c r="C58" s="519">
        <v>39872</v>
      </c>
      <c r="D58" s="508">
        <v>2009</v>
      </c>
      <c r="E58" s="508">
        <v>59</v>
      </c>
      <c r="F58" s="507">
        <v>0.5208333333333334</v>
      </c>
      <c r="G58" s="507">
        <v>0.3541666666666667</v>
      </c>
      <c r="H58" s="519">
        <v>39872</v>
      </c>
      <c r="I58" s="508">
        <v>2009</v>
      </c>
      <c r="J58" s="508">
        <v>59</v>
      </c>
      <c r="K58" s="507">
        <v>0.875</v>
      </c>
      <c r="L58" s="509">
        <v>0</v>
      </c>
      <c r="M58" s="510">
        <v>17</v>
      </c>
      <c r="N58" s="511" t="s">
        <v>333</v>
      </c>
      <c r="O58" s="512"/>
      <c r="P58" s="513"/>
      <c r="Q58" s="514"/>
      <c r="R58" s="65"/>
      <c r="S58" s="65"/>
    </row>
    <row r="59" spans="1:19" s="10" customFormat="1" ht="15">
      <c r="A59" s="307">
        <v>45</v>
      </c>
      <c r="B59" s="292" t="s">
        <v>386</v>
      </c>
      <c r="C59" s="518">
        <v>39872</v>
      </c>
      <c r="D59" s="313">
        <v>2009</v>
      </c>
      <c r="E59" s="313">
        <v>59</v>
      </c>
      <c r="F59" s="314">
        <v>0.875</v>
      </c>
      <c r="G59" s="314">
        <v>0.04861111111111111</v>
      </c>
      <c r="H59" s="518">
        <v>39872</v>
      </c>
      <c r="I59" s="313">
        <v>2009</v>
      </c>
      <c r="J59" s="313">
        <v>59</v>
      </c>
      <c r="K59" s="314">
        <v>0.9236111111111112</v>
      </c>
      <c r="L59" s="296">
        <v>4000</v>
      </c>
      <c r="M59" s="321">
        <v>16.8</v>
      </c>
      <c r="N59" s="498" t="s">
        <v>333</v>
      </c>
      <c r="O59" s="378"/>
      <c r="P59" s="282"/>
      <c r="Q59" s="487"/>
      <c r="R59" s="65"/>
      <c r="S59" s="65"/>
    </row>
    <row r="60" spans="1:19" s="10" customFormat="1" ht="15">
      <c r="A60" s="307">
        <v>46</v>
      </c>
      <c r="B60" s="292" t="s">
        <v>387</v>
      </c>
      <c r="C60" s="518">
        <v>39872</v>
      </c>
      <c r="D60" s="313">
        <v>2009</v>
      </c>
      <c r="E60" s="313">
        <v>59</v>
      </c>
      <c r="F60" s="314">
        <v>0.9236111111111112</v>
      </c>
      <c r="G60" s="314">
        <v>0.16666666666666666</v>
      </c>
      <c r="H60" s="518">
        <v>39873</v>
      </c>
      <c r="I60" s="313">
        <v>2009</v>
      </c>
      <c r="J60" s="313">
        <v>60</v>
      </c>
      <c r="K60" s="314">
        <v>0.09027777777777778</v>
      </c>
      <c r="L60" s="296">
        <v>4000</v>
      </c>
      <c r="M60" s="321">
        <v>57.6</v>
      </c>
      <c r="N60" s="498" t="s">
        <v>333</v>
      </c>
      <c r="O60" s="378"/>
      <c r="P60" s="282"/>
      <c r="Q60" s="487"/>
      <c r="R60" s="65"/>
      <c r="S60" s="65"/>
    </row>
    <row r="61" spans="1:19" s="10" customFormat="1" ht="15">
      <c r="A61" s="307">
        <v>47</v>
      </c>
      <c r="B61" s="292" t="s">
        <v>388</v>
      </c>
      <c r="C61" s="518">
        <v>39873</v>
      </c>
      <c r="D61" s="313">
        <v>2009</v>
      </c>
      <c r="E61" s="313">
        <v>60</v>
      </c>
      <c r="F61" s="314">
        <v>0.09027777777777778</v>
      </c>
      <c r="G61" s="314">
        <v>0.027777777777777776</v>
      </c>
      <c r="H61" s="518">
        <v>39873</v>
      </c>
      <c r="I61" s="313">
        <v>2009</v>
      </c>
      <c r="J61" s="313">
        <v>60</v>
      </c>
      <c r="K61" s="314">
        <v>0.11805555555555557</v>
      </c>
      <c r="L61" s="296">
        <v>4000</v>
      </c>
      <c r="M61" s="321">
        <v>9.6</v>
      </c>
      <c r="N61" s="498" t="s">
        <v>333</v>
      </c>
      <c r="O61" s="378"/>
      <c r="P61" s="282"/>
      <c r="Q61" s="487"/>
      <c r="R61" s="65"/>
      <c r="S61" s="65"/>
    </row>
    <row r="62" spans="1:19" s="10" customFormat="1" ht="15">
      <c r="A62" s="307">
        <v>48</v>
      </c>
      <c r="B62" s="292" t="s">
        <v>389</v>
      </c>
      <c r="C62" s="518">
        <v>39873</v>
      </c>
      <c r="D62" s="313">
        <v>2009</v>
      </c>
      <c r="E62" s="313">
        <v>60</v>
      </c>
      <c r="F62" s="314">
        <v>0.15972222222222224</v>
      </c>
      <c r="G62" s="314">
        <v>0.3333333333333333</v>
      </c>
      <c r="H62" s="518">
        <v>39873</v>
      </c>
      <c r="I62" s="313">
        <v>2009</v>
      </c>
      <c r="J62" s="313">
        <v>60</v>
      </c>
      <c r="K62" s="314">
        <v>0.4930555555555556</v>
      </c>
      <c r="L62" s="296">
        <v>3000</v>
      </c>
      <c r="M62" s="321">
        <v>86.4</v>
      </c>
      <c r="N62" s="498" t="s">
        <v>333</v>
      </c>
      <c r="O62" s="378"/>
      <c r="P62" s="282"/>
      <c r="Q62" s="487"/>
      <c r="R62" s="65"/>
      <c r="S62" s="65"/>
    </row>
    <row r="63" spans="1:19" s="10" customFormat="1" ht="15">
      <c r="A63" s="307">
        <v>49</v>
      </c>
      <c r="B63" s="292" t="s">
        <v>390</v>
      </c>
      <c r="C63" s="518">
        <v>39873</v>
      </c>
      <c r="D63" s="313">
        <v>2009</v>
      </c>
      <c r="E63" s="313">
        <v>60</v>
      </c>
      <c r="F63" s="314">
        <v>0.4930555555555556</v>
      </c>
      <c r="G63" s="314">
        <v>0.020833333333333332</v>
      </c>
      <c r="H63" s="518">
        <v>39873</v>
      </c>
      <c r="I63" s="313">
        <v>2009</v>
      </c>
      <c r="J63" s="313">
        <v>60</v>
      </c>
      <c r="K63" s="314">
        <v>0.513888888888889</v>
      </c>
      <c r="L63" s="296">
        <v>4000</v>
      </c>
      <c r="M63" s="321">
        <v>7.2</v>
      </c>
      <c r="N63" s="498" t="s">
        <v>333</v>
      </c>
      <c r="O63" s="378"/>
      <c r="P63" s="282"/>
      <c r="Q63" s="487"/>
      <c r="R63" s="65"/>
      <c r="S63" s="65"/>
    </row>
    <row r="64" spans="1:19" s="10" customFormat="1" ht="15">
      <c r="A64" s="307">
        <v>50</v>
      </c>
      <c r="B64" s="292" t="s">
        <v>391</v>
      </c>
      <c r="C64" s="518">
        <v>39873</v>
      </c>
      <c r="D64" s="313">
        <v>2009</v>
      </c>
      <c r="E64" s="313">
        <v>60</v>
      </c>
      <c r="F64" s="314">
        <v>0.513888888888889</v>
      </c>
      <c r="G64" s="314">
        <v>0.2708333333333333</v>
      </c>
      <c r="H64" s="518">
        <v>39873</v>
      </c>
      <c r="I64" s="313">
        <v>2009</v>
      </c>
      <c r="J64" s="313">
        <v>60</v>
      </c>
      <c r="K64" s="314">
        <v>0.7847222222222222</v>
      </c>
      <c r="L64" s="296">
        <v>4000</v>
      </c>
      <c r="M64" s="321">
        <v>93.6</v>
      </c>
      <c r="N64" s="498" t="s">
        <v>329</v>
      </c>
      <c r="O64" s="378" t="s">
        <v>330</v>
      </c>
      <c r="P64" s="282" t="s">
        <v>353</v>
      </c>
      <c r="Q64" s="487"/>
      <c r="R64" s="65"/>
      <c r="S64" s="65"/>
    </row>
    <row r="65" spans="1:19" s="10" customFormat="1" ht="15">
      <c r="A65" s="506"/>
      <c r="B65" s="516" t="s">
        <v>392</v>
      </c>
      <c r="C65" s="519">
        <v>39873</v>
      </c>
      <c r="D65" s="508">
        <v>2009</v>
      </c>
      <c r="E65" s="508">
        <v>60</v>
      </c>
      <c r="F65" s="507">
        <v>0.513888888888889</v>
      </c>
      <c r="G65" s="507">
        <v>0.2708333333333333</v>
      </c>
      <c r="H65" s="519">
        <v>39873</v>
      </c>
      <c r="I65" s="508">
        <v>2009</v>
      </c>
      <c r="J65" s="508">
        <v>60</v>
      </c>
      <c r="K65" s="507">
        <v>0.7847222222222222</v>
      </c>
      <c r="L65" s="509">
        <v>0</v>
      </c>
      <c r="M65" s="510">
        <v>13</v>
      </c>
      <c r="N65" s="511" t="s">
        <v>333</v>
      </c>
      <c r="O65" s="512"/>
      <c r="P65" s="513"/>
      <c r="Q65" s="514"/>
      <c r="R65" s="65"/>
      <c r="S65" s="65"/>
    </row>
    <row r="66" spans="1:19" s="10" customFormat="1" ht="15">
      <c r="A66" s="307">
        <v>51</v>
      </c>
      <c r="B66" s="292" t="s">
        <v>393</v>
      </c>
      <c r="C66" s="518">
        <v>39873</v>
      </c>
      <c r="D66" s="313">
        <v>2009</v>
      </c>
      <c r="E66" s="313">
        <v>60</v>
      </c>
      <c r="F66" s="314">
        <v>0.8472222222222222</v>
      </c>
      <c r="G66" s="314">
        <v>0.3333333333333333</v>
      </c>
      <c r="H66" s="518">
        <v>39874</v>
      </c>
      <c r="I66" s="313">
        <v>2009</v>
      </c>
      <c r="J66" s="313">
        <v>61</v>
      </c>
      <c r="K66" s="314">
        <v>0.18055555555555555</v>
      </c>
      <c r="L66" s="296">
        <v>3000</v>
      </c>
      <c r="M66" s="321">
        <v>86.4</v>
      </c>
      <c r="N66" s="498" t="s">
        <v>333</v>
      </c>
      <c r="O66" s="378"/>
      <c r="P66" s="282"/>
      <c r="Q66" s="487"/>
      <c r="R66" s="65"/>
      <c r="S66" s="65"/>
    </row>
    <row r="67" spans="1:19" s="10" customFormat="1" ht="15">
      <c r="A67" s="307">
        <v>52</v>
      </c>
      <c r="B67" s="292" t="s">
        <v>394</v>
      </c>
      <c r="C67" s="518">
        <v>39874</v>
      </c>
      <c r="D67" s="313">
        <v>2009</v>
      </c>
      <c r="E67" s="313">
        <v>61</v>
      </c>
      <c r="F67" s="314">
        <v>0.20833333333333334</v>
      </c>
      <c r="G67" s="314">
        <v>0.052083333333333336</v>
      </c>
      <c r="H67" s="518">
        <v>39874</v>
      </c>
      <c r="I67" s="313">
        <v>2009</v>
      </c>
      <c r="J67" s="313">
        <v>61</v>
      </c>
      <c r="K67" s="314">
        <v>0.2604166666666667</v>
      </c>
      <c r="L67" s="296">
        <v>4000</v>
      </c>
      <c r="M67" s="321">
        <v>18</v>
      </c>
      <c r="N67" s="498" t="s">
        <v>333</v>
      </c>
      <c r="O67" s="378"/>
      <c r="P67" s="282"/>
      <c r="Q67" s="487"/>
      <c r="R67" s="65"/>
      <c r="S67" s="65"/>
    </row>
    <row r="68" spans="1:19" s="10" customFormat="1" ht="15">
      <c r="A68" s="307">
        <v>53</v>
      </c>
      <c r="B68" s="292" t="s">
        <v>395</v>
      </c>
      <c r="C68" s="518">
        <v>39874</v>
      </c>
      <c r="D68" s="313">
        <v>2009</v>
      </c>
      <c r="E68" s="313">
        <v>61</v>
      </c>
      <c r="F68" s="314">
        <v>0.2604166666666667</v>
      </c>
      <c r="G68" s="314">
        <v>0.020833333333333332</v>
      </c>
      <c r="H68" s="518">
        <v>39874</v>
      </c>
      <c r="I68" s="313">
        <v>2009</v>
      </c>
      <c r="J68" s="313">
        <v>61</v>
      </c>
      <c r="K68" s="314">
        <v>0.28125</v>
      </c>
      <c r="L68" s="296">
        <v>4000</v>
      </c>
      <c r="M68" s="321">
        <v>7.2</v>
      </c>
      <c r="N68" s="498" t="s">
        <v>333</v>
      </c>
      <c r="O68" s="378"/>
      <c r="P68" s="282"/>
      <c r="Q68" s="487"/>
      <c r="R68" s="65"/>
      <c r="S68" s="65"/>
    </row>
    <row r="69" spans="1:19" s="10" customFormat="1" ht="15">
      <c r="A69" s="307">
        <v>54</v>
      </c>
      <c r="B69" s="292" t="s">
        <v>396</v>
      </c>
      <c r="C69" s="518">
        <v>39874</v>
      </c>
      <c r="D69" s="313">
        <v>2009</v>
      </c>
      <c r="E69" s="313">
        <v>61</v>
      </c>
      <c r="F69" s="314">
        <v>0.28125</v>
      </c>
      <c r="G69" s="314">
        <v>0.08333333333333333</v>
      </c>
      <c r="H69" s="518">
        <v>39874</v>
      </c>
      <c r="I69" s="313">
        <v>2009</v>
      </c>
      <c r="J69" s="313">
        <v>61</v>
      </c>
      <c r="K69" s="314">
        <v>0.3645833333333333</v>
      </c>
      <c r="L69" s="296">
        <v>4000</v>
      </c>
      <c r="M69" s="321">
        <v>28.8</v>
      </c>
      <c r="N69" s="498" t="s">
        <v>333</v>
      </c>
      <c r="O69" s="378"/>
      <c r="P69" s="282"/>
      <c r="Q69" s="487"/>
      <c r="R69" s="65"/>
      <c r="S69" s="65"/>
    </row>
    <row r="70" spans="1:19" s="10" customFormat="1" ht="15">
      <c r="A70" s="307">
        <v>55</v>
      </c>
      <c r="B70" s="292" t="s">
        <v>397</v>
      </c>
      <c r="C70" s="518">
        <v>39874</v>
      </c>
      <c r="D70" s="313">
        <v>2009</v>
      </c>
      <c r="E70" s="313">
        <v>61</v>
      </c>
      <c r="F70" s="314">
        <v>0.3645833333333333</v>
      </c>
      <c r="G70" s="314">
        <v>0.375</v>
      </c>
      <c r="H70" s="518">
        <v>39874</v>
      </c>
      <c r="I70" s="313">
        <v>2009</v>
      </c>
      <c r="J70" s="313">
        <v>61</v>
      </c>
      <c r="K70" s="314">
        <v>0.7395833333333334</v>
      </c>
      <c r="L70" s="296">
        <v>4000</v>
      </c>
      <c r="M70" s="321">
        <v>129.6</v>
      </c>
      <c r="N70" s="498" t="s">
        <v>333</v>
      </c>
      <c r="O70" s="378"/>
      <c r="P70" s="282"/>
      <c r="Q70" s="487"/>
      <c r="R70" s="65"/>
      <c r="S70" s="65"/>
    </row>
    <row r="71" spans="1:19" s="10" customFormat="1" ht="15">
      <c r="A71" s="307">
        <v>56</v>
      </c>
      <c r="B71" s="292" t="s">
        <v>398</v>
      </c>
      <c r="C71" s="518">
        <v>39874</v>
      </c>
      <c r="D71" s="313">
        <v>2009</v>
      </c>
      <c r="E71" s="313">
        <v>61</v>
      </c>
      <c r="F71" s="314">
        <v>0.7395833333333334</v>
      </c>
      <c r="G71" s="314">
        <v>0.024305555555555556</v>
      </c>
      <c r="H71" s="518">
        <v>39874</v>
      </c>
      <c r="I71" s="313">
        <v>2009</v>
      </c>
      <c r="J71" s="313">
        <v>61</v>
      </c>
      <c r="K71" s="314">
        <v>0.7638888888888888</v>
      </c>
      <c r="L71" s="296">
        <v>4000</v>
      </c>
      <c r="M71" s="321">
        <v>8.4</v>
      </c>
      <c r="N71" s="498" t="s">
        <v>333</v>
      </c>
      <c r="O71" s="378"/>
      <c r="P71" s="282"/>
      <c r="Q71" s="487"/>
      <c r="R71" s="65"/>
      <c r="S71" s="65"/>
    </row>
    <row r="72" spans="1:19" s="10" customFormat="1" ht="15">
      <c r="A72" s="307">
        <v>57</v>
      </c>
      <c r="B72" s="292" t="s">
        <v>399</v>
      </c>
      <c r="C72" s="518">
        <v>39874</v>
      </c>
      <c r="D72" s="313">
        <v>2009</v>
      </c>
      <c r="E72" s="313">
        <v>61</v>
      </c>
      <c r="F72" s="314">
        <v>0.8055555555555555</v>
      </c>
      <c r="G72" s="314">
        <v>0.3090277777777778</v>
      </c>
      <c r="H72" s="518">
        <v>39875</v>
      </c>
      <c r="I72" s="313">
        <v>2009</v>
      </c>
      <c r="J72" s="313">
        <v>62</v>
      </c>
      <c r="K72" s="314">
        <v>0.11458333333333333</v>
      </c>
      <c r="L72" s="296">
        <v>3000</v>
      </c>
      <c r="M72" s="321">
        <v>80.1</v>
      </c>
      <c r="N72" s="498" t="s">
        <v>333</v>
      </c>
      <c r="O72" s="378"/>
      <c r="P72" s="282"/>
      <c r="Q72" s="487"/>
      <c r="R72" s="65"/>
      <c r="S72" s="65"/>
    </row>
    <row r="73" spans="1:19" s="10" customFormat="1" ht="15">
      <c r="A73" s="307">
        <v>58</v>
      </c>
      <c r="B73" s="292" t="s">
        <v>400</v>
      </c>
      <c r="C73" s="518">
        <v>39875</v>
      </c>
      <c r="D73" s="313">
        <v>2009</v>
      </c>
      <c r="E73" s="313">
        <v>62</v>
      </c>
      <c r="F73" s="314">
        <v>0.1388888888888889</v>
      </c>
      <c r="G73" s="314">
        <v>0.10416666666666667</v>
      </c>
      <c r="H73" s="518">
        <v>39875</v>
      </c>
      <c r="I73" s="313">
        <v>2009</v>
      </c>
      <c r="J73" s="313">
        <v>62</v>
      </c>
      <c r="K73" s="314">
        <v>0.24305555555555555</v>
      </c>
      <c r="L73" s="296">
        <v>2200</v>
      </c>
      <c r="M73" s="321">
        <v>19.8</v>
      </c>
      <c r="N73" s="498" t="s">
        <v>333</v>
      </c>
      <c r="O73" s="378"/>
      <c r="P73" s="282"/>
      <c r="Q73" s="487"/>
      <c r="R73" s="65"/>
      <c r="S73" s="65"/>
    </row>
    <row r="74" spans="1:19" s="10" customFormat="1" ht="15">
      <c r="A74" s="307">
        <v>59</v>
      </c>
      <c r="B74" s="292" t="s">
        <v>401</v>
      </c>
      <c r="C74" s="518">
        <v>39875</v>
      </c>
      <c r="D74" s="313">
        <v>2009</v>
      </c>
      <c r="E74" s="313">
        <v>62</v>
      </c>
      <c r="F74" s="314">
        <v>0.3263888888888889</v>
      </c>
      <c r="G74" s="314">
        <v>0.3333333333333333</v>
      </c>
      <c r="H74" s="518">
        <v>39875</v>
      </c>
      <c r="I74" s="313">
        <v>2009</v>
      </c>
      <c r="J74" s="313">
        <v>62</v>
      </c>
      <c r="K74" s="314">
        <v>0.6597222222222222</v>
      </c>
      <c r="L74" s="296">
        <v>4000</v>
      </c>
      <c r="M74" s="321">
        <v>115.2</v>
      </c>
      <c r="N74" s="498" t="s">
        <v>333</v>
      </c>
      <c r="O74" s="378"/>
      <c r="P74" s="282"/>
      <c r="Q74" s="487"/>
      <c r="R74" s="65"/>
      <c r="S74" s="65"/>
    </row>
    <row r="75" spans="1:19" s="10" customFormat="1" ht="15">
      <c r="A75" s="307">
        <v>60</v>
      </c>
      <c r="B75" s="292" t="s">
        <v>402</v>
      </c>
      <c r="C75" s="518">
        <v>39875</v>
      </c>
      <c r="D75" s="313">
        <v>2009</v>
      </c>
      <c r="E75" s="313">
        <v>62</v>
      </c>
      <c r="F75" s="314">
        <v>0.8368055555555555</v>
      </c>
      <c r="G75" s="314">
        <v>0.3333333333333333</v>
      </c>
      <c r="H75" s="518">
        <v>39876</v>
      </c>
      <c r="I75" s="313">
        <v>2009</v>
      </c>
      <c r="J75" s="313">
        <v>63</v>
      </c>
      <c r="K75" s="314">
        <v>0.17013888888888887</v>
      </c>
      <c r="L75" s="296">
        <v>3000</v>
      </c>
      <c r="M75" s="321">
        <v>86.4</v>
      </c>
      <c r="N75" s="498" t="s">
        <v>333</v>
      </c>
      <c r="O75" s="378"/>
      <c r="P75" s="282"/>
      <c r="Q75" s="487"/>
      <c r="R75" s="65"/>
      <c r="S75" s="65"/>
    </row>
    <row r="76" spans="1:19" s="10" customFormat="1" ht="15">
      <c r="A76" s="307">
        <v>61</v>
      </c>
      <c r="B76" s="292" t="s">
        <v>403</v>
      </c>
      <c r="C76" s="518">
        <v>39876</v>
      </c>
      <c r="D76" s="313">
        <v>2009</v>
      </c>
      <c r="E76" s="313">
        <v>63</v>
      </c>
      <c r="F76" s="314">
        <v>0.3611111111111111</v>
      </c>
      <c r="G76" s="314">
        <v>0.2222222222222222</v>
      </c>
      <c r="H76" s="518">
        <v>39876</v>
      </c>
      <c r="I76" s="313">
        <v>2009</v>
      </c>
      <c r="J76" s="313">
        <v>63</v>
      </c>
      <c r="K76" s="314">
        <v>0.5833333333333334</v>
      </c>
      <c r="L76" s="296">
        <v>4000</v>
      </c>
      <c r="M76" s="321">
        <v>76.8</v>
      </c>
      <c r="N76" s="498" t="s">
        <v>333</v>
      </c>
      <c r="O76" s="378"/>
      <c r="P76" s="282"/>
      <c r="Q76" s="487"/>
      <c r="R76" s="65"/>
      <c r="S76" s="65"/>
    </row>
    <row r="77" spans="1:19" s="10" customFormat="1" ht="15">
      <c r="A77" s="307">
        <v>62</v>
      </c>
      <c r="B77" s="292" t="s">
        <v>404</v>
      </c>
      <c r="C77" s="518">
        <v>39876</v>
      </c>
      <c r="D77" s="313">
        <v>2009</v>
      </c>
      <c r="E77" s="313">
        <v>63</v>
      </c>
      <c r="F77" s="314">
        <v>0.8368055555555555</v>
      </c>
      <c r="G77" s="314">
        <v>0.3333333333333333</v>
      </c>
      <c r="H77" s="518">
        <v>39877</v>
      </c>
      <c r="I77" s="313">
        <v>2009</v>
      </c>
      <c r="J77" s="313">
        <v>64</v>
      </c>
      <c r="K77" s="314">
        <v>0.17013888888888887</v>
      </c>
      <c r="L77" s="296">
        <v>3000</v>
      </c>
      <c r="M77" s="321">
        <v>86.4</v>
      </c>
      <c r="N77" s="498" t="s">
        <v>333</v>
      </c>
      <c r="O77" s="378"/>
      <c r="P77" s="282"/>
      <c r="Q77" s="487"/>
      <c r="R77" s="65"/>
      <c r="S77" s="65"/>
    </row>
    <row r="78" spans="1:19" s="10" customFormat="1" ht="15">
      <c r="A78" s="307">
        <v>63</v>
      </c>
      <c r="B78" s="292" t="s">
        <v>405</v>
      </c>
      <c r="C78" s="518">
        <v>39877</v>
      </c>
      <c r="D78" s="313">
        <v>2009</v>
      </c>
      <c r="E78" s="313">
        <v>64</v>
      </c>
      <c r="F78" s="314">
        <v>0.19791666666666666</v>
      </c>
      <c r="G78" s="314">
        <v>0.052083333333333336</v>
      </c>
      <c r="H78" s="518">
        <v>39877</v>
      </c>
      <c r="I78" s="313">
        <v>2009</v>
      </c>
      <c r="J78" s="313">
        <v>64</v>
      </c>
      <c r="K78" s="314">
        <v>0.25</v>
      </c>
      <c r="L78" s="296">
        <v>4000</v>
      </c>
      <c r="M78" s="321">
        <v>18</v>
      </c>
      <c r="N78" s="498" t="s">
        <v>333</v>
      </c>
      <c r="O78" s="378"/>
      <c r="P78" s="282"/>
      <c r="Q78" s="487"/>
      <c r="R78" s="65"/>
      <c r="S78" s="65"/>
    </row>
    <row r="79" spans="1:19" s="10" customFormat="1" ht="15">
      <c r="A79" s="307">
        <v>64</v>
      </c>
      <c r="B79" s="292" t="s">
        <v>406</v>
      </c>
      <c r="C79" s="518">
        <v>39877</v>
      </c>
      <c r="D79" s="313">
        <v>2009</v>
      </c>
      <c r="E79" s="313">
        <v>64</v>
      </c>
      <c r="F79" s="314">
        <v>0.25</v>
      </c>
      <c r="G79" s="314">
        <v>0.08333333333333333</v>
      </c>
      <c r="H79" s="518">
        <v>39877</v>
      </c>
      <c r="I79" s="313">
        <v>2009</v>
      </c>
      <c r="J79" s="313">
        <v>64</v>
      </c>
      <c r="K79" s="314">
        <v>0.3333333333333333</v>
      </c>
      <c r="L79" s="296">
        <v>4000</v>
      </c>
      <c r="M79" s="321">
        <v>28.8</v>
      </c>
      <c r="N79" s="498" t="s">
        <v>333</v>
      </c>
      <c r="O79" s="378"/>
      <c r="P79" s="282"/>
      <c r="Q79" s="487"/>
      <c r="R79" s="65"/>
      <c r="S79" s="65"/>
    </row>
    <row r="80" spans="1:19" s="10" customFormat="1" ht="15">
      <c r="A80" s="307">
        <v>65</v>
      </c>
      <c r="B80" s="292" t="s">
        <v>407</v>
      </c>
      <c r="C80" s="518">
        <v>39877</v>
      </c>
      <c r="D80" s="313">
        <v>2009</v>
      </c>
      <c r="E80" s="313">
        <v>64</v>
      </c>
      <c r="F80" s="314">
        <v>0.3333333333333333</v>
      </c>
      <c r="G80" s="314">
        <v>0.3333333333333333</v>
      </c>
      <c r="H80" s="518">
        <v>39877</v>
      </c>
      <c r="I80" s="313">
        <v>2009</v>
      </c>
      <c r="J80" s="313">
        <v>64</v>
      </c>
      <c r="K80" s="314">
        <v>0.6666666666666666</v>
      </c>
      <c r="L80" s="296">
        <v>4000</v>
      </c>
      <c r="M80" s="321">
        <v>115.2</v>
      </c>
      <c r="N80" s="498" t="s">
        <v>329</v>
      </c>
      <c r="O80" s="378" t="s">
        <v>330</v>
      </c>
      <c r="P80" s="282" t="s">
        <v>353</v>
      </c>
      <c r="Q80" s="487"/>
      <c r="R80" s="65"/>
      <c r="S80" s="65"/>
    </row>
    <row r="81" spans="1:19" s="10" customFormat="1" ht="15">
      <c r="A81" s="506"/>
      <c r="B81" s="516" t="s">
        <v>408</v>
      </c>
      <c r="C81" s="519">
        <v>39877</v>
      </c>
      <c r="D81" s="508">
        <v>2009</v>
      </c>
      <c r="E81" s="508">
        <v>64</v>
      </c>
      <c r="F81" s="507">
        <v>0.3333333333333333</v>
      </c>
      <c r="G81" s="507">
        <v>0.3333333333333333</v>
      </c>
      <c r="H81" s="519">
        <v>39877</v>
      </c>
      <c r="I81" s="508">
        <v>2009</v>
      </c>
      <c r="J81" s="508">
        <v>64</v>
      </c>
      <c r="K81" s="507">
        <v>0.6666666666666666</v>
      </c>
      <c r="L81" s="509">
        <v>0</v>
      </c>
      <c r="M81" s="510">
        <v>16</v>
      </c>
      <c r="N81" s="511" t="s">
        <v>333</v>
      </c>
      <c r="O81" s="512"/>
      <c r="P81" s="513"/>
      <c r="Q81" s="514"/>
      <c r="R81" s="65"/>
      <c r="S81" s="65"/>
    </row>
    <row r="82" spans="1:19" s="10" customFormat="1" ht="15">
      <c r="A82" s="307">
        <v>66</v>
      </c>
      <c r="B82" s="292" t="s">
        <v>409</v>
      </c>
      <c r="C82" s="518">
        <v>39877</v>
      </c>
      <c r="D82" s="313">
        <v>2009</v>
      </c>
      <c r="E82" s="313">
        <v>64</v>
      </c>
      <c r="F82" s="314">
        <v>0.6666666666666666</v>
      </c>
      <c r="G82" s="314">
        <v>0.020833333333333332</v>
      </c>
      <c r="H82" s="518">
        <v>39877</v>
      </c>
      <c r="I82" s="313">
        <v>2009</v>
      </c>
      <c r="J82" s="313">
        <v>64</v>
      </c>
      <c r="K82" s="314">
        <v>0.6875</v>
      </c>
      <c r="L82" s="296">
        <v>4000</v>
      </c>
      <c r="M82" s="321">
        <v>7.2</v>
      </c>
      <c r="N82" s="498" t="s">
        <v>333</v>
      </c>
      <c r="O82" s="378"/>
      <c r="P82" s="282"/>
      <c r="Q82" s="487"/>
      <c r="R82" s="65"/>
      <c r="S82" s="65"/>
    </row>
    <row r="83" spans="1:19" s="10" customFormat="1" ht="15">
      <c r="A83" s="307">
        <v>67</v>
      </c>
      <c r="B83" s="292" t="s">
        <v>410</v>
      </c>
      <c r="C83" s="518">
        <v>39877</v>
      </c>
      <c r="D83" s="313">
        <v>2009</v>
      </c>
      <c r="E83" s="313">
        <v>64</v>
      </c>
      <c r="F83" s="314">
        <v>0.8368055555555555</v>
      </c>
      <c r="G83" s="314">
        <v>0.3333333333333333</v>
      </c>
      <c r="H83" s="518">
        <v>39878</v>
      </c>
      <c r="I83" s="313">
        <v>2009</v>
      </c>
      <c r="J83" s="313">
        <v>65</v>
      </c>
      <c r="K83" s="314">
        <v>0.17013888888888887</v>
      </c>
      <c r="L83" s="296">
        <v>3000</v>
      </c>
      <c r="M83" s="321">
        <v>86.4</v>
      </c>
      <c r="N83" s="498" t="s">
        <v>333</v>
      </c>
      <c r="O83" s="378"/>
      <c r="P83" s="282"/>
      <c r="Q83" s="487"/>
      <c r="R83" s="65"/>
      <c r="S83" s="65"/>
    </row>
    <row r="84" spans="1:19" s="10" customFormat="1" ht="15">
      <c r="A84" s="307">
        <v>68</v>
      </c>
      <c r="B84" s="292" t="s">
        <v>411</v>
      </c>
      <c r="C84" s="518">
        <v>39878</v>
      </c>
      <c r="D84" s="313">
        <v>2009</v>
      </c>
      <c r="E84" s="313">
        <v>65</v>
      </c>
      <c r="F84" s="314">
        <v>0.19444444444444445</v>
      </c>
      <c r="G84" s="314">
        <v>0.08333333333333333</v>
      </c>
      <c r="H84" s="518">
        <v>39878</v>
      </c>
      <c r="I84" s="313">
        <v>2009</v>
      </c>
      <c r="J84" s="313">
        <v>65</v>
      </c>
      <c r="K84" s="314">
        <v>0.2777777777777778</v>
      </c>
      <c r="L84" s="296">
        <v>4000</v>
      </c>
      <c r="M84" s="321">
        <v>28.8</v>
      </c>
      <c r="N84" s="498" t="s">
        <v>333</v>
      </c>
      <c r="O84" s="378"/>
      <c r="P84" s="282"/>
      <c r="Q84" s="487"/>
      <c r="R84" s="65"/>
      <c r="S84" s="65"/>
    </row>
    <row r="85" spans="1:19" s="10" customFormat="1" ht="15">
      <c r="A85" s="307">
        <v>69</v>
      </c>
      <c r="B85" s="292" t="s">
        <v>412</v>
      </c>
      <c r="C85" s="518">
        <v>39878</v>
      </c>
      <c r="D85" s="313">
        <v>2009</v>
      </c>
      <c r="E85" s="313">
        <v>65</v>
      </c>
      <c r="F85" s="314">
        <v>0.2777777777777778</v>
      </c>
      <c r="G85" s="314">
        <v>0.2951388888888889</v>
      </c>
      <c r="H85" s="518">
        <v>39878</v>
      </c>
      <c r="I85" s="313">
        <v>2009</v>
      </c>
      <c r="J85" s="313">
        <v>65</v>
      </c>
      <c r="K85" s="314">
        <v>0.5729166666666666</v>
      </c>
      <c r="L85" s="296">
        <v>4000</v>
      </c>
      <c r="M85" s="321">
        <v>102</v>
      </c>
      <c r="N85" s="498" t="s">
        <v>329</v>
      </c>
      <c r="O85" s="378" t="s">
        <v>330</v>
      </c>
      <c r="P85" s="282" t="s">
        <v>353</v>
      </c>
      <c r="Q85" s="487"/>
      <c r="R85" s="65"/>
      <c r="S85" s="65"/>
    </row>
    <row r="86" spans="1:19" s="10" customFormat="1" ht="15">
      <c r="A86" s="506"/>
      <c r="B86" s="516" t="s">
        <v>413</v>
      </c>
      <c r="C86" s="519">
        <v>39878</v>
      </c>
      <c r="D86" s="508">
        <v>2009</v>
      </c>
      <c r="E86" s="508">
        <v>65</v>
      </c>
      <c r="F86" s="507">
        <v>0.2777777777777778</v>
      </c>
      <c r="G86" s="507">
        <v>0.2951388888888889</v>
      </c>
      <c r="H86" s="519">
        <v>39878</v>
      </c>
      <c r="I86" s="508">
        <v>2009</v>
      </c>
      <c r="J86" s="508">
        <v>65</v>
      </c>
      <c r="K86" s="507">
        <v>0.5729166666666666</v>
      </c>
      <c r="L86" s="509">
        <v>0</v>
      </c>
      <c r="M86" s="510">
        <v>14</v>
      </c>
      <c r="N86" s="511" t="s">
        <v>333</v>
      </c>
      <c r="O86" s="512"/>
      <c r="P86" s="513"/>
      <c r="Q86" s="514"/>
      <c r="R86" s="65"/>
      <c r="S86" s="65"/>
    </row>
    <row r="87" spans="1:19" s="10" customFormat="1" ht="15">
      <c r="A87" s="307">
        <v>70</v>
      </c>
      <c r="B87" s="292" t="s">
        <v>414</v>
      </c>
      <c r="C87" s="518">
        <v>39878</v>
      </c>
      <c r="D87" s="313">
        <v>2009</v>
      </c>
      <c r="E87" s="313">
        <v>65</v>
      </c>
      <c r="F87" s="314">
        <v>0.5729166666666666</v>
      </c>
      <c r="G87" s="314">
        <v>0.5590277777777778</v>
      </c>
      <c r="H87" s="518">
        <v>39879</v>
      </c>
      <c r="I87" s="313">
        <v>2009</v>
      </c>
      <c r="J87" s="313">
        <v>66</v>
      </c>
      <c r="K87" s="314">
        <v>0.13194444444444445</v>
      </c>
      <c r="L87" s="296">
        <v>2200</v>
      </c>
      <c r="M87" s="321">
        <v>106.26</v>
      </c>
      <c r="N87" s="498" t="s">
        <v>333</v>
      </c>
      <c r="O87" s="378"/>
      <c r="P87" s="282"/>
      <c r="Q87" s="487"/>
      <c r="R87" s="65"/>
      <c r="S87" s="65"/>
    </row>
    <row r="88" spans="1:19" s="10" customFormat="1" ht="15">
      <c r="A88" s="307">
        <v>71</v>
      </c>
      <c r="B88" s="292" t="s">
        <v>415</v>
      </c>
      <c r="C88" s="518">
        <v>39879</v>
      </c>
      <c r="D88" s="313">
        <v>2009</v>
      </c>
      <c r="E88" s="313">
        <v>66</v>
      </c>
      <c r="F88" s="314">
        <v>0.19444444444444445</v>
      </c>
      <c r="G88" s="314">
        <v>0.2777777777777778</v>
      </c>
      <c r="H88" s="518">
        <v>39879</v>
      </c>
      <c r="I88" s="313">
        <v>2009</v>
      </c>
      <c r="J88" s="313">
        <v>66</v>
      </c>
      <c r="K88" s="314">
        <v>0.47222222222222227</v>
      </c>
      <c r="L88" s="296">
        <v>3000</v>
      </c>
      <c r="M88" s="321">
        <v>72</v>
      </c>
      <c r="N88" s="498" t="s">
        <v>333</v>
      </c>
      <c r="O88" s="378"/>
      <c r="P88" s="282"/>
      <c r="Q88" s="487"/>
      <c r="R88" s="65"/>
      <c r="S88" s="65"/>
    </row>
    <row r="89" spans="1:19" s="10" customFormat="1" ht="15">
      <c r="A89" s="307">
        <v>72</v>
      </c>
      <c r="B89" s="292" t="s">
        <v>416</v>
      </c>
      <c r="C89" s="518">
        <v>39879</v>
      </c>
      <c r="D89" s="313">
        <v>2009</v>
      </c>
      <c r="E89" s="313">
        <v>66</v>
      </c>
      <c r="F89" s="314">
        <v>0.5347222222222222</v>
      </c>
      <c r="G89" s="314">
        <v>0.052083333333333336</v>
      </c>
      <c r="H89" s="518">
        <v>39879</v>
      </c>
      <c r="I89" s="313">
        <v>2009</v>
      </c>
      <c r="J89" s="313">
        <v>66</v>
      </c>
      <c r="K89" s="314">
        <v>0.5868055555555556</v>
      </c>
      <c r="L89" s="296">
        <v>4000</v>
      </c>
      <c r="M89" s="321">
        <v>18</v>
      </c>
      <c r="N89" s="498" t="s">
        <v>333</v>
      </c>
      <c r="O89" s="378"/>
      <c r="P89" s="282"/>
      <c r="Q89" s="487"/>
      <c r="R89" s="65"/>
      <c r="S89" s="65"/>
    </row>
    <row r="90" spans="1:19" s="10" customFormat="1" ht="15">
      <c r="A90" s="307">
        <v>73</v>
      </c>
      <c r="B90" s="292" t="s">
        <v>417</v>
      </c>
      <c r="C90" s="518">
        <v>39879</v>
      </c>
      <c r="D90" s="313">
        <v>2009</v>
      </c>
      <c r="E90" s="313">
        <v>66</v>
      </c>
      <c r="F90" s="314">
        <v>0.5868055555555556</v>
      </c>
      <c r="G90" s="314">
        <v>0.05902777777777778</v>
      </c>
      <c r="H90" s="518">
        <v>39879</v>
      </c>
      <c r="I90" s="313">
        <v>2009</v>
      </c>
      <c r="J90" s="313">
        <v>66</v>
      </c>
      <c r="K90" s="314">
        <v>0.6458333333333334</v>
      </c>
      <c r="L90" s="296">
        <v>4000</v>
      </c>
      <c r="M90" s="321">
        <v>20.4</v>
      </c>
      <c r="N90" s="498" t="s">
        <v>333</v>
      </c>
      <c r="O90" s="378"/>
      <c r="P90" s="282"/>
      <c r="Q90" s="487"/>
      <c r="R90" s="65"/>
      <c r="S90" s="65"/>
    </row>
    <row r="91" spans="1:19" s="10" customFormat="1" ht="15">
      <c r="A91" s="307">
        <v>74</v>
      </c>
      <c r="B91" s="292" t="s">
        <v>418</v>
      </c>
      <c r="C91" s="518">
        <v>39879</v>
      </c>
      <c r="D91" s="313">
        <v>2009</v>
      </c>
      <c r="E91" s="313">
        <v>66</v>
      </c>
      <c r="F91" s="314">
        <v>0.6458333333333334</v>
      </c>
      <c r="G91" s="314">
        <v>0.4201388888888889</v>
      </c>
      <c r="H91" s="518">
        <v>39880</v>
      </c>
      <c r="I91" s="313">
        <v>2009</v>
      </c>
      <c r="J91" s="313">
        <v>67</v>
      </c>
      <c r="K91" s="314">
        <v>0.06597222222222222</v>
      </c>
      <c r="L91" s="296">
        <v>4000</v>
      </c>
      <c r="M91" s="321">
        <v>145.2</v>
      </c>
      <c r="N91" s="498" t="s">
        <v>333</v>
      </c>
      <c r="O91" s="378"/>
      <c r="P91" s="282"/>
      <c r="Q91" s="487"/>
      <c r="R91" s="65"/>
      <c r="S91" s="65"/>
    </row>
    <row r="92" spans="1:19" s="10" customFormat="1" ht="15">
      <c r="A92" s="307">
        <v>75</v>
      </c>
      <c r="B92" s="292" t="s">
        <v>419</v>
      </c>
      <c r="C92" s="518">
        <v>39880</v>
      </c>
      <c r="D92" s="313">
        <v>2009</v>
      </c>
      <c r="E92" s="313">
        <v>67</v>
      </c>
      <c r="F92" s="314">
        <v>0.1388888888888889</v>
      </c>
      <c r="G92" s="314">
        <v>0.3333333333333333</v>
      </c>
      <c r="H92" s="518">
        <v>39880</v>
      </c>
      <c r="I92" s="313">
        <v>2009</v>
      </c>
      <c r="J92" s="313">
        <v>67</v>
      </c>
      <c r="K92" s="314">
        <v>0.47222222222222227</v>
      </c>
      <c r="L92" s="296">
        <v>3000</v>
      </c>
      <c r="M92" s="321">
        <v>86.4</v>
      </c>
      <c r="N92" s="498" t="s">
        <v>333</v>
      </c>
      <c r="O92" s="378"/>
      <c r="P92" s="282"/>
      <c r="Q92" s="487"/>
      <c r="R92" s="65"/>
      <c r="S92" s="65"/>
    </row>
    <row r="93" spans="1:19" s="10" customFormat="1" ht="15">
      <c r="A93" s="307">
        <v>76</v>
      </c>
      <c r="B93" s="292" t="s">
        <v>420</v>
      </c>
      <c r="C93" s="518">
        <v>39880</v>
      </c>
      <c r="D93" s="313">
        <v>2009</v>
      </c>
      <c r="E93" s="313">
        <v>67</v>
      </c>
      <c r="F93" s="314">
        <v>0.5</v>
      </c>
      <c r="G93" s="314">
        <v>0.020833333333333332</v>
      </c>
      <c r="H93" s="518">
        <v>39880</v>
      </c>
      <c r="I93" s="313">
        <v>2009</v>
      </c>
      <c r="J93" s="313">
        <v>67</v>
      </c>
      <c r="K93" s="314">
        <v>0.5208333333333334</v>
      </c>
      <c r="L93" s="296">
        <v>4000</v>
      </c>
      <c r="M93" s="321">
        <v>7.2</v>
      </c>
      <c r="N93" s="498" t="s">
        <v>333</v>
      </c>
      <c r="O93" s="378"/>
      <c r="P93" s="282"/>
      <c r="Q93" s="487"/>
      <c r="R93" s="65"/>
      <c r="S93" s="65"/>
    </row>
    <row r="94" spans="1:19" s="10" customFormat="1" ht="15">
      <c r="A94" s="307">
        <v>77</v>
      </c>
      <c r="B94" s="292" t="s">
        <v>421</v>
      </c>
      <c r="C94" s="518">
        <v>39880</v>
      </c>
      <c r="D94" s="313">
        <v>2009</v>
      </c>
      <c r="E94" s="313">
        <v>67</v>
      </c>
      <c r="F94" s="314">
        <v>0.5208333333333334</v>
      </c>
      <c r="G94" s="314">
        <v>0.16666666666666666</v>
      </c>
      <c r="H94" s="518">
        <v>39880</v>
      </c>
      <c r="I94" s="313">
        <v>2009</v>
      </c>
      <c r="J94" s="313">
        <v>67</v>
      </c>
      <c r="K94" s="314">
        <v>0.6875</v>
      </c>
      <c r="L94" s="296">
        <v>4000</v>
      </c>
      <c r="M94" s="321">
        <v>57.6</v>
      </c>
      <c r="N94" s="498" t="s">
        <v>329</v>
      </c>
      <c r="O94" s="378" t="s">
        <v>330</v>
      </c>
      <c r="P94" s="282" t="s">
        <v>353</v>
      </c>
      <c r="Q94" s="487"/>
      <c r="R94" s="65"/>
      <c r="S94" s="65"/>
    </row>
    <row r="95" spans="1:19" s="10" customFormat="1" ht="15">
      <c r="A95" s="506"/>
      <c r="B95" s="516" t="s">
        <v>422</v>
      </c>
      <c r="C95" s="519">
        <v>39880</v>
      </c>
      <c r="D95" s="508">
        <v>2009</v>
      </c>
      <c r="E95" s="508">
        <v>67</v>
      </c>
      <c r="F95" s="507">
        <v>0.5208333333333334</v>
      </c>
      <c r="G95" s="507">
        <v>0.16666666666666666</v>
      </c>
      <c r="H95" s="519">
        <v>39880</v>
      </c>
      <c r="I95" s="508">
        <v>2009</v>
      </c>
      <c r="J95" s="508">
        <v>67</v>
      </c>
      <c r="K95" s="507">
        <v>0.6875</v>
      </c>
      <c r="L95" s="509">
        <v>0</v>
      </c>
      <c r="M95" s="510">
        <v>8</v>
      </c>
      <c r="N95" s="511" t="s">
        <v>333</v>
      </c>
      <c r="O95" s="512"/>
      <c r="P95" s="513"/>
      <c r="Q95" s="514"/>
      <c r="R95" s="65"/>
      <c r="S95" s="65"/>
    </row>
    <row r="96" spans="1:19" s="10" customFormat="1" ht="15">
      <c r="A96" s="307">
        <v>78</v>
      </c>
      <c r="B96" s="292" t="s">
        <v>423</v>
      </c>
      <c r="C96" s="518">
        <v>39880</v>
      </c>
      <c r="D96" s="313">
        <v>2009</v>
      </c>
      <c r="E96" s="313">
        <v>67</v>
      </c>
      <c r="F96" s="314">
        <v>0.6875</v>
      </c>
      <c r="G96" s="314">
        <v>0.3854166666666667</v>
      </c>
      <c r="H96" s="518">
        <v>39881</v>
      </c>
      <c r="I96" s="313">
        <v>2009</v>
      </c>
      <c r="J96" s="313">
        <v>68</v>
      </c>
      <c r="K96" s="314">
        <v>0.07291666666666667</v>
      </c>
      <c r="L96" s="296">
        <v>4000</v>
      </c>
      <c r="M96" s="321">
        <v>133.2</v>
      </c>
      <c r="N96" s="498" t="s">
        <v>333</v>
      </c>
      <c r="O96" s="378"/>
      <c r="P96" s="282"/>
      <c r="Q96" s="487"/>
      <c r="R96" s="65"/>
      <c r="S96" s="65"/>
    </row>
    <row r="97" spans="1:19" s="10" customFormat="1" ht="15">
      <c r="A97" s="307">
        <v>79</v>
      </c>
      <c r="B97" s="292" t="s">
        <v>424</v>
      </c>
      <c r="C97" s="518">
        <v>39881</v>
      </c>
      <c r="D97" s="313">
        <v>2009</v>
      </c>
      <c r="E97" s="313">
        <v>68</v>
      </c>
      <c r="F97" s="314">
        <v>0.07291666666666667</v>
      </c>
      <c r="G97" s="314">
        <v>0.024305555555555556</v>
      </c>
      <c r="H97" s="518">
        <v>39881</v>
      </c>
      <c r="I97" s="313">
        <v>2009</v>
      </c>
      <c r="J97" s="313">
        <v>68</v>
      </c>
      <c r="K97" s="314">
        <v>0.09722222222222222</v>
      </c>
      <c r="L97" s="296">
        <v>4000</v>
      </c>
      <c r="M97" s="321">
        <v>8.4</v>
      </c>
      <c r="N97" s="498" t="s">
        <v>333</v>
      </c>
      <c r="O97" s="378"/>
      <c r="P97" s="282"/>
      <c r="Q97" s="487"/>
      <c r="R97" s="65"/>
      <c r="S97" s="65"/>
    </row>
    <row r="98" spans="1:19" s="10" customFormat="1" ht="15">
      <c r="A98" s="307">
        <v>80</v>
      </c>
      <c r="B98" s="292" t="s">
        <v>425</v>
      </c>
      <c r="C98" s="518">
        <v>39881</v>
      </c>
      <c r="D98" s="313">
        <v>2009</v>
      </c>
      <c r="E98" s="313">
        <v>68</v>
      </c>
      <c r="F98" s="314">
        <v>0.1388888888888889</v>
      </c>
      <c r="G98" s="314">
        <v>0.3333333333333333</v>
      </c>
      <c r="H98" s="518">
        <v>39881</v>
      </c>
      <c r="I98" s="313">
        <v>2009</v>
      </c>
      <c r="J98" s="313">
        <v>68</v>
      </c>
      <c r="K98" s="314">
        <v>0.47222222222222227</v>
      </c>
      <c r="L98" s="296">
        <v>3000</v>
      </c>
      <c r="M98" s="321">
        <v>86.4</v>
      </c>
      <c r="N98" s="498" t="s">
        <v>333</v>
      </c>
      <c r="O98" s="378"/>
      <c r="P98" s="282"/>
      <c r="Q98" s="487"/>
      <c r="R98" s="65"/>
      <c r="S98" s="65"/>
    </row>
    <row r="99" spans="1:19" s="10" customFormat="1" ht="15">
      <c r="A99" s="307">
        <v>81</v>
      </c>
      <c r="B99" s="292" t="s">
        <v>426</v>
      </c>
      <c r="C99" s="518">
        <v>39881</v>
      </c>
      <c r="D99" s="313">
        <v>2009</v>
      </c>
      <c r="E99" s="313">
        <v>68</v>
      </c>
      <c r="F99" s="314">
        <v>0.7083333333333334</v>
      </c>
      <c r="G99" s="314">
        <v>0.3333333333333333</v>
      </c>
      <c r="H99" s="518">
        <v>39882</v>
      </c>
      <c r="I99" s="313">
        <v>2009</v>
      </c>
      <c r="J99" s="313">
        <v>69</v>
      </c>
      <c r="K99" s="314">
        <v>0.041666666666666664</v>
      </c>
      <c r="L99" s="296">
        <v>4000</v>
      </c>
      <c r="M99" s="321">
        <v>115.2</v>
      </c>
      <c r="N99" s="498" t="s">
        <v>333</v>
      </c>
      <c r="O99" s="378"/>
      <c r="P99" s="282"/>
      <c r="Q99" s="487"/>
      <c r="R99" s="65"/>
      <c r="S99" s="65"/>
    </row>
    <row r="100" spans="1:19" s="10" customFormat="1" ht="15">
      <c r="A100" s="307">
        <v>82</v>
      </c>
      <c r="B100" s="292" t="s">
        <v>427</v>
      </c>
      <c r="C100" s="518">
        <v>39882</v>
      </c>
      <c r="D100" s="313">
        <v>2009</v>
      </c>
      <c r="E100" s="313">
        <v>69</v>
      </c>
      <c r="F100" s="314">
        <v>0.041666666666666664</v>
      </c>
      <c r="G100" s="314">
        <v>0.25</v>
      </c>
      <c r="H100" s="518">
        <v>39882</v>
      </c>
      <c r="I100" s="313">
        <v>2009</v>
      </c>
      <c r="J100" s="313">
        <v>69</v>
      </c>
      <c r="K100" s="314">
        <v>0.2916666666666667</v>
      </c>
      <c r="L100" s="296">
        <v>4000</v>
      </c>
      <c r="M100" s="321">
        <v>86.4</v>
      </c>
      <c r="N100" s="498" t="s">
        <v>329</v>
      </c>
      <c r="O100" s="378" t="s">
        <v>330</v>
      </c>
      <c r="P100" s="282" t="s">
        <v>353</v>
      </c>
      <c r="Q100" s="487"/>
      <c r="R100" s="65"/>
      <c r="S100" s="65"/>
    </row>
    <row r="101" spans="1:19" s="10" customFormat="1" ht="15">
      <c r="A101" s="506"/>
      <c r="B101" s="516" t="s">
        <v>428</v>
      </c>
      <c r="C101" s="519">
        <v>39882</v>
      </c>
      <c r="D101" s="508">
        <v>2009</v>
      </c>
      <c r="E101" s="508">
        <v>69</v>
      </c>
      <c r="F101" s="507">
        <v>0.041666666666666664</v>
      </c>
      <c r="G101" s="507">
        <v>0.25</v>
      </c>
      <c r="H101" s="519">
        <v>39882</v>
      </c>
      <c r="I101" s="508">
        <v>2009</v>
      </c>
      <c r="J101" s="508">
        <v>69</v>
      </c>
      <c r="K101" s="507">
        <v>0.2916666666666667</v>
      </c>
      <c r="L101" s="509">
        <v>0</v>
      </c>
      <c r="M101" s="510">
        <v>12</v>
      </c>
      <c r="N101" s="511" t="s">
        <v>333</v>
      </c>
      <c r="O101" s="512"/>
      <c r="P101" s="513"/>
      <c r="Q101" s="514"/>
      <c r="R101" s="65"/>
      <c r="S101" s="65"/>
    </row>
    <row r="102" spans="1:19" s="10" customFormat="1" ht="15">
      <c r="A102" s="307">
        <v>83</v>
      </c>
      <c r="B102" s="292" t="s">
        <v>429</v>
      </c>
      <c r="C102" s="518">
        <v>39882</v>
      </c>
      <c r="D102" s="313">
        <v>2009</v>
      </c>
      <c r="E102" s="313">
        <v>69</v>
      </c>
      <c r="F102" s="314">
        <v>0.2916666666666667</v>
      </c>
      <c r="G102" s="314">
        <v>0.03819444444444444</v>
      </c>
      <c r="H102" s="518">
        <v>39882</v>
      </c>
      <c r="I102" s="313">
        <v>2009</v>
      </c>
      <c r="J102" s="313">
        <v>69</v>
      </c>
      <c r="K102" s="314">
        <v>0.3298611111111111</v>
      </c>
      <c r="L102" s="296">
        <v>4000</v>
      </c>
      <c r="M102" s="321">
        <v>13.2</v>
      </c>
      <c r="N102" s="498" t="s">
        <v>333</v>
      </c>
      <c r="O102" s="378"/>
      <c r="P102" s="282"/>
      <c r="Q102" s="487"/>
      <c r="R102" s="65"/>
      <c r="S102" s="65"/>
    </row>
    <row r="103" spans="1:19" s="10" customFormat="1" ht="15">
      <c r="A103" s="307">
        <v>84</v>
      </c>
      <c r="B103" s="292" t="s">
        <v>430</v>
      </c>
      <c r="C103" s="518">
        <v>39882</v>
      </c>
      <c r="D103" s="313">
        <v>2009</v>
      </c>
      <c r="E103" s="313">
        <v>69</v>
      </c>
      <c r="F103" s="314">
        <v>0.3298611111111111</v>
      </c>
      <c r="G103" s="314">
        <v>0.027777777777777776</v>
      </c>
      <c r="H103" s="518">
        <v>39882</v>
      </c>
      <c r="I103" s="313">
        <v>2009</v>
      </c>
      <c r="J103" s="313">
        <v>69</v>
      </c>
      <c r="K103" s="314">
        <v>0.3576388888888889</v>
      </c>
      <c r="L103" s="296">
        <v>4000</v>
      </c>
      <c r="M103" s="321">
        <v>9.6</v>
      </c>
      <c r="N103" s="498" t="s">
        <v>333</v>
      </c>
      <c r="O103" s="378"/>
      <c r="P103" s="282"/>
      <c r="Q103" s="487"/>
      <c r="R103" s="65"/>
      <c r="S103" s="65"/>
    </row>
    <row r="104" spans="1:19" s="10" customFormat="1" ht="15">
      <c r="A104" s="307">
        <v>85</v>
      </c>
      <c r="B104" s="292" t="s">
        <v>431</v>
      </c>
      <c r="C104" s="518">
        <v>39882</v>
      </c>
      <c r="D104" s="313">
        <v>2009</v>
      </c>
      <c r="E104" s="313">
        <v>69</v>
      </c>
      <c r="F104" s="314">
        <v>0.3993055555555556</v>
      </c>
      <c r="G104" s="314">
        <v>0.3333333333333333</v>
      </c>
      <c r="H104" s="518">
        <v>39882</v>
      </c>
      <c r="I104" s="313">
        <v>2009</v>
      </c>
      <c r="J104" s="313">
        <v>69</v>
      </c>
      <c r="K104" s="314">
        <v>0.7326388888888888</v>
      </c>
      <c r="L104" s="296">
        <v>3000</v>
      </c>
      <c r="M104" s="321">
        <v>86.4</v>
      </c>
      <c r="N104" s="498" t="s">
        <v>333</v>
      </c>
      <c r="O104" s="378"/>
      <c r="P104" s="282"/>
      <c r="Q104" s="487"/>
      <c r="R104" s="65"/>
      <c r="S104" s="65"/>
    </row>
    <row r="105" spans="1:19" s="10" customFormat="1" ht="15">
      <c r="A105" s="307">
        <v>86</v>
      </c>
      <c r="B105" s="292" t="s">
        <v>432</v>
      </c>
      <c r="C105" s="518">
        <v>39882</v>
      </c>
      <c r="D105" s="313">
        <v>2009</v>
      </c>
      <c r="E105" s="313">
        <v>69</v>
      </c>
      <c r="F105" s="314">
        <v>0.7569444444444445</v>
      </c>
      <c r="G105" s="314">
        <v>0.2777777777777778</v>
      </c>
      <c r="H105" s="518">
        <v>39883</v>
      </c>
      <c r="I105" s="313">
        <v>2009</v>
      </c>
      <c r="J105" s="313">
        <v>70</v>
      </c>
      <c r="K105" s="314">
        <v>0.034722222222222224</v>
      </c>
      <c r="L105" s="296">
        <v>4000</v>
      </c>
      <c r="M105" s="321">
        <v>96</v>
      </c>
      <c r="N105" s="498" t="s">
        <v>329</v>
      </c>
      <c r="O105" s="378" t="s">
        <v>433</v>
      </c>
      <c r="P105" s="282" t="s">
        <v>353</v>
      </c>
      <c r="Q105" s="487"/>
      <c r="R105" s="65"/>
      <c r="S105" s="65"/>
    </row>
    <row r="106" spans="1:19" s="10" customFormat="1" ht="15">
      <c r="A106" s="506"/>
      <c r="B106" s="516" t="s">
        <v>434</v>
      </c>
      <c r="C106" s="519">
        <v>39882</v>
      </c>
      <c r="D106" s="508">
        <v>2009</v>
      </c>
      <c r="E106" s="508">
        <v>69</v>
      </c>
      <c r="F106" s="507">
        <v>0.7569444444444445</v>
      </c>
      <c r="G106" s="507">
        <v>0.2777777777777778</v>
      </c>
      <c r="H106" s="519">
        <v>39883</v>
      </c>
      <c r="I106" s="508">
        <v>2009</v>
      </c>
      <c r="J106" s="508">
        <v>70</v>
      </c>
      <c r="K106" s="507">
        <v>0.034722222222222224</v>
      </c>
      <c r="L106" s="509">
        <v>0</v>
      </c>
      <c r="M106" s="510">
        <v>16</v>
      </c>
      <c r="N106" s="511" t="s">
        <v>333</v>
      </c>
      <c r="O106" s="512"/>
      <c r="P106" s="513"/>
      <c r="Q106" s="514"/>
      <c r="R106" s="65"/>
      <c r="S106" s="65"/>
    </row>
    <row r="107" spans="1:19" s="10" customFormat="1" ht="15">
      <c r="A107" s="307">
        <v>87</v>
      </c>
      <c r="B107" s="292" t="s">
        <v>435</v>
      </c>
      <c r="C107" s="518">
        <v>39883</v>
      </c>
      <c r="D107" s="313">
        <v>2009</v>
      </c>
      <c r="E107" s="313">
        <v>70</v>
      </c>
      <c r="F107" s="314">
        <v>0.12847222222222224</v>
      </c>
      <c r="G107" s="314">
        <v>0.3333333333333333</v>
      </c>
      <c r="H107" s="518">
        <v>39883</v>
      </c>
      <c r="I107" s="313">
        <v>2009</v>
      </c>
      <c r="J107" s="313">
        <v>70</v>
      </c>
      <c r="K107" s="314">
        <v>0.4618055555555556</v>
      </c>
      <c r="L107" s="296">
        <v>3000</v>
      </c>
      <c r="M107" s="321">
        <v>86.4</v>
      </c>
      <c r="N107" s="498" t="s">
        <v>333</v>
      </c>
      <c r="O107" s="378"/>
      <c r="P107" s="282"/>
      <c r="Q107" s="487"/>
      <c r="R107" s="65"/>
      <c r="S107" s="65"/>
    </row>
    <row r="108" spans="1:19" s="10" customFormat="1" ht="15">
      <c r="A108" s="307">
        <v>88</v>
      </c>
      <c r="B108" s="292" t="s">
        <v>436</v>
      </c>
      <c r="C108" s="518">
        <v>39883</v>
      </c>
      <c r="D108" s="313">
        <v>2009</v>
      </c>
      <c r="E108" s="313">
        <v>70</v>
      </c>
      <c r="F108" s="314">
        <v>0.4895833333333333</v>
      </c>
      <c r="G108" s="314">
        <v>0.5694444444444444</v>
      </c>
      <c r="H108" s="518">
        <v>39884</v>
      </c>
      <c r="I108" s="313">
        <v>2009</v>
      </c>
      <c r="J108" s="313">
        <v>71</v>
      </c>
      <c r="K108" s="314">
        <v>0.05902777777777778</v>
      </c>
      <c r="L108" s="296">
        <v>4000</v>
      </c>
      <c r="M108" s="321">
        <v>196.8</v>
      </c>
      <c r="N108" s="498" t="s">
        <v>333</v>
      </c>
      <c r="O108" s="378"/>
      <c r="P108" s="282"/>
      <c r="Q108" s="487"/>
      <c r="R108" s="65"/>
      <c r="S108" s="65"/>
    </row>
    <row r="109" spans="1:19" s="10" customFormat="1" ht="15">
      <c r="A109" s="307">
        <v>89</v>
      </c>
      <c r="B109" s="292" t="s">
        <v>437</v>
      </c>
      <c r="C109" s="518">
        <v>39884</v>
      </c>
      <c r="D109" s="313">
        <v>2009</v>
      </c>
      <c r="E109" s="313">
        <v>71</v>
      </c>
      <c r="F109" s="314">
        <v>0.05902777777777778</v>
      </c>
      <c r="G109" s="314">
        <v>0.027777777777777776</v>
      </c>
      <c r="H109" s="518">
        <v>39884</v>
      </c>
      <c r="I109" s="313">
        <v>2009</v>
      </c>
      <c r="J109" s="313">
        <v>71</v>
      </c>
      <c r="K109" s="314">
        <v>0.08680555555555557</v>
      </c>
      <c r="L109" s="296">
        <v>4000</v>
      </c>
      <c r="M109" s="321">
        <v>9.6</v>
      </c>
      <c r="N109" s="498" t="s">
        <v>333</v>
      </c>
      <c r="O109" s="378"/>
      <c r="P109" s="282"/>
      <c r="Q109" s="487"/>
      <c r="R109" s="65"/>
      <c r="S109" s="65"/>
    </row>
    <row r="110" spans="1:19" s="10" customFormat="1" ht="15">
      <c r="A110" s="307">
        <v>90</v>
      </c>
      <c r="B110" s="292" t="s">
        <v>438</v>
      </c>
      <c r="C110" s="518">
        <v>39884</v>
      </c>
      <c r="D110" s="313">
        <v>2009</v>
      </c>
      <c r="E110" s="313">
        <v>71</v>
      </c>
      <c r="F110" s="314">
        <v>0.12847222222222224</v>
      </c>
      <c r="G110" s="314">
        <v>0.3333333333333333</v>
      </c>
      <c r="H110" s="518">
        <v>39884</v>
      </c>
      <c r="I110" s="313">
        <v>2009</v>
      </c>
      <c r="J110" s="313">
        <v>71</v>
      </c>
      <c r="K110" s="314">
        <v>0.4618055555555556</v>
      </c>
      <c r="L110" s="296">
        <v>3000</v>
      </c>
      <c r="M110" s="321">
        <v>86.4</v>
      </c>
      <c r="N110" s="498" t="s">
        <v>333</v>
      </c>
      <c r="O110" s="378"/>
      <c r="P110" s="282"/>
      <c r="Q110" s="487"/>
      <c r="R110" s="65"/>
      <c r="S110" s="65"/>
    </row>
    <row r="111" spans="1:19" s="10" customFormat="1" ht="15">
      <c r="A111" s="307">
        <v>91</v>
      </c>
      <c r="B111" s="292" t="s">
        <v>439</v>
      </c>
      <c r="C111" s="518">
        <v>39884</v>
      </c>
      <c r="D111" s="313">
        <v>2009</v>
      </c>
      <c r="E111" s="313">
        <v>71</v>
      </c>
      <c r="F111" s="314">
        <v>0.4895833333333333</v>
      </c>
      <c r="G111" s="314">
        <v>0.3819444444444444</v>
      </c>
      <c r="H111" s="518">
        <v>39884</v>
      </c>
      <c r="I111" s="313">
        <v>2009</v>
      </c>
      <c r="J111" s="313">
        <v>71</v>
      </c>
      <c r="K111" s="314">
        <v>0.8715277777777778</v>
      </c>
      <c r="L111" s="296">
        <v>4000</v>
      </c>
      <c r="M111" s="321">
        <v>132</v>
      </c>
      <c r="N111" s="498" t="s">
        <v>333</v>
      </c>
      <c r="O111" s="378"/>
      <c r="P111" s="282"/>
      <c r="Q111" s="487"/>
      <c r="R111" s="65"/>
      <c r="S111" s="65"/>
    </row>
    <row r="112" spans="1:19" s="10" customFormat="1" ht="15">
      <c r="A112" s="307">
        <v>92</v>
      </c>
      <c r="B112" s="292" t="s">
        <v>440</v>
      </c>
      <c r="C112" s="518">
        <v>39884</v>
      </c>
      <c r="D112" s="313">
        <v>2009</v>
      </c>
      <c r="E112" s="313">
        <v>71</v>
      </c>
      <c r="F112" s="314">
        <v>0.8715277777777778</v>
      </c>
      <c r="G112" s="314">
        <v>0.041666666666666664</v>
      </c>
      <c r="H112" s="518">
        <v>39884</v>
      </c>
      <c r="I112" s="313">
        <v>2009</v>
      </c>
      <c r="J112" s="313">
        <v>71</v>
      </c>
      <c r="K112" s="314">
        <v>0.9131944444444445</v>
      </c>
      <c r="L112" s="296">
        <v>4000</v>
      </c>
      <c r="M112" s="321">
        <v>14.4</v>
      </c>
      <c r="N112" s="498" t="s">
        <v>333</v>
      </c>
      <c r="O112" s="378"/>
      <c r="P112" s="282"/>
      <c r="Q112" s="487"/>
      <c r="R112" s="65"/>
      <c r="S112" s="65"/>
    </row>
    <row r="113" spans="1:19" s="10" customFormat="1" ht="15">
      <c r="A113" s="307">
        <v>93</v>
      </c>
      <c r="B113" s="292" t="s">
        <v>441</v>
      </c>
      <c r="C113" s="518">
        <v>39885</v>
      </c>
      <c r="D113" s="313">
        <v>2009</v>
      </c>
      <c r="E113" s="313">
        <v>72</v>
      </c>
      <c r="F113" s="314">
        <v>0.12847222222222224</v>
      </c>
      <c r="G113" s="314">
        <v>0.3333333333333333</v>
      </c>
      <c r="H113" s="518">
        <v>39885</v>
      </c>
      <c r="I113" s="313">
        <v>2009</v>
      </c>
      <c r="J113" s="313">
        <v>72</v>
      </c>
      <c r="K113" s="314">
        <v>0.4618055555555556</v>
      </c>
      <c r="L113" s="296">
        <v>3000</v>
      </c>
      <c r="M113" s="321">
        <v>86.4</v>
      </c>
      <c r="N113" s="498" t="s">
        <v>333</v>
      </c>
      <c r="O113" s="378"/>
      <c r="P113" s="282"/>
      <c r="Q113" s="487"/>
      <c r="R113" s="65"/>
      <c r="S113" s="65"/>
    </row>
    <row r="114" spans="1:19" s="10" customFormat="1" ht="15">
      <c r="A114" s="307">
        <v>94</v>
      </c>
      <c r="B114" s="292" t="s">
        <v>442</v>
      </c>
      <c r="C114" s="518">
        <v>39885</v>
      </c>
      <c r="D114" s="313">
        <v>2009</v>
      </c>
      <c r="E114" s="313">
        <v>72</v>
      </c>
      <c r="F114" s="314">
        <v>0.6979166666666666</v>
      </c>
      <c r="G114" s="314">
        <v>0.08333333333333333</v>
      </c>
      <c r="H114" s="518">
        <v>39885</v>
      </c>
      <c r="I114" s="313">
        <v>2009</v>
      </c>
      <c r="J114" s="313">
        <v>72</v>
      </c>
      <c r="K114" s="314">
        <v>0.78125</v>
      </c>
      <c r="L114" s="296">
        <v>4000</v>
      </c>
      <c r="M114" s="321">
        <v>28.8</v>
      </c>
      <c r="N114" s="498" t="s">
        <v>333</v>
      </c>
      <c r="O114" s="378"/>
      <c r="P114" s="282"/>
      <c r="Q114" s="487"/>
      <c r="R114" s="65"/>
      <c r="S114" s="65"/>
    </row>
    <row r="115" spans="1:19" s="10" customFormat="1" ht="15">
      <c r="A115" s="307">
        <v>95</v>
      </c>
      <c r="B115" s="292" t="s">
        <v>443</v>
      </c>
      <c r="C115" s="518">
        <v>39885</v>
      </c>
      <c r="D115" s="313">
        <v>2009</v>
      </c>
      <c r="E115" s="313">
        <v>72</v>
      </c>
      <c r="F115" s="314">
        <v>0.78125</v>
      </c>
      <c r="G115" s="314">
        <v>0.2673611111111111</v>
      </c>
      <c r="H115" s="518">
        <v>39886</v>
      </c>
      <c r="I115" s="313">
        <v>2009</v>
      </c>
      <c r="J115" s="313">
        <v>73</v>
      </c>
      <c r="K115" s="314">
        <v>0.04861111111111111</v>
      </c>
      <c r="L115" s="296">
        <v>4000</v>
      </c>
      <c r="M115" s="321">
        <v>92.4</v>
      </c>
      <c r="N115" s="498" t="s">
        <v>333</v>
      </c>
      <c r="O115" s="378"/>
      <c r="P115" s="282"/>
      <c r="Q115" s="487"/>
      <c r="R115" s="65"/>
      <c r="S115" s="65"/>
    </row>
    <row r="116" spans="1:19" s="10" customFormat="1" ht="15">
      <c r="A116" s="307">
        <v>96</v>
      </c>
      <c r="B116" s="292" t="s">
        <v>444</v>
      </c>
      <c r="C116" s="518">
        <v>39886</v>
      </c>
      <c r="D116" s="313">
        <v>2009</v>
      </c>
      <c r="E116" s="313">
        <v>73</v>
      </c>
      <c r="F116" s="314">
        <v>0.04861111111111111</v>
      </c>
      <c r="G116" s="314">
        <v>0.027777777777777776</v>
      </c>
      <c r="H116" s="518">
        <v>39886</v>
      </c>
      <c r="I116" s="313">
        <v>2009</v>
      </c>
      <c r="J116" s="313">
        <v>73</v>
      </c>
      <c r="K116" s="314">
        <v>0.0763888888888889</v>
      </c>
      <c r="L116" s="296">
        <v>4000</v>
      </c>
      <c r="M116" s="321">
        <v>9.6</v>
      </c>
      <c r="N116" s="498" t="s">
        <v>333</v>
      </c>
      <c r="O116" s="378"/>
      <c r="P116" s="282"/>
      <c r="Q116" s="487"/>
      <c r="R116" s="65"/>
      <c r="S116" s="65"/>
    </row>
    <row r="117" spans="1:19" s="10" customFormat="1" ht="15">
      <c r="A117" s="307">
        <v>97</v>
      </c>
      <c r="B117" s="292" t="s">
        <v>445</v>
      </c>
      <c r="C117" s="518">
        <v>39886</v>
      </c>
      <c r="D117" s="313">
        <v>2009</v>
      </c>
      <c r="E117" s="313">
        <v>73</v>
      </c>
      <c r="F117" s="314">
        <v>0.11805555555555557</v>
      </c>
      <c r="G117" s="314">
        <v>0.3333333333333333</v>
      </c>
      <c r="H117" s="518">
        <v>39886</v>
      </c>
      <c r="I117" s="313">
        <v>2009</v>
      </c>
      <c r="J117" s="313">
        <v>73</v>
      </c>
      <c r="K117" s="314">
        <v>0.4513888888888889</v>
      </c>
      <c r="L117" s="296">
        <v>3000</v>
      </c>
      <c r="M117" s="321">
        <v>86.4</v>
      </c>
      <c r="N117" s="498" t="s">
        <v>333</v>
      </c>
      <c r="O117" s="378"/>
      <c r="P117" s="282"/>
      <c r="Q117" s="487"/>
      <c r="R117" s="65"/>
      <c r="S117" s="65"/>
    </row>
    <row r="118" spans="1:19" s="10" customFormat="1" ht="15">
      <c r="A118" s="307">
        <v>98</v>
      </c>
      <c r="B118" s="292" t="s">
        <v>446</v>
      </c>
      <c r="C118" s="518">
        <v>39886</v>
      </c>
      <c r="D118" s="313">
        <v>2009</v>
      </c>
      <c r="E118" s="313">
        <v>73</v>
      </c>
      <c r="F118" s="314">
        <v>0.8055555555555555</v>
      </c>
      <c r="G118" s="314">
        <v>0.3333333333333333</v>
      </c>
      <c r="H118" s="518">
        <v>39887</v>
      </c>
      <c r="I118" s="313">
        <v>2009</v>
      </c>
      <c r="J118" s="313">
        <v>74</v>
      </c>
      <c r="K118" s="314">
        <v>0.1388888888888889</v>
      </c>
      <c r="L118" s="296">
        <v>3000</v>
      </c>
      <c r="M118" s="321">
        <v>86.4</v>
      </c>
      <c r="N118" s="498" t="s">
        <v>333</v>
      </c>
      <c r="O118" s="378"/>
      <c r="P118" s="282"/>
      <c r="Q118" s="487"/>
      <c r="R118" s="65"/>
      <c r="S118" s="65"/>
    </row>
    <row r="119" spans="1:19" s="10" customFormat="1" ht="15">
      <c r="A119" s="307">
        <v>99</v>
      </c>
      <c r="B119" s="292" t="s">
        <v>447</v>
      </c>
      <c r="C119" s="518">
        <v>39887</v>
      </c>
      <c r="D119" s="313">
        <v>2009</v>
      </c>
      <c r="E119" s="313">
        <v>74</v>
      </c>
      <c r="F119" s="314">
        <v>0.16666666666666666</v>
      </c>
      <c r="G119" s="314">
        <v>0.513888888888889</v>
      </c>
      <c r="H119" s="518">
        <v>39887</v>
      </c>
      <c r="I119" s="313">
        <v>2009</v>
      </c>
      <c r="J119" s="313">
        <v>74</v>
      </c>
      <c r="K119" s="314">
        <v>0.6805555555555555</v>
      </c>
      <c r="L119" s="296">
        <v>4000</v>
      </c>
      <c r="M119" s="321">
        <v>177.6</v>
      </c>
      <c r="N119" s="498" t="s">
        <v>333</v>
      </c>
      <c r="O119" s="378"/>
      <c r="P119" s="282"/>
      <c r="Q119" s="487"/>
      <c r="R119" s="65"/>
      <c r="S119" s="65"/>
    </row>
    <row r="120" spans="1:19" s="10" customFormat="1" ht="15">
      <c r="A120" s="307">
        <v>100</v>
      </c>
      <c r="B120" s="292" t="s">
        <v>448</v>
      </c>
      <c r="C120" s="518">
        <v>39887</v>
      </c>
      <c r="D120" s="313">
        <v>2009</v>
      </c>
      <c r="E120" s="313">
        <v>74</v>
      </c>
      <c r="F120" s="314">
        <v>0.6805555555555555</v>
      </c>
      <c r="G120" s="314">
        <v>0.020833333333333332</v>
      </c>
      <c r="H120" s="518">
        <v>39887</v>
      </c>
      <c r="I120" s="313">
        <v>2009</v>
      </c>
      <c r="J120" s="313">
        <v>74</v>
      </c>
      <c r="K120" s="314">
        <v>0.7013888888888888</v>
      </c>
      <c r="L120" s="296">
        <v>4000</v>
      </c>
      <c r="M120" s="321">
        <v>7.2</v>
      </c>
      <c r="N120" s="498" t="s">
        <v>333</v>
      </c>
      <c r="O120" s="378"/>
      <c r="P120" s="282"/>
      <c r="Q120" s="487"/>
      <c r="R120" s="65"/>
      <c r="S120" s="65"/>
    </row>
    <row r="121" spans="1:19" s="10" customFormat="1" ht="15">
      <c r="A121" s="307">
        <v>101</v>
      </c>
      <c r="B121" s="292" t="s">
        <v>449</v>
      </c>
      <c r="C121" s="518">
        <v>39887</v>
      </c>
      <c r="D121" s="313">
        <v>2009</v>
      </c>
      <c r="E121" s="313">
        <v>74</v>
      </c>
      <c r="F121" s="314">
        <v>0.8055555555555555</v>
      </c>
      <c r="G121" s="314">
        <v>0.3333333333333333</v>
      </c>
      <c r="H121" s="518">
        <v>39888</v>
      </c>
      <c r="I121" s="313">
        <v>2009</v>
      </c>
      <c r="J121" s="313">
        <v>75</v>
      </c>
      <c r="K121" s="314">
        <v>0.1388888888888889</v>
      </c>
      <c r="L121" s="296">
        <v>3000</v>
      </c>
      <c r="M121" s="321">
        <v>86.4</v>
      </c>
      <c r="N121" s="498" t="s">
        <v>333</v>
      </c>
      <c r="O121" s="378"/>
      <c r="P121" s="282"/>
      <c r="Q121" s="487"/>
      <c r="R121" s="65"/>
      <c r="S121" s="65"/>
    </row>
    <row r="122" spans="1:19" s="10" customFormat="1" ht="15">
      <c r="A122" s="307">
        <v>102</v>
      </c>
      <c r="B122" s="292" t="s">
        <v>450</v>
      </c>
      <c r="C122" s="518">
        <v>39888</v>
      </c>
      <c r="D122" s="313">
        <v>2009</v>
      </c>
      <c r="E122" s="313">
        <v>75</v>
      </c>
      <c r="F122" s="314">
        <v>0.16666666666666666</v>
      </c>
      <c r="G122" s="314">
        <v>0.052083333333333336</v>
      </c>
      <c r="H122" s="518">
        <v>39888</v>
      </c>
      <c r="I122" s="313">
        <v>2009</v>
      </c>
      <c r="J122" s="313">
        <v>75</v>
      </c>
      <c r="K122" s="314">
        <v>0.21875</v>
      </c>
      <c r="L122" s="296">
        <v>4000</v>
      </c>
      <c r="M122" s="321">
        <v>18</v>
      </c>
      <c r="N122" s="498" t="s">
        <v>333</v>
      </c>
      <c r="O122" s="378"/>
      <c r="P122" s="282"/>
      <c r="Q122" s="487"/>
      <c r="R122" s="65"/>
      <c r="S122" s="65"/>
    </row>
    <row r="123" spans="1:19" s="10" customFormat="1" ht="15">
      <c r="A123" s="307">
        <v>103</v>
      </c>
      <c r="B123" s="292" t="s">
        <v>451</v>
      </c>
      <c r="C123" s="518">
        <v>39888</v>
      </c>
      <c r="D123" s="313">
        <v>2009</v>
      </c>
      <c r="E123" s="313">
        <v>75</v>
      </c>
      <c r="F123" s="314">
        <v>0.23958333333333334</v>
      </c>
      <c r="G123" s="314">
        <v>0.08333333333333333</v>
      </c>
      <c r="H123" s="518">
        <v>39888</v>
      </c>
      <c r="I123" s="313">
        <v>2009</v>
      </c>
      <c r="J123" s="313">
        <v>75</v>
      </c>
      <c r="K123" s="314">
        <v>0.3229166666666667</v>
      </c>
      <c r="L123" s="296">
        <v>4000</v>
      </c>
      <c r="M123" s="321">
        <v>28.8</v>
      </c>
      <c r="N123" s="498" t="s">
        <v>333</v>
      </c>
      <c r="O123" s="378"/>
      <c r="P123" s="282"/>
      <c r="Q123" s="487"/>
      <c r="R123" s="65"/>
      <c r="S123" s="65"/>
    </row>
    <row r="124" spans="1:19" s="10" customFormat="1" ht="15">
      <c r="A124" s="307">
        <v>104</v>
      </c>
      <c r="B124" s="292" t="s">
        <v>452</v>
      </c>
      <c r="C124" s="518">
        <v>39888</v>
      </c>
      <c r="D124" s="313">
        <v>2009</v>
      </c>
      <c r="E124" s="313">
        <v>75</v>
      </c>
      <c r="F124" s="314">
        <v>0.3229166666666667</v>
      </c>
      <c r="G124" s="314">
        <v>0.4166666666666667</v>
      </c>
      <c r="H124" s="518">
        <v>39888</v>
      </c>
      <c r="I124" s="313">
        <v>2009</v>
      </c>
      <c r="J124" s="313">
        <v>75</v>
      </c>
      <c r="K124" s="314">
        <v>0.7395833333333334</v>
      </c>
      <c r="L124" s="296">
        <v>4000</v>
      </c>
      <c r="M124" s="321">
        <v>144</v>
      </c>
      <c r="N124" s="498" t="s">
        <v>329</v>
      </c>
      <c r="O124" s="378" t="s">
        <v>330</v>
      </c>
      <c r="P124" s="282" t="s">
        <v>353</v>
      </c>
      <c r="Q124" s="487"/>
      <c r="R124" s="65"/>
      <c r="S124" s="65"/>
    </row>
    <row r="125" spans="1:19" s="10" customFormat="1" ht="15">
      <c r="A125" s="506"/>
      <c r="B125" s="516" t="s">
        <v>453</v>
      </c>
      <c r="C125" s="519">
        <v>39888</v>
      </c>
      <c r="D125" s="508">
        <v>2009</v>
      </c>
      <c r="E125" s="508">
        <v>75</v>
      </c>
      <c r="F125" s="507">
        <v>0.3229166666666667</v>
      </c>
      <c r="G125" s="507">
        <v>0.4166666666666667</v>
      </c>
      <c r="H125" s="519">
        <v>39888</v>
      </c>
      <c r="I125" s="508">
        <v>2009</v>
      </c>
      <c r="J125" s="508">
        <v>75</v>
      </c>
      <c r="K125" s="507">
        <v>0.7395833333333334</v>
      </c>
      <c r="L125" s="509">
        <v>0</v>
      </c>
      <c r="M125" s="510">
        <v>20</v>
      </c>
      <c r="N125" s="511" t="s">
        <v>333</v>
      </c>
      <c r="O125" s="512"/>
      <c r="P125" s="513"/>
      <c r="Q125" s="514"/>
      <c r="R125" s="65"/>
      <c r="S125" s="65"/>
    </row>
    <row r="126" spans="1:19" s="10" customFormat="1" ht="15">
      <c r="A126" s="307">
        <v>105</v>
      </c>
      <c r="B126" s="292" t="s">
        <v>454</v>
      </c>
      <c r="C126" s="518">
        <v>39888</v>
      </c>
      <c r="D126" s="313">
        <v>2009</v>
      </c>
      <c r="E126" s="313">
        <v>75</v>
      </c>
      <c r="F126" s="314">
        <v>0.8055555555555555</v>
      </c>
      <c r="G126" s="314">
        <v>0.3333333333333333</v>
      </c>
      <c r="H126" s="518">
        <v>39889</v>
      </c>
      <c r="I126" s="313">
        <v>2009</v>
      </c>
      <c r="J126" s="313">
        <v>76</v>
      </c>
      <c r="K126" s="314">
        <v>0.1388888888888889</v>
      </c>
      <c r="L126" s="296">
        <v>3000</v>
      </c>
      <c r="M126" s="321">
        <v>86.4</v>
      </c>
      <c r="N126" s="498" t="s">
        <v>333</v>
      </c>
      <c r="O126" s="378"/>
      <c r="P126" s="282"/>
      <c r="Q126" s="487"/>
      <c r="R126" s="65"/>
      <c r="S126" s="65"/>
    </row>
    <row r="127" spans="1:19" s="10" customFormat="1" ht="15">
      <c r="A127" s="307">
        <v>106</v>
      </c>
      <c r="B127" s="292" t="s">
        <v>455</v>
      </c>
      <c r="C127" s="518">
        <v>39889</v>
      </c>
      <c r="D127" s="313">
        <v>2009</v>
      </c>
      <c r="E127" s="313">
        <v>76</v>
      </c>
      <c r="F127" s="314">
        <v>0.1388888888888889</v>
      </c>
      <c r="G127" s="314">
        <v>0.027777777777777776</v>
      </c>
      <c r="H127" s="518">
        <v>39889</v>
      </c>
      <c r="I127" s="313">
        <v>2009</v>
      </c>
      <c r="J127" s="313">
        <v>76</v>
      </c>
      <c r="K127" s="314">
        <v>0.16666666666666666</v>
      </c>
      <c r="L127" s="296">
        <v>4000</v>
      </c>
      <c r="M127" s="321">
        <v>9.6</v>
      </c>
      <c r="N127" s="498" t="s">
        <v>333</v>
      </c>
      <c r="O127" s="378"/>
      <c r="P127" s="282"/>
      <c r="Q127" s="487"/>
      <c r="R127" s="65"/>
      <c r="S127" s="65"/>
    </row>
    <row r="128" spans="1:19" s="10" customFormat="1" ht="15">
      <c r="A128" s="307">
        <v>107</v>
      </c>
      <c r="B128" s="292" t="s">
        <v>456</v>
      </c>
      <c r="C128" s="518">
        <v>39889</v>
      </c>
      <c r="D128" s="313">
        <v>2009</v>
      </c>
      <c r="E128" s="313">
        <v>76</v>
      </c>
      <c r="F128" s="314">
        <v>0.16666666666666666</v>
      </c>
      <c r="G128" s="314">
        <v>0.5590277777777778</v>
      </c>
      <c r="H128" s="518">
        <v>39889</v>
      </c>
      <c r="I128" s="313">
        <v>2009</v>
      </c>
      <c r="J128" s="313">
        <v>76</v>
      </c>
      <c r="K128" s="314">
        <v>0.7256944444444445</v>
      </c>
      <c r="L128" s="296">
        <v>4000</v>
      </c>
      <c r="M128" s="321">
        <v>193.2</v>
      </c>
      <c r="N128" s="498" t="s">
        <v>333</v>
      </c>
      <c r="O128" s="378"/>
      <c r="P128" s="282"/>
      <c r="Q128" s="487"/>
      <c r="R128" s="65"/>
      <c r="S128" s="65"/>
    </row>
    <row r="129" spans="1:19" s="10" customFormat="1" ht="15">
      <c r="A129" s="307">
        <v>108</v>
      </c>
      <c r="B129" s="292" t="s">
        <v>457</v>
      </c>
      <c r="C129" s="518">
        <v>39889</v>
      </c>
      <c r="D129" s="313">
        <v>2009</v>
      </c>
      <c r="E129" s="313">
        <v>76</v>
      </c>
      <c r="F129" s="314">
        <v>0.7951388888888888</v>
      </c>
      <c r="G129" s="314">
        <v>0.3333333333333333</v>
      </c>
      <c r="H129" s="518">
        <v>39890</v>
      </c>
      <c r="I129" s="313">
        <v>2009</v>
      </c>
      <c r="J129" s="313">
        <v>77</v>
      </c>
      <c r="K129" s="314">
        <v>0.12847222222222224</v>
      </c>
      <c r="L129" s="296">
        <v>3000</v>
      </c>
      <c r="M129" s="321">
        <v>86.4</v>
      </c>
      <c r="N129" s="498" t="s">
        <v>333</v>
      </c>
      <c r="O129" s="378"/>
      <c r="P129" s="282"/>
      <c r="Q129" s="487"/>
      <c r="R129" s="65"/>
      <c r="S129" s="65"/>
    </row>
    <row r="130" spans="1:19" s="10" customFormat="1" ht="15">
      <c r="A130" s="307">
        <v>109</v>
      </c>
      <c r="B130" s="292" t="s">
        <v>458</v>
      </c>
      <c r="C130" s="518">
        <v>39890</v>
      </c>
      <c r="D130" s="313">
        <v>2009</v>
      </c>
      <c r="E130" s="313">
        <v>77</v>
      </c>
      <c r="F130" s="314">
        <v>0.15625</v>
      </c>
      <c r="G130" s="314">
        <v>0.052083333333333336</v>
      </c>
      <c r="H130" s="518">
        <v>39890</v>
      </c>
      <c r="I130" s="313">
        <v>2009</v>
      </c>
      <c r="J130" s="313">
        <v>77</v>
      </c>
      <c r="K130" s="314">
        <v>0.20833333333333334</v>
      </c>
      <c r="L130" s="296">
        <v>4000</v>
      </c>
      <c r="M130" s="321">
        <v>18</v>
      </c>
      <c r="N130" s="498" t="s">
        <v>333</v>
      </c>
      <c r="O130" s="378"/>
      <c r="P130" s="282"/>
      <c r="Q130" s="487"/>
      <c r="R130" s="65"/>
      <c r="S130" s="65"/>
    </row>
    <row r="131" spans="1:19" s="10" customFormat="1" ht="15">
      <c r="A131" s="307">
        <v>110</v>
      </c>
      <c r="B131" s="292" t="s">
        <v>459</v>
      </c>
      <c r="C131" s="518">
        <v>39890</v>
      </c>
      <c r="D131" s="313">
        <v>2009</v>
      </c>
      <c r="E131" s="313">
        <v>77</v>
      </c>
      <c r="F131" s="314">
        <v>0.24513888888888888</v>
      </c>
      <c r="G131" s="314">
        <v>0.32430555555555557</v>
      </c>
      <c r="H131" s="518">
        <v>39890</v>
      </c>
      <c r="I131" s="313">
        <v>2009</v>
      </c>
      <c r="J131" s="313">
        <v>77</v>
      </c>
      <c r="K131" s="314">
        <v>0.5694444444444444</v>
      </c>
      <c r="L131" s="296">
        <v>4000</v>
      </c>
      <c r="M131" s="321">
        <v>112.08</v>
      </c>
      <c r="N131" s="498" t="s">
        <v>333</v>
      </c>
      <c r="O131" s="378"/>
      <c r="P131" s="282"/>
      <c r="Q131" s="487"/>
      <c r="R131" s="65"/>
      <c r="S131" s="65"/>
    </row>
    <row r="132" spans="1:19" s="10" customFormat="1" ht="15">
      <c r="A132" s="307">
        <v>111</v>
      </c>
      <c r="B132" s="292" t="s">
        <v>460</v>
      </c>
      <c r="C132" s="518">
        <v>39890</v>
      </c>
      <c r="D132" s="313">
        <v>2009</v>
      </c>
      <c r="E132" s="313">
        <v>77</v>
      </c>
      <c r="F132" s="314">
        <v>0.6805555555555555</v>
      </c>
      <c r="G132" s="314">
        <v>0.3333333333333333</v>
      </c>
      <c r="H132" s="518">
        <v>39891</v>
      </c>
      <c r="I132" s="313">
        <v>2009</v>
      </c>
      <c r="J132" s="313">
        <v>78</v>
      </c>
      <c r="K132" s="314">
        <v>0.013888888888888888</v>
      </c>
      <c r="L132" s="296">
        <v>4000</v>
      </c>
      <c r="M132" s="321">
        <v>115.2</v>
      </c>
      <c r="N132" s="498" t="s">
        <v>329</v>
      </c>
      <c r="O132" s="378" t="s">
        <v>330</v>
      </c>
      <c r="P132" s="282" t="s">
        <v>353</v>
      </c>
      <c r="Q132" s="487"/>
      <c r="R132" s="65"/>
      <c r="S132" s="65"/>
    </row>
    <row r="133" spans="1:19" s="10" customFormat="1" ht="15">
      <c r="A133" s="506"/>
      <c r="B133" s="516" t="s">
        <v>461</v>
      </c>
      <c r="C133" s="519">
        <v>39890</v>
      </c>
      <c r="D133" s="508">
        <v>2009</v>
      </c>
      <c r="E133" s="508">
        <v>77</v>
      </c>
      <c r="F133" s="507">
        <v>0.6805555555555555</v>
      </c>
      <c r="G133" s="507">
        <v>0.3333333333333333</v>
      </c>
      <c r="H133" s="519">
        <v>39891</v>
      </c>
      <c r="I133" s="508">
        <v>2009</v>
      </c>
      <c r="J133" s="508">
        <v>78</v>
      </c>
      <c r="K133" s="507">
        <v>0.013888888888888888</v>
      </c>
      <c r="L133" s="509">
        <v>0</v>
      </c>
      <c r="M133" s="510">
        <v>16</v>
      </c>
      <c r="N133" s="511" t="s">
        <v>333</v>
      </c>
      <c r="O133" s="512"/>
      <c r="P133" s="513"/>
      <c r="Q133" s="514"/>
      <c r="R133" s="65"/>
      <c r="S133" s="65"/>
    </row>
    <row r="134" spans="1:19" s="10" customFormat="1" ht="15">
      <c r="A134" s="307">
        <v>112</v>
      </c>
      <c r="B134" s="292" t="s">
        <v>462</v>
      </c>
      <c r="C134" s="518">
        <v>39891</v>
      </c>
      <c r="D134" s="313">
        <v>2009</v>
      </c>
      <c r="E134" s="313">
        <v>78</v>
      </c>
      <c r="F134" s="314">
        <v>0.013888888888888888</v>
      </c>
      <c r="G134" s="314">
        <v>0.051388888888888894</v>
      </c>
      <c r="H134" s="518">
        <v>39891</v>
      </c>
      <c r="I134" s="313">
        <v>2009</v>
      </c>
      <c r="J134" s="313">
        <v>78</v>
      </c>
      <c r="K134" s="314">
        <v>0.06527777777777778</v>
      </c>
      <c r="L134" s="296">
        <v>4000</v>
      </c>
      <c r="M134" s="321">
        <v>17.76</v>
      </c>
      <c r="N134" s="498" t="s">
        <v>333</v>
      </c>
      <c r="O134" s="378"/>
      <c r="P134" s="282"/>
      <c r="Q134" s="487"/>
      <c r="R134" s="65"/>
      <c r="S134" s="65"/>
    </row>
    <row r="135" spans="1:19" s="10" customFormat="1" ht="15">
      <c r="A135" s="307">
        <v>113</v>
      </c>
      <c r="B135" s="292" t="s">
        <v>463</v>
      </c>
      <c r="C135" s="518">
        <v>39891</v>
      </c>
      <c r="D135" s="313">
        <v>2009</v>
      </c>
      <c r="E135" s="313">
        <v>78</v>
      </c>
      <c r="F135" s="314">
        <v>0.1076388888888889</v>
      </c>
      <c r="G135" s="314">
        <v>0.3333333333333333</v>
      </c>
      <c r="H135" s="518">
        <v>39891</v>
      </c>
      <c r="I135" s="313">
        <v>2009</v>
      </c>
      <c r="J135" s="313">
        <v>78</v>
      </c>
      <c r="K135" s="314">
        <v>0.44097222222222227</v>
      </c>
      <c r="L135" s="296">
        <v>3000</v>
      </c>
      <c r="M135" s="321">
        <v>86.4</v>
      </c>
      <c r="N135" s="498" t="s">
        <v>333</v>
      </c>
      <c r="O135" s="378"/>
      <c r="P135" s="282"/>
      <c r="Q135" s="487"/>
      <c r="R135" s="65"/>
      <c r="S135" s="65"/>
    </row>
    <row r="136" spans="1:19" s="10" customFormat="1" ht="15">
      <c r="A136" s="307">
        <v>114</v>
      </c>
      <c r="B136" s="292" t="s">
        <v>464</v>
      </c>
      <c r="C136" s="518">
        <v>39891</v>
      </c>
      <c r="D136" s="313">
        <v>2009</v>
      </c>
      <c r="E136" s="313">
        <v>78</v>
      </c>
      <c r="F136" s="314">
        <v>0.6215277777777778</v>
      </c>
      <c r="G136" s="314">
        <v>0.4166666666666667</v>
      </c>
      <c r="H136" s="518">
        <v>39892</v>
      </c>
      <c r="I136" s="313">
        <v>2009</v>
      </c>
      <c r="J136" s="313">
        <v>79</v>
      </c>
      <c r="K136" s="314">
        <v>0.03819444444444444</v>
      </c>
      <c r="L136" s="296">
        <v>4000</v>
      </c>
      <c r="M136" s="321">
        <v>144</v>
      </c>
      <c r="N136" s="498" t="s">
        <v>329</v>
      </c>
      <c r="O136" s="378" t="s">
        <v>337</v>
      </c>
      <c r="P136" s="282" t="s">
        <v>353</v>
      </c>
      <c r="Q136" s="487"/>
      <c r="R136" s="65"/>
      <c r="S136" s="65"/>
    </row>
    <row r="137" spans="1:19" s="10" customFormat="1" ht="15">
      <c r="A137" s="307">
        <v>115</v>
      </c>
      <c r="B137" s="292" t="s">
        <v>465</v>
      </c>
      <c r="C137" s="518">
        <v>39892</v>
      </c>
      <c r="D137" s="313">
        <v>2009</v>
      </c>
      <c r="E137" s="313">
        <v>79</v>
      </c>
      <c r="F137" s="314">
        <v>0.1076388888888889</v>
      </c>
      <c r="G137" s="314">
        <v>0.3333333333333333</v>
      </c>
      <c r="H137" s="518">
        <v>39892</v>
      </c>
      <c r="I137" s="313">
        <v>2009</v>
      </c>
      <c r="J137" s="313">
        <v>79</v>
      </c>
      <c r="K137" s="314">
        <v>0.44097222222222227</v>
      </c>
      <c r="L137" s="296">
        <v>3000</v>
      </c>
      <c r="M137" s="321">
        <v>86.4</v>
      </c>
      <c r="N137" s="498" t="s">
        <v>333</v>
      </c>
      <c r="O137" s="378"/>
      <c r="P137" s="282"/>
      <c r="Q137" s="487"/>
      <c r="R137" s="65"/>
      <c r="S137" s="65"/>
    </row>
    <row r="138" spans="1:19" s="10" customFormat="1" ht="15">
      <c r="A138" s="307">
        <v>116</v>
      </c>
      <c r="B138" s="292" t="s">
        <v>466</v>
      </c>
      <c r="C138" s="518">
        <v>39892</v>
      </c>
      <c r="D138" s="313">
        <v>2009</v>
      </c>
      <c r="E138" s="313">
        <v>79</v>
      </c>
      <c r="F138" s="314">
        <v>0.46875</v>
      </c>
      <c r="G138" s="314">
        <v>0.125</v>
      </c>
      <c r="H138" s="518">
        <v>39892</v>
      </c>
      <c r="I138" s="313">
        <v>2009</v>
      </c>
      <c r="J138" s="313">
        <v>79</v>
      </c>
      <c r="K138" s="314">
        <v>0.59375</v>
      </c>
      <c r="L138" s="296">
        <v>4000</v>
      </c>
      <c r="M138" s="321">
        <v>43.2</v>
      </c>
      <c r="N138" s="498" t="s">
        <v>333</v>
      </c>
      <c r="O138" s="378"/>
      <c r="P138" s="282"/>
      <c r="Q138" s="487"/>
      <c r="R138" s="65"/>
      <c r="S138" s="65"/>
    </row>
    <row r="139" spans="1:19" s="10" customFormat="1" ht="15">
      <c r="A139" s="307">
        <v>117</v>
      </c>
      <c r="B139" s="292" t="s">
        <v>467</v>
      </c>
      <c r="C139" s="518">
        <v>39892</v>
      </c>
      <c r="D139" s="313">
        <v>2009</v>
      </c>
      <c r="E139" s="313">
        <v>79</v>
      </c>
      <c r="F139" s="314">
        <v>0.59375</v>
      </c>
      <c r="G139" s="314">
        <v>0.0763888888888889</v>
      </c>
      <c r="H139" s="518">
        <v>39892</v>
      </c>
      <c r="I139" s="313">
        <v>2009</v>
      </c>
      <c r="J139" s="313">
        <v>79</v>
      </c>
      <c r="K139" s="314">
        <v>0.6701388888888888</v>
      </c>
      <c r="L139" s="296">
        <v>4000</v>
      </c>
      <c r="M139" s="321">
        <v>26.4</v>
      </c>
      <c r="N139" s="498" t="s">
        <v>333</v>
      </c>
      <c r="O139" s="378"/>
      <c r="P139" s="282"/>
      <c r="Q139" s="487"/>
      <c r="R139" s="65"/>
      <c r="S139" s="65"/>
    </row>
    <row r="140" spans="1:19" s="10" customFormat="1" ht="15">
      <c r="A140" s="307">
        <v>118</v>
      </c>
      <c r="B140" s="292" t="s">
        <v>468</v>
      </c>
      <c r="C140" s="518">
        <v>39892</v>
      </c>
      <c r="D140" s="313">
        <v>2009</v>
      </c>
      <c r="E140" s="313">
        <v>79</v>
      </c>
      <c r="F140" s="314">
        <v>0.8333333333333334</v>
      </c>
      <c r="G140" s="314">
        <v>0.19444444444444445</v>
      </c>
      <c r="H140" s="518">
        <v>39893</v>
      </c>
      <c r="I140" s="313">
        <v>2009</v>
      </c>
      <c r="J140" s="313">
        <v>80</v>
      </c>
      <c r="K140" s="314">
        <v>0.027777777777777776</v>
      </c>
      <c r="L140" s="296">
        <v>4000</v>
      </c>
      <c r="M140" s="321">
        <v>67.2</v>
      </c>
      <c r="N140" s="498" t="s">
        <v>329</v>
      </c>
      <c r="O140" s="378" t="s">
        <v>330</v>
      </c>
      <c r="P140" s="282" t="s">
        <v>353</v>
      </c>
      <c r="Q140" s="487"/>
      <c r="R140" s="65"/>
      <c r="S140" s="65"/>
    </row>
    <row r="141" spans="1:19" s="10" customFormat="1" ht="15">
      <c r="A141" s="506"/>
      <c r="B141" s="516" t="s">
        <v>469</v>
      </c>
      <c r="C141" s="519">
        <v>39892</v>
      </c>
      <c r="D141" s="508">
        <v>2009</v>
      </c>
      <c r="E141" s="508">
        <v>79</v>
      </c>
      <c r="F141" s="507">
        <v>0.8333333333333334</v>
      </c>
      <c r="G141" s="507">
        <v>0.19444444444444445</v>
      </c>
      <c r="H141" s="519">
        <v>39893</v>
      </c>
      <c r="I141" s="508">
        <v>2009</v>
      </c>
      <c r="J141" s="508">
        <v>80</v>
      </c>
      <c r="K141" s="507">
        <v>0.027777777777777776</v>
      </c>
      <c r="L141" s="509">
        <v>0</v>
      </c>
      <c r="M141" s="510">
        <v>9.5</v>
      </c>
      <c r="N141" s="511" t="s">
        <v>333</v>
      </c>
      <c r="O141" s="512"/>
      <c r="P141" s="513"/>
      <c r="Q141" s="514"/>
      <c r="R141" s="65"/>
      <c r="S141" s="65"/>
    </row>
    <row r="142" spans="1:19" s="10" customFormat="1" ht="15">
      <c r="A142" s="307">
        <v>119</v>
      </c>
      <c r="B142" s="292" t="s">
        <v>470</v>
      </c>
      <c r="C142" s="518">
        <v>39893</v>
      </c>
      <c r="D142" s="313">
        <v>2009</v>
      </c>
      <c r="E142" s="313">
        <v>80</v>
      </c>
      <c r="F142" s="314">
        <v>0.09722222222222222</v>
      </c>
      <c r="G142" s="314">
        <v>0.3333333333333333</v>
      </c>
      <c r="H142" s="518">
        <v>39893</v>
      </c>
      <c r="I142" s="313">
        <v>2009</v>
      </c>
      <c r="J142" s="313">
        <v>80</v>
      </c>
      <c r="K142" s="314">
        <v>0.4305555555555556</v>
      </c>
      <c r="L142" s="296">
        <v>3000</v>
      </c>
      <c r="M142" s="321">
        <v>86.4</v>
      </c>
      <c r="N142" s="498" t="s">
        <v>333</v>
      </c>
      <c r="O142" s="378"/>
      <c r="P142" s="282"/>
      <c r="Q142" s="487"/>
      <c r="R142" s="65"/>
      <c r="S142" s="65"/>
    </row>
    <row r="143" spans="1:19" s="10" customFormat="1" ht="15">
      <c r="A143" s="307">
        <v>120</v>
      </c>
      <c r="B143" s="292" t="s">
        <v>471</v>
      </c>
      <c r="C143" s="518">
        <v>39893</v>
      </c>
      <c r="D143" s="313">
        <v>2009</v>
      </c>
      <c r="E143" s="313">
        <v>80</v>
      </c>
      <c r="F143" s="314">
        <v>0.8125</v>
      </c>
      <c r="G143" s="314">
        <v>0.18055555555555555</v>
      </c>
      <c r="H143" s="518">
        <v>39893</v>
      </c>
      <c r="I143" s="313">
        <v>2009</v>
      </c>
      <c r="J143" s="313">
        <v>80</v>
      </c>
      <c r="K143" s="314">
        <v>0.9930555555555555</v>
      </c>
      <c r="L143" s="296">
        <v>4000</v>
      </c>
      <c r="M143" s="321">
        <v>62.4</v>
      </c>
      <c r="N143" s="498" t="s">
        <v>329</v>
      </c>
      <c r="O143" s="378" t="s">
        <v>330</v>
      </c>
      <c r="P143" s="282" t="s">
        <v>353</v>
      </c>
      <c r="Q143" s="487"/>
      <c r="R143" s="65"/>
      <c r="S143" s="65"/>
    </row>
    <row r="144" spans="1:19" s="10" customFormat="1" ht="15">
      <c r="A144" s="506"/>
      <c r="B144" s="516" t="s">
        <v>472</v>
      </c>
      <c r="C144" s="519">
        <v>39893</v>
      </c>
      <c r="D144" s="508">
        <v>2009</v>
      </c>
      <c r="E144" s="508">
        <v>80</v>
      </c>
      <c r="F144" s="507">
        <v>0.8125</v>
      </c>
      <c r="G144" s="507">
        <v>0.18055555555555555</v>
      </c>
      <c r="H144" s="519">
        <v>39893</v>
      </c>
      <c r="I144" s="508">
        <v>2009</v>
      </c>
      <c r="J144" s="508">
        <v>80</v>
      </c>
      <c r="K144" s="507">
        <v>0.9930555555555555</v>
      </c>
      <c r="L144" s="509">
        <v>0</v>
      </c>
      <c r="M144" s="510">
        <v>8.5</v>
      </c>
      <c r="N144" s="511" t="s">
        <v>333</v>
      </c>
      <c r="O144" s="512"/>
      <c r="P144" s="513"/>
      <c r="Q144" s="514"/>
      <c r="R144" s="65"/>
      <c r="S144" s="65"/>
    </row>
    <row r="145" spans="1:19" s="10" customFormat="1" ht="15">
      <c r="A145" s="307">
        <v>121</v>
      </c>
      <c r="B145" s="292" t="s">
        <v>473</v>
      </c>
      <c r="C145" s="518">
        <v>39893</v>
      </c>
      <c r="D145" s="313">
        <v>2009</v>
      </c>
      <c r="E145" s="313">
        <v>80</v>
      </c>
      <c r="F145" s="314">
        <v>0.9930555555555555</v>
      </c>
      <c r="G145" s="314">
        <v>0.06180555555555556</v>
      </c>
      <c r="H145" s="518">
        <v>39894</v>
      </c>
      <c r="I145" s="313">
        <v>2009</v>
      </c>
      <c r="J145" s="313">
        <v>81</v>
      </c>
      <c r="K145" s="314">
        <v>0.05486111111111111</v>
      </c>
      <c r="L145" s="296">
        <v>4000</v>
      </c>
      <c r="M145" s="321">
        <v>21.36</v>
      </c>
      <c r="N145" s="498" t="s">
        <v>333</v>
      </c>
      <c r="O145" s="378"/>
      <c r="P145" s="282"/>
      <c r="Q145" s="487"/>
      <c r="R145" s="65"/>
      <c r="S145" s="65"/>
    </row>
    <row r="146" spans="1:19" s="10" customFormat="1" ht="15">
      <c r="A146" s="307">
        <v>122</v>
      </c>
      <c r="B146" s="292" t="s">
        <v>474</v>
      </c>
      <c r="C146" s="518">
        <v>39894</v>
      </c>
      <c r="D146" s="313">
        <v>2009</v>
      </c>
      <c r="E146" s="313">
        <v>81</v>
      </c>
      <c r="F146" s="314">
        <v>0.09722222222222222</v>
      </c>
      <c r="G146" s="314">
        <v>0.3333333333333333</v>
      </c>
      <c r="H146" s="518">
        <v>39894</v>
      </c>
      <c r="I146" s="313">
        <v>2009</v>
      </c>
      <c r="J146" s="313">
        <v>81</v>
      </c>
      <c r="K146" s="314">
        <v>0.4305555555555556</v>
      </c>
      <c r="L146" s="296">
        <v>3000</v>
      </c>
      <c r="M146" s="321">
        <v>86.4</v>
      </c>
      <c r="N146" s="498" t="s">
        <v>333</v>
      </c>
      <c r="O146" s="378"/>
      <c r="P146" s="282"/>
      <c r="Q146" s="487"/>
      <c r="R146" s="65"/>
      <c r="S146" s="65"/>
    </row>
    <row r="147" spans="1:19" s="10" customFormat="1" ht="15">
      <c r="A147" s="307">
        <v>123</v>
      </c>
      <c r="B147" s="292" t="s">
        <v>475</v>
      </c>
      <c r="C147" s="518">
        <v>39894</v>
      </c>
      <c r="D147" s="313">
        <v>2009</v>
      </c>
      <c r="E147" s="313">
        <v>81</v>
      </c>
      <c r="F147" s="314">
        <v>0.4583333333333333</v>
      </c>
      <c r="G147" s="314">
        <v>0.052083333333333336</v>
      </c>
      <c r="H147" s="518">
        <v>39894</v>
      </c>
      <c r="I147" s="313">
        <v>2009</v>
      </c>
      <c r="J147" s="313">
        <v>81</v>
      </c>
      <c r="K147" s="314">
        <v>0.5104166666666666</v>
      </c>
      <c r="L147" s="296">
        <v>4000</v>
      </c>
      <c r="M147" s="321">
        <v>18</v>
      </c>
      <c r="N147" s="498" t="s">
        <v>333</v>
      </c>
      <c r="O147" s="378"/>
      <c r="P147" s="282"/>
      <c r="Q147" s="487"/>
      <c r="R147" s="65"/>
      <c r="S147" s="65"/>
    </row>
    <row r="148" spans="1:19" s="10" customFormat="1" ht="15">
      <c r="A148" s="307">
        <v>124</v>
      </c>
      <c r="B148" s="292" t="s">
        <v>476</v>
      </c>
      <c r="C148" s="518">
        <v>39894</v>
      </c>
      <c r="D148" s="313">
        <v>2009</v>
      </c>
      <c r="E148" s="313">
        <v>81</v>
      </c>
      <c r="F148" s="314">
        <v>0.5104166666666666</v>
      </c>
      <c r="G148" s="314">
        <v>0.32222222222222224</v>
      </c>
      <c r="H148" s="518">
        <v>39894</v>
      </c>
      <c r="I148" s="313">
        <v>2009</v>
      </c>
      <c r="J148" s="313">
        <v>81</v>
      </c>
      <c r="K148" s="314">
        <v>0.8326388888888889</v>
      </c>
      <c r="L148" s="296">
        <v>4000</v>
      </c>
      <c r="M148" s="321">
        <v>111.36</v>
      </c>
      <c r="N148" s="498" t="s">
        <v>329</v>
      </c>
      <c r="O148" s="378" t="s">
        <v>330</v>
      </c>
      <c r="P148" s="282" t="s">
        <v>353</v>
      </c>
      <c r="Q148" s="487"/>
      <c r="R148" s="65"/>
      <c r="S148" s="65"/>
    </row>
    <row r="149" spans="1:19" s="10" customFormat="1" ht="15">
      <c r="A149" s="506"/>
      <c r="B149" s="516" t="s">
        <v>477</v>
      </c>
      <c r="C149" s="519">
        <v>39894</v>
      </c>
      <c r="D149" s="508">
        <v>2009</v>
      </c>
      <c r="E149" s="508">
        <v>81</v>
      </c>
      <c r="F149" s="507">
        <v>0.5104166666666666</v>
      </c>
      <c r="G149" s="507">
        <v>0.32222222222222224</v>
      </c>
      <c r="H149" s="519">
        <v>39894</v>
      </c>
      <c r="I149" s="508">
        <v>2009</v>
      </c>
      <c r="J149" s="508">
        <v>81</v>
      </c>
      <c r="K149" s="507">
        <v>0.8326388888888889</v>
      </c>
      <c r="L149" s="509">
        <v>0</v>
      </c>
      <c r="M149" s="510">
        <v>13.5</v>
      </c>
      <c r="N149" s="511" t="s">
        <v>333</v>
      </c>
      <c r="O149" s="512"/>
      <c r="P149" s="513"/>
      <c r="Q149" s="514"/>
      <c r="R149" s="65"/>
      <c r="S149" s="65"/>
    </row>
    <row r="150" spans="1:19" s="10" customFormat="1" ht="15">
      <c r="A150" s="307">
        <v>125</v>
      </c>
      <c r="B150" s="292" t="s">
        <v>478</v>
      </c>
      <c r="C150" s="518">
        <v>39894</v>
      </c>
      <c r="D150" s="313">
        <v>2009</v>
      </c>
      <c r="E150" s="313">
        <v>81</v>
      </c>
      <c r="F150" s="314">
        <v>0.8326388888888889</v>
      </c>
      <c r="G150" s="314">
        <v>0.1951388888888889</v>
      </c>
      <c r="H150" s="518">
        <v>39895</v>
      </c>
      <c r="I150" s="313">
        <v>2009</v>
      </c>
      <c r="J150" s="313">
        <v>82</v>
      </c>
      <c r="K150" s="314">
        <v>0.027777777777777776</v>
      </c>
      <c r="L150" s="296">
        <v>4000</v>
      </c>
      <c r="M150" s="321">
        <v>67.44</v>
      </c>
      <c r="N150" s="498" t="s">
        <v>333</v>
      </c>
      <c r="O150" s="378"/>
      <c r="P150" s="282"/>
      <c r="Q150" s="487"/>
      <c r="R150" s="65"/>
      <c r="S150" s="65"/>
    </row>
    <row r="151" spans="1:19" s="10" customFormat="1" ht="15">
      <c r="A151" s="307">
        <v>126</v>
      </c>
      <c r="B151" s="292" t="s">
        <v>479</v>
      </c>
      <c r="C151" s="518">
        <v>39895</v>
      </c>
      <c r="D151" s="313">
        <v>2009</v>
      </c>
      <c r="E151" s="313">
        <v>82</v>
      </c>
      <c r="F151" s="314">
        <v>0.09722222222222222</v>
      </c>
      <c r="G151" s="314">
        <v>0.3333333333333333</v>
      </c>
      <c r="H151" s="518">
        <v>39895</v>
      </c>
      <c r="I151" s="313">
        <v>2009</v>
      </c>
      <c r="J151" s="313">
        <v>82</v>
      </c>
      <c r="K151" s="314">
        <v>0.4305555555555556</v>
      </c>
      <c r="L151" s="296">
        <v>3000</v>
      </c>
      <c r="M151" s="321">
        <v>86.4</v>
      </c>
      <c r="N151" s="498" t="s">
        <v>333</v>
      </c>
      <c r="O151" s="378"/>
      <c r="P151" s="282"/>
      <c r="Q151" s="487"/>
      <c r="R151" s="65"/>
      <c r="S151" s="65"/>
    </row>
    <row r="152" spans="1:19" s="10" customFormat="1" ht="15">
      <c r="A152" s="307">
        <v>127</v>
      </c>
      <c r="B152" s="292" t="s">
        <v>480</v>
      </c>
      <c r="C152" s="518">
        <v>39895</v>
      </c>
      <c r="D152" s="313">
        <v>2009</v>
      </c>
      <c r="E152" s="313">
        <v>82</v>
      </c>
      <c r="F152" s="314">
        <v>0.4583333333333333</v>
      </c>
      <c r="G152" s="314">
        <v>0.548611111111111</v>
      </c>
      <c r="H152" s="518">
        <v>39896</v>
      </c>
      <c r="I152" s="313">
        <v>2009</v>
      </c>
      <c r="J152" s="313">
        <v>83</v>
      </c>
      <c r="K152" s="314">
        <v>0.006944444444444444</v>
      </c>
      <c r="L152" s="296">
        <v>4000</v>
      </c>
      <c r="M152" s="321">
        <v>189.6</v>
      </c>
      <c r="N152" s="498" t="s">
        <v>333</v>
      </c>
      <c r="O152" s="378"/>
      <c r="P152" s="282"/>
      <c r="Q152" s="487"/>
      <c r="R152" s="65"/>
      <c r="S152" s="65"/>
    </row>
    <row r="153" spans="1:19" s="10" customFormat="1" ht="15">
      <c r="A153" s="307">
        <v>128</v>
      </c>
      <c r="B153" s="292" t="s">
        <v>481</v>
      </c>
      <c r="C153" s="518">
        <v>39896</v>
      </c>
      <c r="D153" s="313">
        <v>2009</v>
      </c>
      <c r="E153" s="313">
        <v>83</v>
      </c>
      <c r="F153" s="314">
        <v>0.09722222222222222</v>
      </c>
      <c r="G153" s="314">
        <v>0.3333333333333333</v>
      </c>
      <c r="H153" s="518">
        <v>39896</v>
      </c>
      <c r="I153" s="313">
        <v>2009</v>
      </c>
      <c r="J153" s="313">
        <v>83</v>
      </c>
      <c r="K153" s="314">
        <v>0.4305555555555556</v>
      </c>
      <c r="L153" s="296">
        <v>3000</v>
      </c>
      <c r="M153" s="321">
        <v>86.4</v>
      </c>
      <c r="N153" s="498" t="s">
        <v>333</v>
      </c>
      <c r="O153" s="378"/>
      <c r="P153" s="282"/>
      <c r="Q153" s="487"/>
      <c r="R153" s="65"/>
      <c r="S153" s="65"/>
    </row>
    <row r="154" spans="1:19" s="10" customFormat="1" ht="15">
      <c r="A154" s="307">
        <v>129</v>
      </c>
      <c r="B154" s="292" t="s">
        <v>482</v>
      </c>
      <c r="C154" s="518">
        <v>39896</v>
      </c>
      <c r="D154" s="313">
        <v>2009</v>
      </c>
      <c r="E154" s="313">
        <v>83</v>
      </c>
      <c r="F154" s="314">
        <v>0.4583333333333333</v>
      </c>
      <c r="G154" s="314">
        <v>0.052083333333333336</v>
      </c>
      <c r="H154" s="518">
        <v>39896</v>
      </c>
      <c r="I154" s="313">
        <v>2009</v>
      </c>
      <c r="J154" s="313">
        <v>83</v>
      </c>
      <c r="K154" s="314">
        <v>0.5104166666666666</v>
      </c>
      <c r="L154" s="296">
        <v>4000</v>
      </c>
      <c r="M154" s="321">
        <v>18</v>
      </c>
      <c r="N154" s="498" t="s">
        <v>333</v>
      </c>
      <c r="O154" s="378"/>
      <c r="P154" s="282"/>
      <c r="Q154" s="487"/>
      <c r="R154" s="65"/>
      <c r="S154" s="65"/>
    </row>
    <row r="155" spans="1:19" s="10" customFormat="1" ht="15">
      <c r="A155" s="307">
        <v>130</v>
      </c>
      <c r="B155" s="292" t="s">
        <v>483</v>
      </c>
      <c r="C155" s="518">
        <v>39896</v>
      </c>
      <c r="D155" s="313">
        <v>2009</v>
      </c>
      <c r="E155" s="313">
        <v>83</v>
      </c>
      <c r="F155" s="314">
        <v>0.59375</v>
      </c>
      <c r="G155" s="314">
        <v>0.4236111111111111</v>
      </c>
      <c r="H155" s="518">
        <v>39897</v>
      </c>
      <c r="I155" s="313">
        <v>2009</v>
      </c>
      <c r="J155" s="313">
        <v>84</v>
      </c>
      <c r="K155" s="314">
        <v>0.017361111111111112</v>
      </c>
      <c r="L155" s="296">
        <v>4000</v>
      </c>
      <c r="M155" s="321">
        <v>146.4</v>
      </c>
      <c r="N155" s="498" t="s">
        <v>329</v>
      </c>
      <c r="O155" s="378" t="s">
        <v>337</v>
      </c>
      <c r="P155" s="282" t="s">
        <v>331</v>
      </c>
      <c r="Q155" s="487"/>
      <c r="R155" s="65"/>
      <c r="S155" s="65"/>
    </row>
    <row r="156" spans="1:19" s="10" customFormat="1" ht="15">
      <c r="A156" s="307">
        <v>131</v>
      </c>
      <c r="B156" s="292" t="s">
        <v>484</v>
      </c>
      <c r="C156" s="518">
        <v>39897</v>
      </c>
      <c r="D156" s="313">
        <v>2009</v>
      </c>
      <c r="E156" s="313">
        <v>84</v>
      </c>
      <c r="F156" s="314">
        <v>0.08680555555555557</v>
      </c>
      <c r="G156" s="314">
        <v>0.3333333333333333</v>
      </c>
      <c r="H156" s="518">
        <v>39897</v>
      </c>
      <c r="I156" s="313">
        <v>2009</v>
      </c>
      <c r="J156" s="313">
        <v>84</v>
      </c>
      <c r="K156" s="314">
        <v>0.4201388888888889</v>
      </c>
      <c r="L156" s="296">
        <v>3000</v>
      </c>
      <c r="M156" s="321">
        <v>86.4</v>
      </c>
      <c r="N156" s="498" t="s">
        <v>333</v>
      </c>
      <c r="O156" s="378"/>
      <c r="P156" s="282"/>
      <c r="Q156" s="487"/>
      <c r="R156" s="65"/>
      <c r="S156" s="65"/>
    </row>
    <row r="157" spans="1:19" s="10" customFormat="1" ht="15.75" thickBot="1">
      <c r="A157" s="307">
        <v>132</v>
      </c>
      <c r="B157" s="292" t="s">
        <v>485</v>
      </c>
      <c r="C157" s="518">
        <v>39898</v>
      </c>
      <c r="D157" s="313">
        <v>2009</v>
      </c>
      <c r="E157" s="313">
        <v>85</v>
      </c>
      <c r="F157" s="314">
        <v>0.08680555555555557</v>
      </c>
      <c r="G157" s="318">
        <v>0.3333333333333333</v>
      </c>
      <c r="H157" s="520">
        <v>39898</v>
      </c>
      <c r="I157" s="317">
        <v>2009</v>
      </c>
      <c r="J157" s="317">
        <v>85</v>
      </c>
      <c r="K157" s="318">
        <v>0.4201388888888889</v>
      </c>
      <c r="L157" s="497">
        <v>3000</v>
      </c>
      <c r="M157" s="490">
        <v>86.4</v>
      </c>
      <c r="N157" s="499" t="s">
        <v>333</v>
      </c>
      <c r="O157" s="500"/>
      <c r="P157" s="488"/>
      <c r="Q157" s="489"/>
      <c r="R157" s="65"/>
      <c r="S157" s="65"/>
    </row>
    <row r="158" spans="1:16" ht="15.75" thickBot="1">
      <c r="A158" s="307"/>
      <c r="B158" s="494" t="s">
        <v>487</v>
      </c>
      <c r="C158" s="520">
        <v>39532</v>
      </c>
      <c r="D158" s="317">
        <v>2009</v>
      </c>
      <c r="E158" s="317">
        <v>85</v>
      </c>
      <c r="F158" s="318">
        <v>0.4201388888888889</v>
      </c>
      <c r="G158" s="46"/>
      <c r="H158" s="47"/>
      <c r="I158" s="47"/>
      <c r="J158" s="47"/>
      <c r="K158" s="47"/>
      <c r="L158" s="48"/>
      <c r="M158" s="49"/>
      <c r="N158" s="48"/>
      <c r="O158" s="48"/>
      <c r="P158" s="48"/>
    </row>
    <row r="159" spans="2:16" ht="15">
      <c r="B159" s="11"/>
      <c r="C159" s="482"/>
      <c r="D159" s="11"/>
      <c r="E159" s="11"/>
      <c r="F159" s="50"/>
      <c r="G159" s="46"/>
      <c r="H159" s="47"/>
      <c r="I159" s="47"/>
      <c r="J159" s="47"/>
      <c r="K159" s="47"/>
      <c r="L159" s="48"/>
      <c r="M159" s="49"/>
      <c r="N159" s="48"/>
      <c r="O159" s="48"/>
      <c r="P159" s="48"/>
    </row>
    <row r="160" ht="15">
      <c r="G160" s="21"/>
    </row>
    <row r="161" spans="1:8" ht="15">
      <c r="A161" s="20">
        <f>COUNTA(A5:A158)</f>
        <v>132</v>
      </c>
      <c r="B161" s="20" t="s">
        <v>0</v>
      </c>
      <c r="F161" s="20" t="s">
        <v>95</v>
      </c>
      <c r="G161" s="51" t="s">
        <v>94</v>
      </c>
      <c r="H161" s="483"/>
    </row>
    <row r="163" spans="1:15" ht="15.75">
      <c r="A163" s="20">
        <f>MAX(A5:A158)</f>
        <v>132</v>
      </c>
      <c r="E163" s="52" t="s">
        <v>1</v>
      </c>
      <c r="F163" s="275">
        <f>DAY(G163)+31</f>
        <v>35</v>
      </c>
      <c r="G163" s="276">
        <f>SUM(G7:G157)</f>
        <v>35.84097222222222</v>
      </c>
      <c r="H163" s="275"/>
      <c r="I163" s="276"/>
      <c r="L163" s="10" t="s">
        <v>124</v>
      </c>
      <c r="M163" s="277">
        <f>SUM(M7:M157)</f>
        <v>9453.759999999995</v>
      </c>
      <c r="N163" s="20" t="s">
        <v>125</v>
      </c>
      <c r="O163" s="55"/>
    </row>
    <row r="164" spans="5:15" ht="15.75">
      <c r="E164" s="10" t="s">
        <v>2</v>
      </c>
      <c r="F164" s="53"/>
      <c r="G164" s="21"/>
      <c r="I164" s="276"/>
      <c r="L164" s="10" t="s">
        <v>3</v>
      </c>
      <c r="M164" s="55"/>
      <c r="O164" s="55"/>
    </row>
    <row r="165" spans="7:13" ht="15.75">
      <c r="G165" s="21"/>
      <c r="I165" s="276"/>
      <c r="M165" s="55"/>
    </row>
    <row r="166" spans="5:15" ht="15.75">
      <c r="E166" s="52" t="s">
        <v>1</v>
      </c>
      <c r="F166" s="275">
        <f>DAY(G166)</f>
        <v>30</v>
      </c>
      <c r="G166" s="276">
        <f>G163-G8-G27-G32-G41-G45-G50-G53-G58-G65-G81-G86-G95-G101-G106-G125-G133-G141-G144-G149</f>
        <v>30.324305555555547</v>
      </c>
      <c r="H166" s="275"/>
      <c r="I166" s="517"/>
      <c r="L166" s="10" t="s">
        <v>124</v>
      </c>
      <c r="M166" s="277">
        <f>M163-M8-M27-M32-M41-M45-M50-M53-M58-M65-M81-M86-M95-M101-M106-M125-M133-M141-M144-M149</f>
        <v>9188.759999999995</v>
      </c>
      <c r="N166" s="20" t="s">
        <v>125</v>
      </c>
      <c r="O166" s="55"/>
    </row>
    <row r="167" spans="5:13" ht="15.75">
      <c r="E167" s="10" t="s">
        <v>4</v>
      </c>
      <c r="F167" s="10"/>
      <c r="G167" s="21"/>
      <c r="I167" s="276"/>
      <c r="L167" s="10" t="s">
        <v>5</v>
      </c>
      <c r="M167" s="55"/>
    </row>
    <row r="168" spans="7:13" ht="15.75">
      <c r="G168" s="21"/>
      <c r="I168" s="276"/>
      <c r="M168" s="55"/>
    </row>
    <row r="169" spans="1:14" ht="15.75">
      <c r="A169" s="20">
        <f>'Deep Space Cals'!A106</f>
        <v>47</v>
      </c>
      <c r="B169" s="10" t="s">
        <v>6</v>
      </c>
      <c r="C169" s="56"/>
      <c r="F169" s="53">
        <f>DAY(G169)</f>
        <v>12</v>
      </c>
      <c r="G169" s="21">
        <f>'Deep Space Cals'!F120</f>
        <v>12.684027777777784</v>
      </c>
      <c r="I169" s="517"/>
      <c r="M169" s="55">
        <f>'Deep Space Cals'!E123</f>
        <v>3355.8000000000025</v>
      </c>
      <c r="N169" s="20" t="s">
        <v>125</v>
      </c>
    </row>
    <row r="170" spans="2:13" ht="15.75">
      <c r="B170" s="10"/>
      <c r="C170" s="56"/>
      <c r="G170" s="21"/>
      <c r="I170" s="276"/>
      <c r="M170" s="55"/>
    </row>
    <row r="171" spans="1:14" ht="15.75">
      <c r="A171" s="20">
        <f>Saturn!A14</f>
        <v>3</v>
      </c>
      <c r="B171" s="10" t="s">
        <v>209</v>
      </c>
      <c r="C171" s="56"/>
      <c r="F171" s="53">
        <f>DAY(G171)</f>
        <v>1</v>
      </c>
      <c r="G171" s="21">
        <f>Saturn!G14</f>
        <v>1.3229166666666667</v>
      </c>
      <c r="I171" s="517"/>
      <c r="M171" s="55">
        <f>Saturn!M14</f>
        <v>457.20000000000005</v>
      </c>
      <c r="N171" s="20" t="s">
        <v>125</v>
      </c>
    </row>
    <row r="172" spans="2:13" ht="15.75">
      <c r="B172" s="10"/>
      <c r="C172" s="56"/>
      <c r="G172" s="21"/>
      <c r="I172" s="276"/>
      <c r="M172" s="55"/>
    </row>
    <row r="173" spans="1:14" ht="15.75">
      <c r="A173" s="20">
        <f>'Icy Satellites'!A13</f>
        <v>2</v>
      </c>
      <c r="B173" s="10" t="s">
        <v>210</v>
      </c>
      <c r="C173" s="56"/>
      <c r="F173" s="53">
        <f>DAY(G173)</f>
        <v>0</v>
      </c>
      <c r="G173" s="21">
        <f>'Icy Satellites'!G13</f>
        <v>0.3680555555555556</v>
      </c>
      <c r="I173" s="517"/>
      <c r="M173" s="55">
        <f>'Icy Satellites'!M13</f>
        <v>127.2</v>
      </c>
      <c r="N173" s="20" t="s">
        <v>125</v>
      </c>
    </row>
    <row r="174" spans="2:13" ht="15">
      <c r="B174" s="10"/>
      <c r="C174" s="56"/>
      <c r="G174" s="21"/>
      <c r="M174" s="55"/>
    </row>
    <row r="175" spans="1:14" ht="15.75">
      <c r="A175" s="20">
        <f>Titan!A20</f>
        <v>9</v>
      </c>
      <c r="B175" s="10" t="s">
        <v>211</v>
      </c>
      <c r="C175" s="56"/>
      <c r="F175" s="53">
        <f>DAY(G175)</f>
        <v>0</v>
      </c>
      <c r="G175" s="21">
        <f>Titan!G20</f>
        <v>0.46874999999999994</v>
      </c>
      <c r="I175" s="517"/>
      <c r="M175" s="55">
        <f>Titan!M20</f>
        <v>162</v>
      </c>
      <c r="N175" s="20" t="s">
        <v>125</v>
      </c>
    </row>
    <row r="176" spans="2:13" ht="15.75">
      <c r="B176" s="10"/>
      <c r="C176" s="56"/>
      <c r="G176" s="21"/>
      <c r="I176" s="517"/>
      <c r="M176" s="55"/>
    </row>
    <row r="177" spans="1:14" ht="15.75">
      <c r="A177" s="20">
        <f>Rings!A82</f>
        <v>71</v>
      </c>
      <c r="B177" s="10" t="s">
        <v>212</v>
      </c>
      <c r="C177" s="56"/>
      <c r="F177" s="53">
        <f>DAY(G177)</f>
        <v>15</v>
      </c>
      <c r="G177" s="21">
        <f>Rings!G82</f>
        <v>15.480555555555561</v>
      </c>
      <c r="I177" s="517"/>
      <c r="M177" s="55">
        <f>Rings!M82</f>
        <v>5086.559999999998</v>
      </c>
      <c r="N177" s="20" t="s">
        <v>125</v>
      </c>
    </row>
    <row r="178" spans="2:13" ht="15.75">
      <c r="B178" s="10"/>
      <c r="C178" s="56"/>
      <c r="G178" s="21"/>
      <c r="I178" s="517"/>
      <c r="M178" s="55"/>
    </row>
    <row r="179" spans="2:13" ht="15.75">
      <c r="B179" s="10"/>
      <c r="C179" s="56"/>
      <c r="G179" s="21"/>
      <c r="I179" s="517"/>
      <c r="M179" s="55"/>
    </row>
    <row r="180" spans="1:15" ht="15.75">
      <c r="A180" s="20">
        <f>+A169+A171+A173+A175+A177</f>
        <v>132</v>
      </c>
      <c r="B180" s="10" t="s">
        <v>7</v>
      </c>
      <c r="C180" s="56"/>
      <c r="E180" s="21"/>
      <c r="F180" s="275">
        <f>DAY(G180)</f>
        <v>30</v>
      </c>
      <c r="G180" s="276">
        <f>G169+G171+G173+G175+G177</f>
        <v>30.32430555555557</v>
      </c>
      <c r="H180" s="484"/>
      <c r="I180" s="517"/>
      <c r="L180" s="55"/>
      <c r="M180" s="277">
        <f>M169+M171+M173+M175+M177</f>
        <v>9188.76</v>
      </c>
      <c r="N180" s="20" t="s">
        <v>125</v>
      </c>
      <c r="O180" s="55"/>
    </row>
    <row r="181" spans="2:13" ht="15.75">
      <c r="B181" s="10"/>
      <c r="C181" s="56"/>
      <c r="G181" s="21"/>
      <c r="I181" s="517"/>
      <c r="M181" s="55"/>
    </row>
    <row r="182" spans="2:13" ht="15.75">
      <c r="B182" s="10"/>
      <c r="C182" s="56"/>
      <c r="G182" s="21"/>
      <c r="I182" s="517"/>
      <c r="K182" s="56"/>
      <c r="L182" s="10" t="s">
        <v>8</v>
      </c>
      <c r="M182" s="55">
        <f>M169/M166</f>
        <v>0.365207057317854</v>
      </c>
    </row>
    <row r="183" spans="2:13" ht="15">
      <c r="B183" s="10"/>
      <c r="C183" s="56"/>
      <c r="G183" s="21"/>
      <c r="K183" s="56"/>
      <c r="L183" s="10"/>
      <c r="M183" s="55"/>
    </row>
    <row r="184" spans="2:13" ht="15">
      <c r="B184" s="10"/>
      <c r="C184" s="56"/>
      <c r="G184" s="21"/>
      <c r="K184" s="56"/>
      <c r="L184" s="10"/>
      <c r="M184" s="55">
        <v>1</v>
      </c>
    </row>
    <row r="185" spans="2:13" ht="15">
      <c r="B185" s="10"/>
      <c r="C185" s="56"/>
      <c r="G185" s="21"/>
      <c r="M185" s="55"/>
    </row>
    <row r="186" spans="1:14" ht="15.75">
      <c r="A186" s="20">
        <f>Saturn!A36+'Icy Satellites'!A34+Titan!A52+Rings!A187</f>
        <v>19</v>
      </c>
      <c r="B186" s="10" t="s">
        <v>9</v>
      </c>
      <c r="C186" s="56"/>
      <c r="F186" s="53">
        <f>DAY(G186)</f>
        <v>5</v>
      </c>
      <c r="G186" s="21">
        <f>Saturn!G36+'Icy Satellites'!G34+Titan!G52+Rings!G187</f>
        <v>5.516666666666666</v>
      </c>
      <c r="I186" s="394"/>
      <c r="J186" s="276"/>
      <c r="M186" s="55">
        <f>Saturn!L36+'Icy Satellites'!L34+Titan!L52+Rings!L187</f>
        <v>265</v>
      </c>
      <c r="N186" s="20" t="s">
        <v>125</v>
      </c>
    </row>
    <row r="187" spans="2:13" ht="15">
      <c r="B187" s="10"/>
      <c r="C187" s="56"/>
      <c r="G187" s="21"/>
      <c r="I187" s="394"/>
      <c r="M187" s="55"/>
    </row>
    <row r="188" spans="1:15" ht="15.75">
      <c r="A188" s="20">
        <f>A180+A186</f>
        <v>151</v>
      </c>
      <c r="B188" s="10" t="s">
        <v>10</v>
      </c>
      <c r="C188" s="56"/>
      <c r="F188" s="275">
        <f>DAY(G188)</f>
        <v>4</v>
      </c>
      <c r="G188" s="276">
        <f>G180+G186</f>
        <v>35.840972222222234</v>
      </c>
      <c r="H188" s="484"/>
      <c r="I188" s="394"/>
      <c r="M188" s="277">
        <f>M180+M186</f>
        <v>9453.76</v>
      </c>
      <c r="N188" s="20" t="s">
        <v>125</v>
      </c>
      <c r="O188" s="55"/>
    </row>
    <row r="189" spans="7:13" ht="15">
      <c r="G189" s="21"/>
      <c r="I189" s="394"/>
      <c r="M189" s="55"/>
    </row>
    <row r="190" spans="1:13" ht="15">
      <c r="A190" s="20">
        <f>COUNTA(B7:B157)</f>
        <v>151</v>
      </c>
      <c r="F190" s="20">
        <v>1</v>
      </c>
      <c r="G190" s="54">
        <v>1</v>
      </c>
      <c r="I190" s="394"/>
      <c r="J190" s="55"/>
      <c r="L190" s="55"/>
      <c r="M190" s="55"/>
    </row>
    <row r="191" spans="9:10" ht="15">
      <c r="I191" s="394"/>
      <c r="J191" s="55"/>
    </row>
    <row r="192" spans="1:14" ht="15">
      <c r="A192" s="20">
        <f>A190-A188</f>
        <v>0</v>
      </c>
      <c r="E192" s="21"/>
      <c r="F192" s="20">
        <f>DAY(G192)</f>
        <v>0</v>
      </c>
      <c r="G192" s="21">
        <f>G188-G163</f>
        <v>0</v>
      </c>
      <c r="I192" s="394"/>
      <c r="J192" s="55"/>
      <c r="M192" s="55">
        <f>M163-M188</f>
        <v>0</v>
      </c>
      <c r="N192" s="7" t="s">
        <v>11</v>
      </c>
    </row>
    <row r="193" spans="7:14" ht="15">
      <c r="G193" s="54"/>
      <c r="I193" s="394"/>
      <c r="J193" s="55"/>
      <c r="N193" s="7"/>
    </row>
    <row r="194" spans="1:14" ht="15">
      <c r="A194" s="20">
        <f>A180-A161</f>
        <v>0</v>
      </c>
      <c r="E194" s="21"/>
      <c r="F194" s="20">
        <f>DAY(G194)</f>
        <v>0</v>
      </c>
      <c r="G194" s="21">
        <f>G180-G166</f>
        <v>0</v>
      </c>
      <c r="I194" s="394"/>
      <c r="J194" s="55"/>
      <c r="M194" s="55">
        <f>M180-M166</f>
        <v>0</v>
      </c>
      <c r="N194" s="7" t="s">
        <v>12</v>
      </c>
    </row>
    <row r="195" spans="7:9" ht="15">
      <c r="G195" s="21"/>
      <c r="I195" s="394"/>
    </row>
    <row r="196" spans="6:7" ht="15">
      <c r="F196" s="57"/>
      <c r="G196" s="21"/>
    </row>
    <row r="197" spans="6:7" ht="15">
      <c r="F197" s="53"/>
      <c r="G197" s="21"/>
    </row>
    <row r="199" ht="15">
      <c r="G199" s="21"/>
    </row>
  </sheetData>
  <sheetProtection/>
  <mergeCells count="7">
    <mergeCell ref="O2:Q2"/>
    <mergeCell ref="M2:M3"/>
    <mergeCell ref="N2:N3"/>
    <mergeCell ref="B2:B3"/>
    <mergeCell ref="L2:L3"/>
    <mergeCell ref="C2:F2"/>
    <mergeCell ref="H2:K2"/>
  </mergeCells>
  <printOptions gridLines="1"/>
  <pageMargins left="0.75" right="0.75" top="1" bottom="1" header="0.511811023" footer="0.511811023"/>
  <pageSetup fitToHeight="10" fitToWidth="1" horizontalDpi="600" verticalDpi="600" orientation="landscape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4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28125" style="20" bestFit="1" customWidth="1"/>
    <col min="2" max="2" width="42.8515625" style="20" customWidth="1"/>
    <col min="3" max="3" width="15.421875" style="20" customWidth="1"/>
    <col min="4" max="5" width="11.421875" style="20" customWidth="1"/>
    <col min="6" max="6" width="11.28125" style="20" bestFit="1" customWidth="1"/>
    <col min="7" max="7" width="15.57421875" style="20" customWidth="1"/>
    <col min="8" max="8" width="16.28125" style="20" customWidth="1"/>
    <col min="9" max="9" width="13.7109375" style="20" customWidth="1"/>
    <col min="10" max="10" width="9.8515625" style="20" customWidth="1"/>
    <col min="11" max="11" width="14.7109375" style="20" customWidth="1"/>
    <col min="12" max="12" width="11.421875" style="20" customWidth="1"/>
    <col min="13" max="13" width="10.421875" style="20" customWidth="1"/>
    <col min="14" max="14" width="31.140625" style="20" customWidth="1"/>
    <col min="15" max="15" width="50.140625" style="20" bestFit="1" customWidth="1"/>
    <col min="16" max="16" width="38.7109375" style="20" customWidth="1"/>
    <col min="17" max="17" width="53.28125" style="20" customWidth="1"/>
    <col min="18" max="18" width="9.00390625" style="20" customWidth="1"/>
    <col min="19" max="16384" width="11.421875" style="20" customWidth="1"/>
  </cols>
  <sheetData>
    <row r="1" spans="1:18" ht="1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ht="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6" t="s">
        <v>84</v>
      </c>
      <c r="R2" s="64">
        <v>500</v>
      </c>
    </row>
    <row r="3" spans="1:18" ht="1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ht="15.75" thickBo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ht="22.5" customHeight="1">
      <c r="A5" s="64"/>
      <c r="B5" s="815" t="s">
        <v>81</v>
      </c>
      <c r="C5" s="860" t="s">
        <v>85</v>
      </c>
      <c r="D5" s="855"/>
      <c r="E5" s="855"/>
      <c r="F5" s="842"/>
      <c r="G5" s="167" t="s">
        <v>86</v>
      </c>
      <c r="H5" s="860" t="s">
        <v>87</v>
      </c>
      <c r="I5" s="855"/>
      <c r="J5" s="855"/>
      <c r="K5" s="842"/>
      <c r="L5" s="833" t="s">
        <v>88</v>
      </c>
      <c r="M5" s="833" t="s">
        <v>89</v>
      </c>
      <c r="N5" s="815" t="s">
        <v>118</v>
      </c>
      <c r="O5" s="841" t="s">
        <v>119</v>
      </c>
      <c r="P5" s="892"/>
      <c r="Q5" s="842"/>
      <c r="R5" s="815" t="s">
        <v>90</v>
      </c>
    </row>
    <row r="6" spans="1:18" ht="38.25" customHeight="1" thickBot="1">
      <c r="A6" s="64"/>
      <c r="B6" s="856"/>
      <c r="C6" s="158" t="s">
        <v>91</v>
      </c>
      <c r="D6" s="156" t="s">
        <v>92</v>
      </c>
      <c r="E6" s="156" t="s">
        <v>93</v>
      </c>
      <c r="F6" s="157" t="s">
        <v>94</v>
      </c>
      <c r="G6" s="157" t="s">
        <v>94</v>
      </c>
      <c r="H6" s="158" t="s">
        <v>91</v>
      </c>
      <c r="I6" s="155" t="s">
        <v>92</v>
      </c>
      <c r="J6" s="156" t="s">
        <v>93</v>
      </c>
      <c r="K6" s="157" t="s">
        <v>94</v>
      </c>
      <c r="L6" s="834"/>
      <c r="M6" s="834"/>
      <c r="N6" s="814"/>
      <c r="O6" s="154" t="s">
        <v>120</v>
      </c>
      <c r="P6" s="156" t="s">
        <v>121</v>
      </c>
      <c r="Q6" s="238" t="s">
        <v>79</v>
      </c>
      <c r="R6" s="814"/>
    </row>
    <row r="7" spans="1:18" ht="15">
      <c r="A7" s="64"/>
      <c r="B7" s="216"/>
      <c r="C7" s="213"/>
      <c r="D7" s="214"/>
      <c r="E7" s="214"/>
      <c r="F7" s="228"/>
      <c r="G7" s="212"/>
      <c r="H7" s="207"/>
      <c r="I7" s="208"/>
      <c r="J7" s="208"/>
      <c r="K7" s="206"/>
      <c r="L7" s="229"/>
      <c r="M7" s="229"/>
      <c r="N7" s="230"/>
      <c r="O7" s="210"/>
      <c r="P7" s="208"/>
      <c r="Q7" s="206"/>
      <c r="R7" s="359"/>
    </row>
    <row r="8" spans="1:18" ht="15">
      <c r="A8" s="64"/>
      <c r="B8" s="493" t="s">
        <v>486</v>
      </c>
      <c r="C8" s="518">
        <v>39495</v>
      </c>
      <c r="D8" s="313">
        <v>2009</v>
      </c>
      <c r="E8" s="313">
        <v>48</v>
      </c>
      <c r="F8" s="314">
        <v>0.5243055555555556</v>
      </c>
      <c r="G8" s="360"/>
      <c r="H8" s="361"/>
      <c r="I8" s="362"/>
      <c r="J8" s="362"/>
      <c r="K8" s="363"/>
      <c r="L8" s="253"/>
      <c r="M8" s="253"/>
      <c r="N8" s="252"/>
      <c r="O8" s="364"/>
      <c r="P8" s="362"/>
      <c r="Q8" s="363"/>
      <c r="R8" s="365"/>
    </row>
    <row r="9" spans="1:18" ht="15">
      <c r="A9" s="307">
        <v>28</v>
      </c>
      <c r="B9" s="292" t="s">
        <v>364</v>
      </c>
      <c r="C9" s="518">
        <v>39869</v>
      </c>
      <c r="D9" s="313">
        <v>2009</v>
      </c>
      <c r="E9" s="313">
        <v>56</v>
      </c>
      <c r="F9" s="314">
        <v>0.5347222222222222</v>
      </c>
      <c r="G9" s="314">
        <v>0.09027777777777778</v>
      </c>
      <c r="H9" s="518">
        <v>39869</v>
      </c>
      <c r="I9" s="313">
        <v>2009</v>
      </c>
      <c r="J9" s="313">
        <v>56</v>
      </c>
      <c r="K9" s="314">
        <v>0.625</v>
      </c>
      <c r="L9" s="296">
        <v>4000</v>
      </c>
      <c r="M9" s="321">
        <v>31.2</v>
      </c>
      <c r="N9" s="498" t="s">
        <v>333</v>
      </c>
      <c r="O9" s="322"/>
      <c r="P9" s="236"/>
      <c r="Q9" s="237"/>
      <c r="R9" s="374">
        <f>A9-1+$R$2</f>
        <v>527</v>
      </c>
    </row>
    <row r="10" spans="1:18" ht="15.75" thickBot="1">
      <c r="A10" s="307">
        <v>86</v>
      </c>
      <c r="B10" s="292" t="s">
        <v>432</v>
      </c>
      <c r="C10" s="518">
        <v>39882</v>
      </c>
      <c r="D10" s="313">
        <v>2009</v>
      </c>
      <c r="E10" s="313">
        <v>69</v>
      </c>
      <c r="F10" s="314">
        <v>0.7569444444444445</v>
      </c>
      <c r="G10" s="314">
        <v>0.2777777777777778</v>
      </c>
      <c r="H10" s="518">
        <v>39883</v>
      </c>
      <c r="I10" s="313">
        <v>2009</v>
      </c>
      <c r="J10" s="313">
        <v>70</v>
      </c>
      <c r="K10" s="314">
        <v>0.034722222222222224</v>
      </c>
      <c r="L10" s="296">
        <v>4000</v>
      </c>
      <c r="M10" s="321">
        <v>96</v>
      </c>
      <c r="N10" s="498" t="s">
        <v>329</v>
      </c>
      <c r="O10" s="378" t="s">
        <v>433</v>
      </c>
      <c r="P10" s="282" t="s">
        <v>353</v>
      </c>
      <c r="Q10" s="379"/>
      <c r="R10" s="374">
        <f>A10-1+$R$2</f>
        <v>585</v>
      </c>
    </row>
    <row r="11" spans="1:18" ht="15.75" thickBot="1">
      <c r="A11" s="64"/>
      <c r="B11" s="494" t="s">
        <v>487</v>
      </c>
      <c r="C11" s="520">
        <v>39532</v>
      </c>
      <c r="D11" s="317">
        <v>2009</v>
      </c>
      <c r="E11" s="317">
        <v>85</v>
      </c>
      <c r="F11" s="473">
        <v>0.4201388888888889</v>
      </c>
      <c r="G11" s="180"/>
      <c r="H11" s="106"/>
      <c r="I11" s="107"/>
      <c r="J11" s="107"/>
      <c r="K11" s="105"/>
      <c r="L11" s="108"/>
      <c r="M11" s="107"/>
      <c r="N11" s="181"/>
      <c r="O11" s="70"/>
      <c r="P11" s="70"/>
      <c r="Q11" s="70"/>
      <c r="R11" s="109" t="str">
        <f>IF(MID(B11,6,7)="NO_DATA",50,IF(A11=""," ",$R$2+A11-1))</f>
        <v> </v>
      </c>
    </row>
    <row r="12" spans="1:18" ht="1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</row>
    <row r="13" spans="1:18" ht="15">
      <c r="A13" s="64">
        <f>COUNTA(A9:A11)</f>
        <v>2</v>
      </c>
      <c r="B13" s="64" t="s">
        <v>139</v>
      </c>
      <c r="C13" s="64"/>
      <c r="D13" s="64"/>
      <c r="E13" s="66" t="s">
        <v>123</v>
      </c>
      <c r="F13" s="64">
        <f>DAY(G13)</f>
        <v>0</v>
      </c>
      <c r="G13" s="110">
        <f>SUM(G9:G10)</f>
        <v>0.3680555555555556</v>
      </c>
      <c r="H13" s="182"/>
      <c r="I13" s="64"/>
      <c r="J13" s="64"/>
      <c r="K13" s="64"/>
      <c r="L13" s="66" t="s">
        <v>99</v>
      </c>
      <c r="M13" s="72">
        <f>SUM(M9:M10)</f>
        <v>127.2</v>
      </c>
      <c r="N13" s="64" t="s">
        <v>125</v>
      </c>
      <c r="O13" s="64"/>
      <c r="P13" s="64"/>
      <c r="Q13" s="64"/>
      <c r="R13" s="66"/>
    </row>
    <row r="14" spans="1:18" ht="1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</row>
    <row r="15" spans="1:18" ht="15">
      <c r="A15" s="64"/>
      <c r="B15" s="468"/>
      <c r="C15" s="64"/>
      <c r="D15" s="183"/>
      <c r="E15" s="66" t="s">
        <v>126</v>
      </c>
      <c r="F15" s="64">
        <f>DAY(G15)</f>
        <v>0</v>
      </c>
      <c r="G15" s="71">
        <f>G13</f>
        <v>0.3680555555555556</v>
      </c>
      <c r="H15" s="71"/>
      <c r="I15" s="64"/>
      <c r="J15" s="64"/>
      <c r="K15" s="64"/>
      <c r="L15" s="64"/>
      <c r="M15" s="64"/>
      <c r="N15" s="64"/>
      <c r="O15" s="64"/>
      <c r="P15" s="64"/>
      <c r="Q15" s="64"/>
      <c r="R15" s="64"/>
    </row>
    <row r="16" spans="1:18" ht="15.75" thickBo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239"/>
      <c r="Q16" s="64"/>
      <c r="R16" s="64"/>
    </row>
    <row r="17" spans="1:18" ht="15">
      <c r="A17" s="64"/>
      <c r="B17" s="815" t="s">
        <v>81</v>
      </c>
      <c r="C17" s="815" t="s">
        <v>127</v>
      </c>
      <c r="D17" s="841" t="s">
        <v>140</v>
      </c>
      <c r="E17" s="855"/>
      <c r="F17" s="842"/>
      <c r="G17" s="833" t="s">
        <v>129</v>
      </c>
      <c r="H17" s="841" t="s">
        <v>130</v>
      </c>
      <c r="I17" s="842"/>
      <c r="J17" s="815" t="s">
        <v>86</v>
      </c>
      <c r="K17" s="815" t="s">
        <v>141</v>
      </c>
      <c r="L17" s="841" t="s">
        <v>132</v>
      </c>
      <c r="M17" s="855"/>
      <c r="N17" s="842"/>
      <c r="O17" s="815" t="s">
        <v>142</v>
      </c>
      <c r="P17" s="893" t="s">
        <v>313</v>
      </c>
      <c r="Q17" s="183"/>
      <c r="R17" s="64"/>
    </row>
    <row r="18" spans="1:18" ht="24" customHeight="1" thickBot="1">
      <c r="A18" s="64"/>
      <c r="B18" s="814"/>
      <c r="C18" s="814"/>
      <c r="D18" s="154" t="s">
        <v>133</v>
      </c>
      <c r="E18" s="156" t="s">
        <v>134</v>
      </c>
      <c r="F18" s="157" t="s">
        <v>135</v>
      </c>
      <c r="G18" s="834"/>
      <c r="H18" s="154" t="s">
        <v>134</v>
      </c>
      <c r="I18" s="157" t="s">
        <v>135</v>
      </c>
      <c r="J18" s="814"/>
      <c r="K18" s="814"/>
      <c r="L18" s="843"/>
      <c r="M18" s="891"/>
      <c r="N18" s="844"/>
      <c r="O18" s="814"/>
      <c r="P18" s="894"/>
      <c r="Q18" s="183"/>
      <c r="R18" s="64"/>
    </row>
    <row r="19" spans="1:18" ht="15">
      <c r="A19" s="64"/>
      <c r="B19" s="80"/>
      <c r="C19" s="80"/>
      <c r="D19" s="102"/>
      <c r="E19" s="140"/>
      <c r="F19" s="104"/>
      <c r="G19" s="603"/>
      <c r="H19" s="102"/>
      <c r="I19" s="104"/>
      <c r="J19" s="594"/>
      <c r="K19" s="594"/>
      <c r="L19" s="895"/>
      <c r="M19" s="896"/>
      <c r="N19" s="897"/>
      <c r="O19" s="241"/>
      <c r="P19" s="202"/>
      <c r="Q19" s="64"/>
      <c r="R19" s="64"/>
    </row>
    <row r="20" spans="1:18" ht="15">
      <c r="A20" s="64">
        <f>A9</f>
        <v>28</v>
      </c>
      <c r="B20" s="366" t="str">
        <f>B9</f>
        <v>CIRS_104DI_160W160PH001_ISS</v>
      </c>
      <c r="C20" s="367" t="str">
        <f>IF(L9=2000,"Co-add",IF(L9=4000,"No Co-add",L9))</f>
        <v>No Co-add</v>
      </c>
      <c r="D20" s="598" t="s">
        <v>233</v>
      </c>
      <c r="E20" s="599" t="s">
        <v>233</v>
      </c>
      <c r="F20" s="373" t="s">
        <v>233</v>
      </c>
      <c r="G20" s="179">
        <v>15.5</v>
      </c>
      <c r="H20" s="372" t="s">
        <v>542</v>
      </c>
      <c r="I20" s="373" t="s">
        <v>542</v>
      </c>
      <c r="J20" s="602">
        <f>G9</f>
        <v>0.09027777777777778</v>
      </c>
      <c r="K20" s="368">
        <f>R9</f>
        <v>527</v>
      </c>
      <c r="L20" s="888" t="s">
        <v>761</v>
      </c>
      <c r="M20" s="889"/>
      <c r="N20" s="890"/>
      <c r="O20" s="371" t="s">
        <v>763</v>
      </c>
      <c r="P20" s="202"/>
      <c r="Q20" s="64"/>
      <c r="R20" s="64"/>
    </row>
    <row r="21" spans="1:18" ht="33.75" customHeight="1">
      <c r="A21" s="64">
        <f>A10</f>
        <v>86</v>
      </c>
      <c r="B21" s="366" t="str">
        <f>B10</f>
        <v>CIRS_105RH_FP1SECLNX001_PRIME</v>
      </c>
      <c r="C21" s="367" t="str">
        <f>IF(L10=2000,"Co-add",IF(L10=4000,"No Co-add",L10))</f>
        <v>No Co-add</v>
      </c>
      <c r="D21" s="598" t="s">
        <v>233</v>
      </c>
      <c r="E21" s="599" t="s">
        <v>233</v>
      </c>
      <c r="F21" s="373" t="s">
        <v>233</v>
      </c>
      <c r="G21" s="179">
        <v>15.5</v>
      </c>
      <c r="H21" s="372" t="s">
        <v>542</v>
      </c>
      <c r="I21" s="373" t="s">
        <v>542</v>
      </c>
      <c r="J21" s="602">
        <f>G10</f>
        <v>0.2777777777777778</v>
      </c>
      <c r="K21" s="368">
        <f>R10</f>
        <v>585</v>
      </c>
      <c r="L21" s="888" t="s">
        <v>762</v>
      </c>
      <c r="M21" s="889"/>
      <c r="N21" s="890"/>
      <c r="O21" s="371" t="s">
        <v>764</v>
      </c>
      <c r="P21" s="202"/>
      <c r="Q21" s="64"/>
      <c r="R21" s="64"/>
    </row>
    <row r="22" spans="1:18" ht="15.75" thickBot="1">
      <c r="A22" s="64"/>
      <c r="B22" s="69"/>
      <c r="C22" s="85"/>
      <c r="D22" s="184"/>
      <c r="E22" s="185"/>
      <c r="F22" s="139"/>
      <c r="G22" s="604"/>
      <c r="H22" s="458"/>
      <c r="I22" s="459"/>
      <c r="J22" s="605"/>
      <c r="K22" s="606"/>
      <c r="L22" s="885"/>
      <c r="M22" s="886"/>
      <c r="N22" s="887"/>
      <c r="O22" s="242"/>
      <c r="P22" s="240"/>
      <c r="Q22" s="186"/>
      <c r="R22" s="64"/>
    </row>
    <row r="23" spans="1:18" ht="15">
      <c r="A23" s="64"/>
      <c r="B23" s="64"/>
      <c r="C23" s="92"/>
      <c r="D23" s="187"/>
      <c r="E23" s="187"/>
      <c r="F23" s="73"/>
      <c r="G23" s="93"/>
      <c r="H23" s="188"/>
      <c r="I23" s="188"/>
      <c r="J23" s="189"/>
      <c r="K23" s="64"/>
      <c r="L23" s="64"/>
      <c r="M23" s="64"/>
      <c r="N23" s="64"/>
      <c r="O23" s="64"/>
      <c r="P23" s="239"/>
      <c r="Q23" s="64"/>
      <c r="R23" s="64"/>
    </row>
    <row r="24" spans="1:18" ht="15">
      <c r="A24" s="64">
        <f>COUNTA(A19:A22)</f>
        <v>2</v>
      </c>
      <c r="B24" s="64"/>
      <c r="C24" s="92"/>
      <c r="D24" s="187"/>
      <c r="E24" s="187"/>
      <c r="F24" s="73"/>
      <c r="G24" s="93"/>
      <c r="H24" s="188"/>
      <c r="I24" s="188"/>
      <c r="J24" s="189"/>
      <c r="K24" s="64"/>
      <c r="L24" s="64"/>
      <c r="M24" s="64"/>
      <c r="N24" s="64"/>
      <c r="O24" s="64"/>
      <c r="P24" s="395">
        <f>COUNTA(P19:P22)</f>
        <v>0</v>
      </c>
      <c r="Q24" s="64"/>
      <c r="R24" s="64"/>
    </row>
    <row r="25" spans="1:18" ht="15.75" thickBo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239"/>
      <c r="Q25" s="64"/>
      <c r="R25" s="64"/>
    </row>
    <row r="26" spans="1:18" ht="29.25" customHeight="1">
      <c r="A26" s="64"/>
      <c r="B26" s="815" t="s">
        <v>136</v>
      </c>
      <c r="C26" s="860" t="s">
        <v>85</v>
      </c>
      <c r="D26" s="855"/>
      <c r="E26" s="855"/>
      <c r="F26" s="842"/>
      <c r="G26" s="167" t="s">
        <v>86</v>
      </c>
      <c r="H26" s="860" t="s">
        <v>87</v>
      </c>
      <c r="I26" s="855"/>
      <c r="J26" s="855"/>
      <c r="K26" s="842"/>
      <c r="L26" s="833" t="s">
        <v>89</v>
      </c>
      <c r="M26" s="190"/>
      <c r="N26" s="64"/>
      <c r="O26" s="64"/>
      <c r="P26" s="239"/>
      <c r="Q26" s="64"/>
      <c r="R26" s="64"/>
    </row>
    <row r="27" spans="1:18" ht="26.25" customHeight="1" thickBot="1">
      <c r="A27" s="64"/>
      <c r="B27" s="814"/>
      <c r="C27" s="158" t="s">
        <v>91</v>
      </c>
      <c r="D27" s="156" t="s">
        <v>92</v>
      </c>
      <c r="E27" s="156" t="s">
        <v>93</v>
      </c>
      <c r="F27" s="157" t="s">
        <v>94</v>
      </c>
      <c r="G27" s="157" t="s">
        <v>94</v>
      </c>
      <c r="H27" s="158" t="s">
        <v>91</v>
      </c>
      <c r="I27" s="155" t="s">
        <v>92</v>
      </c>
      <c r="J27" s="156" t="s">
        <v>93</v>
      </c>
      <c r="K27" s="157" t="s">
        <v>94</v>
      </c>
      <c r="L27" s="834"/>
      <c r="M27" s="190"/>
      <c r="N27" s="64"/>
      <c r="O27" s="64"/>
      <c r="P27" s="64"/>
      <c r="Q27" s="64"/>
      <c r="R27" s="64"/>
    </row>
    <row r="28" spans="1:18" ht="15">
      <c r="A28" s="64"/>
      <c r="B28" s="191"/>
      <c r="C28" s="192"/>
      <c r="D28" s="193"/>
      <c r="E28" s="193"/>
      <c r="F28" s="194"/>
      <c r="G28" s="194"/>
      <c r="H28" s="195"/>
      <c r="I28" s="193"/>
      <c r="J28" s="193"/>
      <c r="K28" s="194"/>
      <c r="L28" s="196"/>
      <c r="M28" s="72"/>
      <c r="N28" s="64"/>
      <c r="O28" s="64"/>
      <c r="P28" s="64"/>
      <c r="Q28" s="64"/>
      <c r="R28" s="64"/>
    </row>
    <row r="29" spans="1:18" ht="15">
      <c r="A29" s="307"/>
      <c r="B29" s="516" t="s">
        <v>434</v>
      </c>
      <c r="C29" s="519">
        <v>39882</v>
      </c>
      <c r="D29" s="508">
        <v>2009</v>
      </c>
      <c r="E29" s="508">
        <v>69</v>
      </c>
      <c r="F29" s="507">
        <v>0.7569444444444445</v>
      </c>
      <c r="G29" s="507">
        <v>0.2777777777777778</v>
      </c>
      <c r="H29" s="519">
        <v>39883</v>
      </c>
      <c r="I29" s="508">
        <v>2009</v>
      </c>
      <c r="J29" s="508">
        <v>70</v>
      </c>
      <c r="K29" s="507">
        <v>0.034722222222222224</v>
      </c>
      <c r="L29" s="510">
        <v>16</v>
      </c>
      <c r="M29" s="72"/>
      <c r="N29" s="64"/>
      <c r="O29" s="64"/>
      <c r="P29" s="64"/>
      <c r="Q29" s="64"/>
      <c r="R29" s="64"/>
    </row>
    <row r="30" spans="1:18" ht="15">
      <c r="A30" s="64"/>
      <c r="B30" s="292"/>
      <c r="C30" s="409"/>
      <c r="D30" s="335"/>
      <c r="E30" s="335"/>
      <c r="F30" s="314"/>
      <c r="G30" s="407"/>
      <c r="H30" s="409"/>
      <c r="I30" s="335"/>
      <c r="J30" s="335"/>
      <c r="K30" s="314"/>
      <c r="L30" s="321"/>
      <c r="M30" s="72"/>
      <c r="N30" s="64"/>
      <c r="O30" s="64"/>
      <c r="P30" s="64"/>
      <c r="Q30" s="64"/>
      <c r="R30" s="64"/>
    </row>
    <row r="31" spans="1:18" ht="15.75" thickBot="1">
      <c r="A31" s="64"/>
      <c r="B31" s="69"/>
      <c r="C31" s="86"/>
      <c r="D31" s="87"/>
      <c r="E31" s="87"/>
      <c r="F31" s="197"/>
      <c r="G31" s="82"/>
      <c r="H31" s="81"/>
      <c r="I31" s="87"/>
      <c r="J31" s="87"/>
      <c r="K31" s="82"/>
      <c r="L31" s="198"/>
      <c r="M31" s="72"/>
      <c r="N31" s="64"/>
      <c r="O31" s="64"/>
      <c r="P31" s="64"/>
      <c r="Q31" s="64"/>
      <c r="R31" s="64"/>
    </row>
    <row r="32" spans="1:18" ht="15">
      <c r="A32" s="64"/>
      <c r="B32" s="64"/>
      <c r="C32" s="88"/>
      <c r="D32" s="66"/>
      <c r="E32" s="66"/>
      <c r="F32" s="110"/>
      <c r="G32" s="110"/>
      <c r="H32" s="147"/>
      <c r="I32" s="66"/>
      <c r="J32" s="66"/>
      <c r="K32" s="110"/>
      <c r="L32" s="66"/>
      <c r="M32" s="72"/>
      <c r="N32" s="64"/>
      <c r="O32" s="64"/>
      <c r="P32" s="64"/>
      <c r="Q32" s="64"/>
      <c r="R32" s="64"/>
    </row>
    <row r="33" spans="1:18" ht="15">
      <c r="A33" s="64"/>
      <c r="B33" s="64"/>
      <c r="C33" s="88"/>
      <c r="D33" s="66"/>
      <c r="E33" s="66"/>
      <c r="F33" s="110"/>
      <c r="G33" s="110"/>
      <c r="H33" s="147"/>
      <c r="I33" s="66"/>
      <c r="J33" s="66"/>
      <c r="K33" s="110"/>
      <c r="L33" s="72"/>
      <c r="M33" s="72"/>
      <c r="N33" s="64"/>
      <c r="O33" s="64"/>
      <c r="P33" s="64"/>
      <c r="Q33" s="64"/>
      <c r="R33" s="64"/>
    </row>
    <row r="34" spans="1:18" ht="15">
      <c r="A34" s="64">
        <f>COUNTA(B28:B31)</f>
        <v>1</v>
      </c>
      <c r="B34" s="629" t="s">
        <v>489</v>
      </c>
      <c r="C34" s="64"/>
      <c r="D34" s="64"/>
      <c r="E34" s="66" t="s">
        <v>123</v>
      </c>
      <c r="F34" s="64">
        <f>DAY(G34)</f>
        <v>0</v>
      </c>
      <c r="G34" s="71">
        <f>SUM(G28:G31)</f>
        <v>0.2777777777777778</v>
      </c>
      <c r="H34" s="71"/>
      <c r="I34" s="64"/>
      <c r="J34" s="64"/>
      <c r="K34" s="66" t="s">
        <v>124</v>
      </c>
      <c r="L34" s="72">
        <f>SUM(L28:L31)</f>
        <v>16</v>
      </c>
      <c r="M34" s="64" t="s">
        <v>125</v>
      </c>
      <c r="N34" s="64"/>
      <c r="O34" s="64"/>
      <c r="P34" s="64"/>
      <c r="Q34" s="64"/>
      <c r="R34" s="64"/>
    </row>
  </sheetData>
  <sheetProtection/>
  <mergeCells count="26">
    <mergeCell ref="B5:B6"/>
    <mergeCell ref="D17:F17"/>
    <mergeCell ref="G17:G18"/>
    <mergeCell ref="H17:I17"/>
    <mergeCell ref="B17:B18"/>
    <mergeCell ref="C17:C18"/>
    <mergeCell ref="R5:R6"/>
    <mergeCell ref="O17:O18"/>
    <mergeCell ref="N5:N6"/>
    <mergeCell ref="L17:N18"/>
    <mergeCell ref="M5:M6"/>
    <mergeCell ref="O5:Q5"/>
    <mergeCell ref="P17:P18"/>
    <mergeCell ref="L5:L6"/>
    <mergeCell ref="C5:F5"/>
    <mergeCell ref="H5:K5"/>
    <mergeCell ref="K17:K18"/>
    <mergeCell ref="L21:N21"/>
    <mergeCell ref="L20:N20"/>
    <mergeCell ref="J17:J18"/>
    <mergeCell ref="L19:N19"/>
    <mergeCell ref="B26:B27"/>
    <mergeCell ref="L22:N22"/>
    <mergeCell ref="C26:F26"/>
    <mergeCell ref="H26:K26"/>
    <mergeCell ref="L26:L27"/>
  </mergeCells>
  <printOptions gridLines="1"/>
  <pageMargins left="0.75" right="0.75" top="1" bottom="1" header="0.511811023" footer="0.511811023"/>
  <pageSetup horizontalDpi="600" verticalDpi="600" orientation="portrait" r:id="rId1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0" customWidth="1"/>
    <col min="2" max="2" width="25.28125" style="0" customWidth="1"/>
    <col min="3" max="3" width="8.7109375" style="0" customWidth="1"/>
    <col min="4" max="4" width="9.7109375" style="0" customWidth="1"/>
    <col min="5" max="7" width="8.7109375" style="0" customWidth="1"/>
    <col min="8" max="8" width="10.7109375" style="0" customWidth="1"/>
    <col min="9" max="10" width="8.710937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3" t="s">
        <v>204</v>
      </c>
      <c r="C2" s="1">
        <v>96</v>
      </c>
      <c r="D2" s="1"/>
      <c r="E2" s="1" t="s">
        <v>205</v>
      </c>
      <c r="F2" s="1"/>
      <c r="G2" s="1"/>
      <c r="H2" s="1"/>
      <c r="I2" s="1">
        <v>88</v>
      </c>
      <c r="J2" s="1" t="s">
        <v>206</v>
      </c>
    </row>
    <row r="3" spans="1:10" ht="15">
      <c r="A3" s="1"/>
      <c r="B3" s="3" t="s">
        <v>207</v>
      </c>
      <c r="C3" s="1">
        <v>12</v>
      </c>
      <c r="D3" s="1"/>
      <c r="E3" s="1"/>
      <c r="F3" s="1"/>
      <c r="G3" s="1"/>
      <c r="H3" s="1"/>
      <c r="I3" s="1"/>
      <c r="J3" s="1"/>
    </row>
    <row r="4" spans="1:10" ht="15">
      <c r="A4" s="1"/>
      <c r="B4" s="3" t="s">
        <v>208</v>
      </c>
      <c r="C4" s="1">
        <v>84</v>
      </c>
      <c r="D4" s="1"/>
      <c r="E4" s="1"/>
      <c r="F4" s="1"/>
      <c r="G4" s="1"/>
      <c r="H4" s="1"/>
      <c r="I4" s="1"/>
      <c r="J4" s="1"/>
    </row>
    <row r="5" spans="1:10" ht="15">
      <c r="A5" s="1"/>
      <c r="B5" s="3"/>
      <c r="C5" s="1"/>
      <c r="D5" s="1"/>
      <c r="E5" s="1"/>
      <c r="F5" s="1"/>
      <c r="G5" s="1"/>
      <c r="H5" s="1"/>
      <c r="I5" s="1"/>
      <c r="J5" s="1"/>
    </row>
    <row r="6" spans="1:10" ht="15">
      <c r="A6" s="1"/>
      <c r="B6" s="3" t="s">
        <v>209</v>
      </c>
      <c r="C6" s="16">
        <f>Saturn!A14+D6</f>
        <v>3</v>
      </c>
      <c r="D6" s="1">
        <f>-Saturn!O25</f>
        <v>0</v>
      </c>
      <c r="E6" s="1"/>
      <c r="F6" s="1"/>
      <c r="G6" s="1"/>
      <c r="H6" s="1"/>
      <c r="I6" s="1"/>
      <c r="J6" s="1"/>
    </row>
    <row r="7" spans="1:10" ht="15">
      <c r="A7" s="1"/>
      <c r="B7" s="3" t="s">
        <v>210</v>
      </c>
      <c r="C7" s="16">
        <f>'Icy Satellites'!A13+D7</f>
        <v>2</v>
      </c>
      <c r="D7" s="1">
        <f>-'Icy Satellites'!P24</f>
        <v>0</v>
      </c>
      <c r="E7" s="1"/>
      <c r="F7" s="1"/>
      <c r="G7" s="1"/>
      <c r="H7" s="1"/>
      <c r="I7" s="1"/>
      <c r="J7" s="1"/>
    </row>
    <row r="8" spans="1:10" ht="15">
      <c r="A8" s="1"/>
      <c r="B8" s="3" t="s">
        <v>211</v>
      </c>
      <c r="C8" s="16">
        <f>Titan!A20+D8+E8</f>
        <v>9</v>
      </c>
      <c r="D8" s="1">
        <f>-Titan!Q38</f>
        <v>0</v>
      </c>
      <c r="E8" s="1">
        <f>Titan!R38</f>
        <v>0</v>
      </c>
      <c r="F8" s="1"/>
      <c r="G8" s="1"/>
      <c r="H8" s="1"/>
      <c r="I8" s="1"/>
      <c r="J8" s="1"/>
    </row>
    <row r="9" spans="1:10" ht="15">
      <c r="A9" s="1"/>
      <c r="B9" s="3" t="s">
        <v>212</v>
      </c>
      <c r="C9" s="16">
        <f>Rings!A82+D9+E9</f>
        <v>58</v>
      </c>
      <c r="D9" s="1">
        <f>Rings!O162</f>
        <v>0</v>
      </c>
      <c r="E9" s="1">
        <f>-Rings!P162</f>
        <v>-13</v>
      </c>
      <c r="F9" s="1"/>
      <c r="G9" s="1"/>
      <c r="H9" s="1"/>
      <c r="I9" s="1"/>
      <c r="J9" s="1"/>
    </row>
    <row r="10" spans="1:10" ht="15">
      <c r="A10" s="1"/>
      <c r="B10" s="3" t="s">
        <v>213</v>
      </c>
      <c r="C10" s="472">
        <f>'Deep Space Cals'!A106+D10+E10</f>
        <v>12</v>
      </c>
      <c r="D10" s="1">
        <f>'Deep Space Cals'!P106</f>
        <v>0</v>
      </c>
      <c r="E10" s="471">
        <f>'Deep Space Cals'!Q106</f>
        <v>-35</v>
      </c>
      <c r="F10" s="1"/>
      <c r="G10" s="1"/>
      <c r="H10" s="1"/>
      <c r="I10" s="1"/>
      <c r="J10" s="1"/>
    </row>
    <row r="11" spans="1:10" ht="15">
      <c r="A11" s="1"/>
      <c r="B11" s="3"/>
      <c r="C11" s="17"/>
      <c r="D11" s="17"/>
      <c r="E11" s="17"/>
      <c r="F11" s="17"/>
      <c r="G11" s="17"/>
      <c r="H11" s="17"/>
      <c r="I11" s="17"/>
      <c r="J11" s="17"/>
    </row>
    <row r="12" spans="1:10" ht="15">
      <c r="A12" s="1"/>
      <c r="B12" s="3" t="s">
        <v>214</v>
      </c>
      <c r="C12" s="16">
        <f>SUM(C6:C10)</f>
        <v>84</v>
      </c>
      <c r="D12" s="1"/>
      <c r="E12" s="1"/>
      <c r="F12" s="1"/>
      <c r="G12" s="1"/>
      <c r="H12" s="1"/>
      <c r="I12" s="1"/>
      <c r="J12" s="1"/>
    </row>
    <row r="13" spans="1:10" ht="15">
      <c r="A13" s="1"/>
      <c r="B13" s="3"/>
      <c r="C13" s="17"/>
      <c r="D13" s="1"/>
      <c r="E13" s="1"/>
      <c r="F13" s="1"/>
      <c r="G13" s="1"/>
      <c r="H13" s="1"/>
      <c r="I13" s="1"/>
      <c r="J13" s="1"/>
    </row>
    <row r="14" spans="1:10" ht="15">
      <c r="A14" s="1"/>
      <c r="B14" s="3" t="s">
        <v>215</v>
      </c>
      <c r="C14" s="16">
        <f>C4-C12</f>
        <v>0</v>
      </c>
      <c r="D14" s="1"/>
      <c r="E14" s="1"/>
      <c r="F14" s="1"/>
      <c r="G14" s="1"/>
      <c r="H14" s="1"/>
      <c r="I14" s="1"/>
      <c r="J14" s="1"/>
    </row>
    <row r="15" spans="1:10" ht="15">
      <c r="A15" s="1"/>
      <c r="B15" s="3"/>
      <c r="C15" s="17"/>
      <c r="D15" s="1"/>
      <c r="E15" s="1"/>
      <c r="F15" s="1"/>
      <c r="G15" s="1"/>
      <c r="H15" s="1"/>
      <c r="I15" s="1"/>
      <c r="J15" s="1"/>
    </row>
    <row r="16" spans="1:10" ht="15">
      <c r="A16" s="1"/>
      <c r="B16" s="3" t="s">
        <v>216</v>
      </c>
      <c r="C16" s="16">
        <f>C3+C12</f>
        <v>96</v>
      </c>
      <c r="D16" s="1" t="s">
        <v>217</v>
      </c>
      <c r="E16" s="1"/>
      <c r="F16" s="1"/>
      <c r="G16" s="1"/>
      <c r="H16" s="1"/>
      <c r="I16" s="1"/>
      <c r="J16" s="1"/>
    </row>
    <row r="17" spans="1:10" ht="15">
      <c r="A17" s="1"/>
      <c r="B17" s="3"/>
      <c r="C17" s="1"/>
      <c r="D17" s="1"/>
      <c r="E17" s="1"/>
      <c r="F17" s="1"/>
      <c r="G17" s="1"/>
      <c r="H17" s="1"/>
      <c r="I17" s="1"/>
      <c r="J17" s="1"/>
    </row>
    <row r="18" spans="1:10" ht="15">
      <c r="A18" s="1"/>
      <c r="B18" s="3" t="s">
        <v>218</v>
      </c>
      <c r="C18" s="1">
        <v>128</v>
      </c>
      <c r="D18" s="1"/>
      <c r="E18" s="1"/>
      <c r="F18" s="1"/>
      <c r="G18" s="1"/>
      <c r="H18" s="1"/>
      <c r="I18" s="1"/>
      <c r="J18" s="1"/>
    </row>
    <row r="19" spans="1:10" ht="15">
      <c r="A19" s="1"/>
      <c r="B19" s="3" t="s">
        <v>219</v>
      </c>
      <c r="C19" s="1">
        <f>C18*C16</f>
        <v>12288</v>
      </c>
      <c r="D19" s="1"/>
      <c r="E19" s="1"/>
      <c r="F19" s="1"/>
      <c r="G19" s="1"/>
      <c r="H19" s="1"/>
      <c r="I19" s="1"/>
      <c r="J19" s="1"/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1"/>
      <c r="B21" s="3" t="s">
        <v>220</v>
      </c>
      <c r="C21" s="1">
        <f>'CIRS EM Test Results'!G139+1</f>
        <v>85</v>
      </c>
      <c r="D21" s="1"/>
      <c r="E21" s="1"/>
      <c r="F21" s="1"/>
      <c r="G21" s="1"/>
      <c r="H21" s="1"/>
      <c r="I21" s="1"/>
      <c r="J21" s="1"/>
    </row>
    <row r="22" spans="1:10" ht="15">
      <c r="A22" s="1"/>
      <c r="B22" s="3" t="s">
        <v>221</v>
      </c>
      <c r="C22" s="1">
        <v>64</v>
      </c>
      <c r="D22" s="1"/>
      <c r="E22" s="1"/>
      <c r="F22" s="1"/>
      <c r="G22" s="1"/>
      <c r="H22" s="1"/>
      <c r="I22" s="1"/>
      <c r="J22" s="1"/>
    </row>
    <row r="23" spans="1:10" ht="15">
      <c r="A23" s="1"/>
      <c r="B23" s="3" t="s">
        <v>222</v>
      </c>
      <c r="C23" s="1">
        <f>C21*C22</f>
        <v>5440</v>
      </c>
      <c r="D23" s="1"/>
      <c r="E23" s="1"/>
      <c r="F23" s="1"/>
      <c r="G23" s="1"/>
      <c r="H23" s="1"/>
      <c r="I23" s="1"/>
      <c r="J23" s="1"/>
    </row>
    <row r="24" spans="1:10" ht="30">
      <c r="A24" s="1"/>
      <c r="B24" s="18" t="s">
        <v>223</v>
      </c>
      <c r="C24" s="2">
        <f>C23/(60*60*24)</f>
        <v>0.06296296296296296</v>
      </c>
      <c r="D24" s="1"/>
      <c r="E24" s="1"/>
      <c r="F24" s="1"/>
      <c r="G24" s="1"/>
      <c r="H24" s="1"/>
      <c r="I24" s="1"/>
      <c r="J24" s="1"/>
    </row>
    <row r="25" spans="1:10" ht="15">
      <c r="A25" s="1"/>
      <c r="B25" s="3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 t="s">
        <v>224</v>
      </c>
      <c r="C26" s="1">
        <v>16128</v>
      </c>
      <c r="D26" s="1"/>
      <c r="E26" s="1"/>
      <c r="F26" s="1"/>
      <c r="G26" s="1"/>
      <c r="H26" s="1"/>
      <c r="I26" s="1"/>
      <c r="J26" s="1"/>
    </row>
    <row r="27" spans="1:10" ht="15">
      <c r="A27" s="1"/>
      <c r="B27" s="1" t="s">
        <v>225</v>
      </c>
      <c r="C27" s="1">
        <f>C26+C16*8-1</f>
        <v>16895</v>
      </c>
      <c r="D27" s="1"/>
      <c r="E27" s="1"/>
      <c r="F27" s="1"/>
      <c r="G27" s="1"/>
      <c r="H27" s="1"/>
      <c r="I27" s="1"/>
      <c r="J27" s="1"/>
    </row>
  </sheetData>
  <sheetProtection/>
  <conditionalFormatting sqref="C14">
    <cfRule type="cellIs" priority="1" dxfId="0" operator="lessThan" stopIfTrue="1">
      <formula>0</formula>
    </cfRule>
  </conditionalFormatting>
  <printOptions gridLines="1"/>
  <pageMargins left="0.75" right="0.75" top="1" bottom="1" header="0.511811023" footer="0.51181102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Q2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20" customWidth="1"/>
    <col min="2" max="2" width="43.28125" style="20" customWidth="1"/>
    <col min="3" max="4" width="8.8515625" style="20" customWidth="1"/>
    <col min="5" max="5" width="11.28125" style="20" bestFit="1" customWidth="1"/>
    <col min="6" max="7" width="8.8515625" style="20" customWidth="1"/>
    <col min="8" max="8" width="11.28125" style="20" bestFit="1" customWidth="1"/>
    <col min="9" max="11" width="8.8515625" style="20" customWidth="1"/>
    <col min="12" max="13" width="10.28125" style="21" bestFit="1" customWidth="1"/>
    <col min="14" max="14" width="8.8515625" style="20" customWidth="1"/>
    <col min="15" max="15" width="10.28125" style="20" bestFit="1" customWidth="1"/>
    <col min="16" max="16384" width="8.8515625" style="20" customWidth="1"/>
  </cols>
  <sheetData>
    <row r="1" ht="15.75" thickBot="1"/>
    <row r="2" spans="2:10" ht="15" customHeight="1">
      <c r="B2" s="824" t="s">
        <v>81</v>
      </c>
      <c r="C2" s="943" t="s">
        <v>85</v>
      </c>
      <c r="D2" s="944"/>
      <c r="E2" s="945"/>
      <c r="F2" s="22"/>
      <c r="G2" s="23" t="s">
        <v>87</v>
      </c>
      <c r="H2" s="24"/>
      <c r="I2" s="819" t="s">
        <v>90</v>
      </c>
      <c r="J2" s="824" t="s">
        <v>13</v>
      </c>
    </row>
    <row r="3" spans="2:10" ht="32.25" customHeight="1" thickBot="1">
      <c r="B3" s="825"/>
      <c r="C3" s="25" t="s">
        <v>92</v>
      </c>
      <c r="D3" s="26" t="s">
        <v>93</v>
      </c>
      <c r="E3" s="27" t="s">
        <v>94</v>
      </c>
      <c r="F3" s="25" t="s">
        <v>92</v>
      </c>
      <c r="G3" s="26" t="s">
        <v>93</v>
      </c>
      <c r="H3" s="27" t="s">
        <v>94</v>
      </c>
      <c r="I3" s="827"/>
      <c r="J3" s="823"/>
    </row>
    <row r="4" spans="2:10" ht="15">
      <c r="B4" s="28"/>
      <c r="C4" s="29"/>
      <c r="D4" s="30"/>
      <c r="E4" s="31"/>
      <c r="F4" s="29"/>
      <c r="G4" s="30"/>
      <c r="H4" s="31"/>
      <c r="I4" s="32"/>
      <c r="J4" s="33"/>
    </row>
    <row r="5" spans="2:17" ht="15">
      <c r="B5" s="493" t="s">
        <v>486</v>
      </c>
      <c r="C5" s="657">
        <v>2009</v>
      </c>
      <c r="D5" s="657">
        <v>48</v>
      </c>
      <c r="E5" s="658">
        <v>0.5243055555555556</v>
      </c>
      <c r="F5" s="35"/>
      <c r="G5" s="36"/>
      <c r="H5" s="37"/>
      <c r="I5" s="34" t="s">
        <v>137</v>
      </c>
      <c r="J5" s="37"/>
      <c r="N5" s="21"/>
      <c r="O5" s="21"/>
      <c r="P5" s="21"/>
      <c r="Q5" s="21"/>
    </row>
    <row r="6" spans="2:17" ht="15">
      <c r="B6" s="493" t="s">
        <v>326</v>
      </c>
      <c r="C6" s="313">
        <f>C5</f>
        <v>2009</v>
      </c>
      <c r="D6" s="313">
        <f>D5</f>
        <v>48</v>
      </c>
      <c r="E6" s="314">
        <f>E5+E277</f>
        <v>0.5270833333333333</v>
      </c>
      <c r="F6" s="657">
        <v>2009</v>
      </c>
      <c r="G6" s="313">
        <f>D6</f>
        <v>48</v>
      </c>
      <c r="H6" s="314">
        <f>E6+E279</f>
        <v>0.5284722222222222</v>
      </c>
      <c r="I6" s="319">
        <v>60</v>
      </c>
      <c r="J6" s="319">
        <f>IF(I6=50,10,1)</f>
        <v>1</v>
      </c>
      <c r="N6" s="21"/>
      <c r="O6" s="21"/>
      <c r="P6" s="21"/>
      <c r="Q6" s="21"/>
    </row>
    <row r="7" spans="1:17" ht="15">
      <c r="A7" s="307"/>
      <c r="B7" s="292" t="s">
        <v>14</v>
      </c>
      <c r="C7" s="313">
        <f>F6</f>
        <v>2009</v>
      </c>
      <c r="D7" s="313">
        <f>G6</f>
        <v>48</v>
      </c>
      <c r="E7" s="314">
        <f>H6</f>
        <v>0.5284722222222222</v>
      </c>
      <c r="F7" s="313">
        <f>C8</f>
        <v>2009</v>
      </c>
      <c r="G7" s="313">
        <f>D8</f>
        <v>48</v>
      </c>
      <c r="H7" s="314">
        <f>E8</f>
        <v>0.7604166666666666</v>
      </c>
      <c r="I7" s="319">
        <v>50</v>
      </c>
      <c r="J7" s="319">
        <f aca="true" t="shared" si="0" ref="J7:J68">IF(I7=50,10,1)</f>
        <v>10</v>
      </c>
      <c r="N7" s="21"/>
      <c r="O7" s="21"/>
      <c r="P7" s="21"/>
      <c r="Q7" s="21"/>
    </row>
    <row r="8" spans="1:17" ht="15">
      <c r="A8" s="656">
        <v>1</v>
      </c>
      <c r="B8" s="493" t="s">
        <v>328</v>
      </c>
      <c r="C8" s="657">
        <v>2009</v>
      </c>
      <c r="D8" s="657">
        <v>48</v>
      </c>
      <c r="E8" s="658">
        <v>0.7604166666666666</v>
      </c>
      <c r="F8" s="657">
        <v>2009</v>
      </c>
      <c r="G8" s="657">
        <v>49</v>
      </c>
      <c r="H8" s="658">
        <v>0.12152777777777778</v>
      </c>
      <c r="I8" s="656">
        <v>500</v>
      </c>
      <c r="J8" s="319">
        <f t="shared" si="0"/>
        <v>1</v>
      </c>
      <c r="N8" s="21"/>
      <c r="O8" s="21"/>
      <c r="P8" s="21"/>
      <c r="Q8" s="21"/>
    </row>
    <row r="9" spans="1:17" ht="15">
      <c r="A9" s="307"/>
      <c r="B9" s="292" t="s">
        <v>15</v>
      </c>
      <c r="C9" s="313">
        <f>F8</f>
        <v>2009</v>
      </c>
      <c r="D9" s="313">
        <f>IF(H8&gt;=$E$275,G8,G8-1)</f>
        <v>49</v>
      </c>
      <c r="E9" s="314">
        <f>IF(H8-$E$275&gt;0,H8-$E$275,H8-$E$275+$E$281)</f>
        <v>0.12083333333333333</v>
      </c>
      <c r="F9" s="313">
        <f>C10</f>
        <v>2009</v>
      </c>
      <c r="G9" s="313">
        <f>D10</f>
        <v>49</v>
      </c>
      <c r="H9" s="314">
        <f>E10</f>
        <v>0.1909722222222222</v>
      </c>
      <c r="I9" s="319">
        <v>50</v>
      </c>
      <c r="J9" s="319">
        <f t="shared" si="0"/>
        <v>10</v>
      </c>
      <c r="N9" s="21"/>
      <c r="O9" s="21"/>
      <c r="P9" s="21"/>
      <c r="Q9" s="21"/>
    </row>
    <row r="10" spans="1:17" ht="15">
      <c r="A10" s="656">
        <v>2</v>
      </c>
      <c r="B10" s="493" t="s">
        <v>334</v>
      </c>
      <c r="C10" s="657">
        <v>2009</v>
      </c>
      <c r="D10" s="657">
        <v>49</v>
      </c>
      <c r="E10" s="658">
        <v>0.1909722222222222</v>
      </c>
      <c r="F10" s="657">
        <v>2009</v>
      </c>
      <c r="G10" s="657">
        <v>49</v>
      </c>
      <c r="H10" s="658">
        <v>0.5243055555555556</v>
      </c>
      <c r="I10" s="656">
        <v>501</v>
      </c>
      <c r="J10" s="319">
        <f t="shared" si="0"/>
        <v>1</v>
      </c>
      <c r="N10" s="21"/>
      <c r="O10" s="21"/>
      <c r="P10" s="21"/>
      <c r="Q10" s="21"/>
    </row>
    <row r="11" spans="1:17" ht="15">
      <c r="A11" s="307"/>
      <c r="B11" s="292" t="s">
        <v>16</v>
      </c>
      <c r="C11" s="313">
        <f>F10</f>
        <v>2009</v>
      </c>
      <c r="D11" s="313">
        <f>IF(H10&gt;=$E$275,G10,G10-1)</f>
        <v>49</v>
      </c>
      <c r="E11" s="314">
        <f>IF(H10-$E$275&gt;0,H10-$E$275,H10-$E$275+$E$281)</f>
        <v>0.5236111111111111</v>
      </c>
      <c r="F11" s="313">
        <f>C12</f>
        <v>2009</v>
      </c>
      <c r="G11" s="313">
        <f>D12</f>
        <v>49</v>
      </c>
      <c r="H11" s="314">
        <f>E12</f>
        <v>0.5520833333333334</v>
      </c>
      <c r="I11" s="319">
        <v>50</v>
      </c>
      <c r="J11" s="319">
        <f t="shared" si="0"/>
        <v>10</v>
      </c>
      <c r="N11" s="21"/>
      <c r="O11" s="21"/>
      <c r="P11" s="21"/>
      <c r="Q11" s="21"/>
    </row>
    <row r="12" spans="1:17" ht="15">
      <c r="A12" s="656">
        <v>3</v>
      </c>
      <c r="B12" s="493" t="s">
        <v>335</v>
      </c>
      <c r="C12" s="657">
        <v>2009</v>
      </c>
      <c r="D12" s="657">
        <v>49</v>
      </c>
      <c r="E12" s="658">
        <v>0.5520833333333334</v>
      </c>
      <c r="F12" s="657">
        <v>2009</v>
      </c>
      <c r="G12" s="657">
        <v>49</v>
      </c>
      <c r="H12" s="658">
        <v>0.6041666666666666</v>
      </c>
      <c r="I12" s="656">
        <v>502</v>
      </c>
      <c r="J12" s="319">
        <f t="shared" si="0"/>
        <v>1</v>
      </c>
      <c r="N12" s="21"/>
      <c r="O12" s="21"/>
      <c r="P12" s="21"/>
      <c r="Q12" s="21"/>
    </row>
    <row r="13" spans="1:17" ht="15">
      <c r="A13" s="307"/>
      <c r="B13" s="292" t="s">
        <v>17</v>
      </c>
      <c r="C13" s="313">
        <f>F12</f>
        <v>2009</v>
      </c>
      <c r="D13" s="313">
        <f>IF(H12&gt;=$E$275,G12,G12-1)</f>
        <v>49</v>
      </c>
      <c r="E13" s="314">
        <f>IF(H12-$E$275&gt;0,H12-$E$275,H12-$E$275+$E$281)</f>
        <v>0.6034722222222222</v>
      </c>
      <c r="F13" s="313">
        <f>C14</f>
        <v>2009</v>
      </c>
      <c r="G13" s="313">
        <f>D14</f>
        <v>49</v>
      </c>
      <c r="H13" s="314">
        <f>E14</f>
        <v>0.6041666666666666</v>
      </c>
      <c r="I13" s="319">
        <v>50</v>
      </c>
      <c r="J13" s="319">
        <f t="shared" si="0"/>
        <v>10</v>
      </c>
      <c r="N13" s="21"/>
      <c r="O13" s="21"/>
      <c r="P13" s="21"/>
      <c r="Q13" s="21"/>
    </row>
    <row r="14" spans="1:17" ht="15">
      <c r="A14" s="656">
        <v>4</v>
      </c>
      <c r="B14" s="493" t="s">
        <v>336</v>
      </c>
      <c r="C14" s="657">
        <v>2009</v>
      </c>
      <c r="D14" s="657">
        <v>49</v>
      </c>
      <c r="E14" s="658">
        <v>0.6041666666666666</v>
      </c>
      <c r="F14" s="657">
        <v>2009</v>
      </c>
      <c r="G14" s="657">
        <v>50</v>
      </c>
      <c r="H14" s="658">
        <v>0.08680555555555557</v>
      </c>
      <c r="I14" s="656">
        <v>503</v>
      </c>
      <c r="J14" s="319">
        <f t="shared" si="0"/>
        <v>1</v>
      </c>
      <c r="N14" s="21"/>
      <c r="O14" s="21"/>
      <c r="P14" s="21"/>
      <c r="Q14" s="21"/>
    </row>
    <row r="15" spans="1:17" ht="15">
      <c r="A15" s="307"/>
      <c r="B15" s="292" t="s">
        <v>18</v>
      </c>
      <c r="C15" s="313">
        <f>F14</f>
        <v>2009</v>
      </c>
      <c r="D15" s="313">
        <f>IF(H14&gt;=$E$275,G14,G14-1)</f>
        <v>50</v>
      </c>
      <c r="E15" s="314">
        <f>IF(H14-$E$275&gt;0,H14-$E$275,H14-$E$275+$E$281)</f>
        <v>0.08611111111111112</v>
      </c>
      <c r="F15" s="313">
        <f>C16</f>
        <v>2009</v>
      </c>
      <c r="G15" s="313">
        <f>D16</f>
        <v>50</v>
      </c>
      <c r="H15" s="314">
        <f>E16</f>
        <v>0.08680555555555557</v>
      </c>
      <c r="I15" s="319">
        <v>50</v>
      </c>
      <c r="J15" s="319">
        <f t="shared" si="0"/>
        <v>10</v>
      </c>
      <c r="N15" s="21"/>
      <c r="O15" s="21"/>
      <c r="P15" s="21"/>
      <c r="Q15" s="21"/>
    </row>
    <row r="16" spans="1:17" ht="15">
      <c r="A16" s="656">
        <v>5</v>
      </c>
      <c r="B16" s="493" t="s">
        <v>338</v>
      </c>
      <c r="C16" s="657">
        <v>2009</v>
      </c>
      <c r="D16" s="657">
        <v>50</v>
      </c>
      <c r="E16" s="658">
        <v>0.08680555555555557</v>
      </c>
      <c r="F16" s="657">
        <v>2009</v>
      </c>
      <c r="G16" s="657">
        <v>50</v>
      </c>
      <c r="H16" s="658">
        <v>0.1486111111111111</v>
      </c>
      <c r="I16" s="656">
        <v>504</v>
      </c>
      <c r="J16" s="319">
        <f t="shared" si="0"/>
        <v>1</v>
      </c>
      <c r="N16" s="21"/>
      <c r="O16" s="21"/>
      <c r="P16" s="21"/>
      <c r="Q16" s="21"/>
    </row>
    <row r="17" spans="1:17" ht="15">
      <c r="A17" s="307"/>
      <c r="B17" s="292" t="s">
        <v>19</v>
      </c>
      <c r="C17" s="313">
        <f>F16</f>
        <v>2009</v>
      </c>
      <c r="D17" s="313">
        <f>IF(H16&gt;=$E$275,G16,G16-1)</f>
        <v>50</v>
      </c>
      <c r="E17" s="314">
        <f>IF(H16-$E$275&gt;0,H16-$E$275,H16-$E$275+$E$281)</f>
        <v>0.14791666666666667</v>
      </c>
      <c r="F17" s="313">
        <f>C18</f>
        <v>2009</v>
      </c>
      <c r="G17" s="313">
        <f>D18</f>
        <v>50</v>
      </c>
      <c r="H17" s="314">
        <f>E18</f>
        <v>0.1909722222222222</v>
      </c>
      <c r="I17" s="319">
        <v>50</v>
      </c>
      <c r="J17" s="319">
        <f t="shared" si="0"/>
        <v>10</v>
      </c>
      <c r="N17" s="21"/>
      <c r="O17" s="21"/>
      <c r="P17" s="21"/>
      <c r="Q17" s="21"/>
    </row>
    <row r="18" spans="1:17" ht="15">
      <c r="A18" s="656">
        <v>6</v>
      </c>
      <c r="B18" s="493" t="s">
        <v>339</v>
      </c>
      <c r="C18" s="657">
        <v>2009</v>
      </c>
      <c r="D18" s="657">
        <v>50</v>
      </c>
      <c r="E18" s="658">
        <v>0.1909722222222222</v>
      </c>
      <c r="F18" s="657">
        <v>2009</v>
      </c>
      <c r="G18" s="657">
        <v>50</v>
      </c>
      <c r="H18" s="658">
        <v>0.5243055555555556</v>
      </c>
      <c r="I18" s="656">
        <v>505</v>
      </c>
      <c r="J18" s="319">
        <f t="shared" si="0"/>
        <v>1</v>
      </c>
      <c r="N18" s="21"/>
      <c r="O18" s="21"/>
      <c r="P18" s="21"/>
      <c r="Q18" s="21"/>
    </row>
    <row r="19" spans="1:17" ht="15">
      <c r="A19" s="307"/>
      <c r="B19" s="292" t="s">
        <v>20</v>
      </c>
      <c r="C19" s="313">
        <f>F18</f>
        <v>2009</v>
      </c>
      <c r="D19" s="313">
        <f>IF(H18&gt;=$E$275,G18,G18-1)</f>
        <v>50</v>
      </c>
      <c r="E19" s="314">
        <f>IF(H18-$E$275&gt;0,H18-$E$275,H18-$E$275+$E$281)</f>
        <v>0.5236111111111111</v>
      </c>
      <c r="F19" s="313">
        <f>C20</f>
        <v>2009</v>
      </c>
      <c r="G19" s="313">
        <f>D20</f>
        <v>50</v>
      </c>
      <c r="H19" s="314">
        <f>E20</f>
        <v>0.5520833333333334</v>
      </c>
      <c r="I19" s="319">
        <v>50</v>
      </c>
      <c r="J19" s="319">
        <f t="shared" si="0"/>
        <v>10</v>
      </c>
      <c r="N19" s="21"/>
      <c r="O19" s="21"/>
      <c r="P19" s="21"/>
      <c r="Q19" s="21"/>
    </row>
    <row r="20" spans="1:17" ht="15">
      <c r="A20" s="656">
        <v>7</v>
      </c>
      <c r="B20" s="493" t="s">
        <v>340</v>
      </c>
      <c r="C20" s="657">
        <v>2009</v>
      </c>
      <c r="D20" s="657">
        <v>50</v>
      </c>
      <c r="E20" s="658">
        <v>0.5520833333333334</v>
      </c>
      <c r="F20" s="657">
        <v>2009</v>
      </c>
      <c r="G20" s="657">
        <v>51</v>
      </c>
      <c r="H20" s="658">
        <v>0.1111111111111111</v>
      </c>
      <c r="I20" s="656">
        <v>506</v>
      </c>
      <c r="J20" s="319">
        <f t="shared" si="0"/>
        <v>1</v>
      </c>
      <c r="N20" s="21"/>
      <c r="O20" s="21"/>
      <c r="P20" s="21"/>
      <c r="Q20" s="21"/>
    </row>
    <row r="21" spans="1:17" ht="15">
      <c r="A21" s="307"/>
      <c r="B21" s="292" t="s">
        <v>21</v>
      </c>
      <c r="C21" s="313">
        <f>F20</f>
        <v>2009</v>
      </c>
      <c r="D21" s="313">
        <f>IF(H20&gt;=$E$275,G20,G20-1)</f>
        <v>51</v>
      </c>
      <c r="E21" s="314">
        <f>IF(H20-$E$275&gt;0,H20-$E$275,H20-$E$275+$E$281)</f>
        <v>0.11041666666666666</v>
      </c>
      <c r="F21" s="313">
        <f>C22</f>
        <v>2009</v>
      </c>
      <c r="G21" s="313">
        <f>D22</f>
        <v>51</v>
      </c>
      <c r="H21" s="314">
        <f>E22</f>
        <v>0.18055555555555555</v>
      </c>
      <c r="I21" s="319">
        <v>50</v>
      </c>
      <c r="J21" s="319">
        <f t="shared" si="0"/>
        <v>10</v>
      </c>
      <c r="N21" s="21"/>
      <c r="O21" s="21"/>
      <c r="P21" s="21"/>
      <c r="Q21" s="21"/>
    </row>
    <row r="22" spans="1:17" ht="15">
      <c r="A22" s="656">
        <v>8</v>
      </c>
      <c r="B22" s="493" t="s">
        <v>341</v>
      </c>
      <c r="C22" s="657">
        <v>2009</v>
      </c>
      <c r="D22" s="657">
        <v>51</v>
      </c>
      <c r="E22" s="658">
        <v>0.18055555555555555</v>
      </c>
      <c r="F22" s="657">
        <v>2009</v>
      </c>
      <c r="G22" s="657">
        <v>51</v>
      </c>
      <c r="H22" s="658">
        <v>0.513888888888889</v>
      </c>
      <c r="I22" s="656">
        <v>501</v>
      </c>
      <c r="J22" s="319">
        <f t="shared" si="0"/>
        <v>1</v>
      </c>
      <c r="N22" s="21"/>
      <c r="O22" s="21"/>
      <c r="P22" s="21"/>
      <c r="Q22" s="21"/>
    </row>
    <row r="23" spans="1:17" ht="15">
      <c r="A23" s="307"/>
      <c r="B23" s="292" t="s">
        <v>22</v>
      </c>
      <c r="C23" s="313">
        <f>F22</f>
        <v>2009</v>
      </c>
      <c r="D23" s="313">
        <f>IF(H22&gt;=$E$275,G22,G22-1)</f>
        <v>51</v>
      </c>
      <c r="E23" s="314">
        <f>IF(H22-$E$275&gt;0,H22-$E$275,H22-$E$275+$E$281)</f>
        <v>0.5131944444444445</v>
      </c>
      <c r="F23" s="313">
        <f>C24</f>
        <v>2009</v>
      </c>
      <c r="G23" s="313">
        <f>D24</f>
        <v>51</v>
      </c>
      <c r="H23" s="314">
        <f>E24</f>
        <v>0.8680555555555555</v>
      </c>
      <c r="I23" s="319">
        <v>50</v>
      </c>
      <c r="J23" s="319">
        <f t="shared" si="0"/>
        <v>10</v>
      </c>
      <c r="N23" s="21"/>
      <c r="O23" s="21"/>
      <c r="P23" s="21"/>
      <c r="Q23" s="21"/>
    </row>
    <row r="24" spans="1:17" ht="15">
      <c r="A24" s="656">
        <v>9</v>
      </c>
      <c r="B24" s="493" t="s">
        <v>342</v>
      </c>
      <c r="C24" s="657">
        <v>2009</v>
      </c>
      <c r="D24" s="657">
        <v>51</v>
      </c>
      <c r="E24" s="658">
        <v>0.8680555555555555</v>
      </c>
      <c r="F24" s="657">
        <v>2009</v>
      </c>
      <c r="G24" s="657">
        <v>52</v>
      </c>
      <c r="H24" s="658">
        <v>0.20138888888888887</v>
      </c>
      <c r="I24" s="656">
        <v>501</v>
      </c>
      <c r="J24" s="319">
        <f t="shared" si="0"/>
        <v>1</v>
      </c>
      <c r="N24" s="21"/>
      <c r="O24" s="21"/>
      <c r="P24" s="21"/>
      <c r="Q24" s="21"/>
    </row>
    <row r="25" spans="1:17" ht="15">
      <c r="A25" s="307"/>
      <c r="B25" s="292" t="s">
        <v>23</v>
      </c>
      <c r="C25" s="313">
        <f>F24</f>
        <v>2009</v>
      </c>
      <c r="D25" s="313">
        <f>IF(H24&gt;=$E$275,G24,G24-1)</f>
        <v>52</v>
      </c>
      <c r="E25" s="314">
        <f>IF(H24-$E$275&gt;0,H24-$E$275,H24-$E$275+$E$281)</f>
        <v>0.20069444444444443</v>
      </c>
      <c r="F25" s="313">
        <f>C26</f>
        <v>2009</v>
      </c>
      <c r="G25" s="313">
        <f>D26</f>
        <v>52</v>
      </c>
      <c r="H25" s="314">
        <f>E26</f>
        <v>0.22916666666666666</v>
      </c>
      <c r="I25" s="319">
        <v>50</v>
      </c>
      <c r="J25" s="319">
        <f t="shared" si="0"/>
        <v>10</v>
      </c>
      <c r="N25" s="21"/>
      <c r="O25" s="21"/>
      <c r="P25" s="21"/>
      <c r="Q25" s="21"/>
    </row>
    <row r="26" spans="1:17" ht="15">
      <c r="A26" s="656">
        <v>10</v>
      </c>
      <c r="B26" s="493" t="s">
        <v>343</v>
      </c>
      <c r="C26" s="657">
        <v>2009</v>
      </c>
      <c r="D26" s="657">
        <v>52</v>
      </c>
      <c r="E26" s="658">
        <v>0.22916666666666666</v>
      </c>
      <c r="F26" s="657">
        <v>2009</v>
      </c>
      <c r="G26" s="657">
        <v>52</v>
      </c>
      <c r="H26" s="658">
        <v>0.7013888888888888</v>
      </c>
      <c r="I26" s="656">
        <v>509</v>
      </c>
      <c r="J26" s="319">
        <f t="shared" si="0"/>
        <v>1</v>
      </c>
      <c r="N26" s="21"/>
      <c r="O26" s="21"/>
      <c r="P26" s="21"/>
      <c r="Q26" s="21"/>
    </row>
    <row r="27" spans="1:17" ht="15">
      <c r="A27" s="307"/>
      <c r="B27" s="292" t="s">
        <v>24</v>
      </c>
      <c r="C27" s="313">
        <f>F26</f>
        <v>2009</v>
      </c>
      <c r="D27" s="313">
        <f>IF(H26&gt;=$E$275,G26,G26-1)</f>
        <v>52</v>
      </c>
      <c r="E27" s="314">
        <f>IF(H26-$E$275&gt;0,H26-$E$275,H26-$E$275+$E$281)</f>
        <v>0.7006944444444444</v>
      </c>
      <c r="F27" s="313">
        <f>C28</f>
        <v>2009</v>
      </c>
      <c r="G27" s="313">
        <f>D28</f>
        <v>52</v>
      </c>
      <c r="H27" s="314">
        <f>E28</f>
        <v>0.8680555555555555</v>
      </c>
      <c r="I27" s="319">
        <v>50</v>
      </c>
      <c r="J27" s="319">
        <f t="shared" si="0"/>
        <v>10</v>
      </c>
      <c r="N27" s="21"/>
      <c r="O27" s="21"/>
      <c r="P27" s="21"/>
      <c r="Q27" s="21"/>
    </row>
    <row r="28" spans="1:17" ht="15">
      <c r="A28" s="656">
        <v>11</v>
      </c>
      <c r="B28" s="493" t="s">
        <v>344</v>
      </c>
      <c r="C28" s="657">
        <v>2009</v>
      </c>
      <c r="D28" s="657">
        <v>52</v>
      </c>
      <c r="E28" s="658">
        <v>0.8680555555555555</v>
      </c>
      <c r="F28" s="657">
        <v>2009</v>
      </c>
      <c r="G28" s="657">
        <v>53</v>
      </c>
      <c r="H28" s="658">
        <v>0.20138888888888887</v>
      </c>
      <c r="I28" s="656">
        <v>501</v>
      </c>
      <c r="J28" s="319">
        <f t="shared" si="0"/>
        <v>1</v>
      </c>
      <c r="N28" s="21"/>
      <c r="O28" s="21"/>
      <c r="P28" s="21"/>
      <c r="Q28" s="21"/>
    </row>
    <row r="29" spans="1:17" ht="15">
      <c r="A29" s="307"/>
      <c r="B29" s="292" t="s">
        <v>25</v>
      </c>
      <c r="C29" s="313">
        <f>F28</f>
        <v>2009</v>
      </c>
      <c r="D29" s="313">
        <f>IF(H28&gt;=$E$275,G28,G28-1)</f>
        <v>53</v>
      </c>
      <c r="E29" s="314">
        <f>IF(H28-$E$275&gt;0,H28-$E$275,H28-$E$275+$E$281)</f>
        <v>0.20069444444444443</v>
      </c>
      <c r="F29" s="313">
        <f>C30</f>
        <v>2009</v>
      </c>
      <c r="G29" s="313">
        <f>D30</f>
        <v>53</v>
      </c>
      <c r="H29" s="314">
        <f>E30</f>
        <v>0.20138888888888887</v>
      </c>
      <c r="I29" s="319">
        <v>50</v>
      </c>
      <c r="J29" s="319">
        <f t="shared" si="0"/>
        <v>10</v>
      </c>
      <c r="N29" s="21"/>
      <c r="O29" s="21"/>
      <c r="P29" s="21"/>
      <c r="Q29" s="21"/>
    </row>
    <row r="30" spans="1:17" ht="15">
      <c r="A30" s="656">
        <v>12</v>
      </c>
      <c r="B30" s="493" t="s">
        <v>345</v>
      </c>
      <c r="C30" s="657">
        <v>2009</v>
      </c>
      <c r="D30" s="657">
        <v>53</v>
      </c>
      <c r="E30" s="658">
        <v>0.20138888888888887</v>
      </c>
      <c r="F30" s="657">
        <v>2009</v>
      </c>
      <c r="G30" s="657">
        <v>53</v>
      </c>
      <c r="H30" s="658">
        <v>0.25277777777777777</v>
      </c>
      <c r="I30" s="656">
        <v>504</v>
      </c>
      <c r="J30" s="319">
        <f t="shared" si="0"/>
        <v>1</v>
      </c>
      <c r="N30" s="21"/>
      <c r="O30" s="21"/>
      <c r="P30" s="21"/>
      <c r="Q30" s="21"/>
    </row>
    <row r="31" spans="1:17" ht="15">
      <c r="A31" s="307"/>
      <c r="B31" s="292" t="s">
        <v>26</v>
      </c>
      <c r="C31" s="313">
        <f>F30</f>
        <v>2009</v>
      </c>
      <c r="D31" s="313">
        <f>IF(H30&gt;=$E$275,G30,G30-1)</f>
        <v>53</v>
      </c>
      <c r="E31" s="314">
        <f>IF(H30-$E$275&gt;0,H30-$E$275,H30-$E$275+$E$281)</f>
        <v>0.2520833333333333</v>
      </c>
      <c r="F31" s="313">
        <f>C32</f>
        <v>2009</v>
      </c>
      <c r="G31" s="313">
        <f>D32</f>
        <v>53</v>
      </c>
      <c r="H31" s="314">
        <f>E32</f>
        <v>0.2534722222222222</v>
      </c>
      <c r="I31" s="319">
        <v>50</v>
      </c>
      <c r="J31" s="319">
        <f t="shared" si="0"/>
        <v>10</v>
      </c>
      <c r="N31" s="21"/>
      <c r="O31" s="21"/>
      <c r="P31" s="21"/>
      <c r="Q31" s="21"/>
    </row>
    <row r="32" spans="1:17" ht="15">
      <c r="A32" s="656">
        <v>13</v>
      </c>
      <c r="B32" s="493" t="s">
        <v>346</v>
      </c>
      <c r="C32" s="657">
        <v>2009</v>
      </c>
      <c r="D32" s="657">
        <v>53</v>
      </c>
      <c r="E32" s="658">
        <v>0.2534722222222222</v>
      </c>
      <c r="F32" s="657">
        <v>2009</v>
      </c>
      <c r="G32" s="657">
        <v>53</v>
      </c>
      <c r="H32" s="658">
        <v>0.2777777777777778</v>
      </c>
      <c r="I32" s="656">
        <v>512</v>
      </c>
      <c r="J32" s="319">
        <f t="shared" si="0"/>
        <v>1</v>
      </c>
      <c r="N32" s="21"/>
      <c r="O32" s="21"/>
      <c r="P32" s="21"/>
      <c r="Q32" s="21"/>
    </row>
    <row r="33" spans="1:17" ht="15">
      <c r="A33" s="307"/>
      <c r="B33" s="292" t="s">
        <v>27</v>
      </c>
      <c r="C33" s="313">
        <f>F32</f>
        <v>2009</v>
      </c>
      <c r="D33" s="313">
        <f>IF(H32&gt;=$E$275,G32,G32-1)</f>
        <v>53</v>
      </c>
      <c r="E33" s="314">
        <f>IF(H32-$E$275&gt;0,H32-$E$275,H32-$E$275+$E$281)</f>
        <v>0.27708333333333335</v>
      </c>
      <c r="F33" s="313">
        <f>C34</f>
        <v>2009</v>
      </c>
      <c r="G33" s="313">
        <f>D34</f>
        <v>53</v>
      </c>
      <c r="H33" s="314">
        <f>E34</f>
        <v>0.2777777777777778</v>
      </c>
      <c r="I33" s="319">
        <v>50</v>
      </c>
      <c r="J33" s="319">
        <f t="shared" si="0"/>
        <v>10</v>
      </c>
      <c r="N33" s="21"/>
      <c r="O33" s="21"/>
      <c r="P33" s="21"/>
      <c r="Q33" s="21"/>
    </row>
    <row r="34" spans="1:17" ht="15">
      <c r="A34" s="656">
        <v>14</v>
      </c>
      <c r="B34" s="493" t="s">
        <v>347</v>
      </c>
      <c r="C34" s="657">
        <v>2009</v>
      </c>
      <c r="D34" s="657">
        <v>53</v>
      </c>
      <c r="E34" s="658">
        <v>0.2777777777777778</v>
      </c>
      <c r="F34" s="657">
        <v>2009</v>
      </c>
      <c r="G34" s="657">
        <v>53</v>
      </c>
      <c r="H34" s="658">
        <v>0.59375</v>
      </c>
      <c r="I34" s="656">
        <v>513</v>
      </c>
      <c r="J34" s="319">
        <f t="shared" si="0"/>
        <v>1</v>
      </c>
      <c r="N34" s="21"/>
      <c r="O34" s="21"/>
      <c r="P34" s="21"/>
      <c r="Q34" s="21"/>
    </row>
    <row r="35" spans="1:17" ht="15">
      <c r="A35" s="307"/>
      <c r="B35" s="292" t="s">
        <v>28</v>
      </c>
      <c r="C35" s="313">
        <f>F34</f>
        <v>2009</v>
      </c>
      <c r="D35" s="313">
        <f>IF(H34&gt;=$E$275,G34,G34-1)</f>
        <v>53</v>
      </c>
      <c r="E35" s="314">
        <f>IF(H34-$E$275&gt;0,H34-$E$275,H34-$E$275+$E$281)</f>
        <v>0.5930555555555556</v>
      </c>
      <c r="F35" s="313">
        <f>C36</f>
        <v>2009</v>
      </c>
      <c r="G35" s="313">
        <f>D36</f>
        <v>53</v>
      </c>
      <c r="H35" s="314">
        <f>E36</f>
        <v>0.59375</v>
      </c>
      <c r="I35" s="319">
        <v>50</v>
      </c>
      <c r="J35" s="319">
        <f t="shared" si="0"/>
        <v>10</v>
      </c>
      <c r="N35" s="21"/>
      <c r="O35" s="21"/>
      <c r="P35" s="21"/>
      <c r="Q35" s="21"/>
    </row>
    <row r="36" spans="1:17" ht="15">
      <c r="A36" s="656">
        <v>15</v>
      </c>
      <c r="B36" s="493" t="s">
        <v>348</v>
      </c>
      <c r="C36" s="657">
        <v>2009</v>
      </c>
      <c r="D36" s="657">
        <v>53</v>
      </c>
      <c r="E36" s="658">
        <v>0.59375</v>
      </c>
      <c r="F36" s="657">
        <v>2009</v>
      </c>
      <c r="G36" s="657">
        <v>54</v>
      </c>
      <c r="H36" s="658">
        <v>0.1423611111111111</v>
      </c>
      <c r="I36" s="656">
        <v>514</v>
      </c>
      <c r="J36" s="319">
        <f t="shared" si="0"/>
        <v>1</v>
      </c>
      <c r="N36" s="21"/>
      <c r="O36" s="21"/>
      <c r="P36" s="21"/>
      <c r="Q36" s="21"/>
    </row>
    <row r="37" spans="1:17" ht="15">
      <c r="A37" s="307"/>
      <c r="B37" s="292" t="s">
        <v>29</v>
      </c>
      <c r="C37" s="313">
        <f>F36</f>
        <v>2009</v>
      </c>
      <c r="D37" s="313">
        <f>IF(H36&gt;=$E$275,G36,G36-1)</f>
        <v>54</v>
      </c>
      <c r="E37" s="314">
        <f>IF(H36-$E$275&gt;0,H36-$E$275,H36-$E$275+$E$281)</f>
        <v>0.14166666666666666</v>
      </c>
      <c r="F37" s="313">
        <f>C38</f>
        <v>2009</v>
      </c>
      <c r="G37" s="313">
        <f>D38</f>
        <v>54</v>
      </c>
      <c r="H37" s="314">
        <f>E38</f>
        <v>0.1423611111111111</v>
      </c>
      <c r="I37" s="319">
        <v>50</v>
      </c>
      <c r="J37" s="319">
        <f t="shared" si="0"/>
        <v>10</v>
      </c>
      <c r="N37" s="21"/>
      <c r="O37" s="21"/>
      <c r="P37" s="21"/>
      <c r="Q37" s="21"/>
    </row>
    <row r="38" spans="1:17" ht="15">
      <c r="A38" s="656">
        <v>16</v>
      </c>
      <c r="B38" s="493" t="s">
        <v>349</v>
      </c>
      <c r="C38" s="657">
        <v>2009</v>
      </c>
      <c r="D38" s="657">
        <v>54</v>
      </c>
      <c r="E38" s="658">
        <v>0.1423611111111111</v>
      </c>
      <c r="F38" s="657">
        <v>2009</v>
      </c>
      <c r="G38" s="657">
        <v>54</v>
      </c>
      <c r="H38" s="658">
        <v>0.16666666666666666</v>
      </c>
      <c r="I38" s="656">
        <v>291</v>
      </c>
      <c r="J38" s="319">
        <f t="shared" si="0"/>
        <v>1</v>
      </c>
      <c r="N38" s="21"/>
      <c r="O38" s="21"/>
      <c r="P38" s="21"/>
      <c r="Q38" s="21"/>
    </row>
    <row r="39" spans="1:17" ht="15">
      <c r="A39" s="307"/>
      <c r="B39" s="292" t="s">
        <v>30</v>
      </c>
      <c r="C39" s="313">
        <f>F38</f>
        <v>2009</v>
      </c>
      <c r="D39" s="313">
        <f>IF(H38&gt;=$E$275,G38,G38-1)</f>
        <v>54</v>
      </c>
      <c r="E39" s="314">
        <f>IF(H38-$E$275&gt;0,H38-$E$275,H38-$E$275+$E$281)</f>
        <v>0.16597222222222222</v>
      </c>
      <c r="F39" s="313">
        <f>C40</f>
        <v>2009</v>
      </c>
      <c r="G39" s="313">
        <f>D40</f>
        <v>54</v>
      </c>
      <c r="H39" s="314">
        <f>E40</f>
        <v>0.20833333333333334</v>
      </c>
      <c r="I39" s="319">
        <v>50</v>
      </c>
      <c r="J39" s="319">
        <f t="shared" si="0"/>
        <v>10</v>
      </c>
      <c r="N39" s="21"/>
      <c r="O39" s="21"/>
      <c r="P39" s="21"/>
      <c r="Q39" s="21"/>
    </row>
    <row r="40" spans="1:17" ht="15">
      <c r="A40" s="656">
        <v>17</v>
      </c>
      <c r="B40" s="493" t="s">
        <v>350</v>
      </c>
      <c r="C40" s="657">
        <v>2009</v>
      </c>
      <c r="D40" s="657">
        <v>54</v>
      </c>
      <c r="E40" s="658">
        <v>0.20833333333333334</v>
      </c>
      <c r="F40" s="657">
        <v>2009</v>
      </c>
      <c r="G40" s="657">
        <v>54</v>
      </c>
      <c r="H40" s="658">
        <v>0.517361111111111</v>
      </c>
      <c r="I40" s="656">
        <v>501</v>
      </c>
      <c r="J40" s="319">
        <f t="shared" si="0"/>
        <v>1</v>
      </c>
      <c r="N40" s="21"/>
      <c r="O40" s="21"/>
      <c r="P40" s="21"/>
      <c r="Q40" s="21"/>
    </row>
    <row r="41" spans="1:17" ht="15">
      <c r="A41" s="307"/>
      <c r="B41" s="292" t="s">
        <v>31</v>
      </c>
      <c r="C41" s="313">
        <f>F40</f>
        <v>2009</v>
      </c>
      <c r="D41" s="313">
        <f>IF(H40&gt;=$E$275,G40,G40-1)</f>
        <v>54</v>
      </c>
      <c r="E41" s="314">
        <f>IF(H40-$E$275&gt;0,H40-$E$275,H40-$E$275+$E$281)</f>
        <v>0.5166666666666666</v>
      </c>
      <c r="F41" s="313">
        <f>C42</f>
        <v>2009</v>
      </c>
      <c r="G41" s="313">
        <f>D42</f>
        <v>54</v>
      </c>
      <c r="H41" s="314">
        <f>E42</f>
        <v>0.5416666666666666</v>
      </c>
      <c r="I41" s="319">
        <v>50</v>
      </c>
      <c r="J41" s="319">
        <f t="shared" si="0"/>
        <v>10</v>
      </c>
      <c r="N41" s="21"/>
      <c r="O41" s="21"/>
      <c r="P41" s="21"/>
      <c r="Q41" s="21"/>
    </row>
    <row r="42" spans="1:17" ht="15">
      <c r="A42" s="656">
        <v>18</v>
      </c>
      <c r="B42" s="493" t="s">
        <v>351</v>
      </c>
      <c r="C42" s="657">
        <v>2009</v>
      </c>
      <c r="D42" s="657">
        <v>54</v>
      </c>
      <c r="E42" s="658">
        <v>0.5416666666666666</v>
      </c>
      <c r="F42" s="657">
        <v>2009</v>
      </c>
      <c r="G42" s="657">
        <v>54</v>
      </c>
      <c r="H42" s="658">
        <v>0.625</v>
      </c>
      <c r="I42" s="656">
        <v>504</v>
      </c>
      <c r="J42" s="319">
        <f t="shared" si="0"/>
        <v>1</v>
      </c>
      <c r="N42" s="21"/>
      <c r="O42" s="21"/>
      <c r="P42" s="21"/>
      <c r="Q42" s="21"/>
    </row>
    <row r="43" spans="1:17" ht="15">
      <c r="A43" s="307"/>
      <c r="B43" s="292" t="s">
        <v>32</v>
      </c>
      <c r="C43" s="313">
        <f>F42</f>
        <v>2009</v>
      </c>
      <c r="D43" s="313">
        <f>IF(H42&gt;=$E$275,G42,G42-1)</f>
        <v>54</v>
      </c>
      <c r="E43" s="314">
        <f>IF(H42-$E$275&gt;0,H42-$E$275,H42-$E$275+$E$281)</f>
        <v>0.6243055555555556</v>
      </c>
      <c r="F43" s="313">
        <f>C44</f>
        <v>2009</v>
      </c>
      <c r="G43" s="313">
        <f>D44</f>
        <v>54</v>
      </c>
      <c r="H43" s="314">
        <f>E44</f>
        <v>0.625</v>
      </c>
      <c r="I43" s="319">
        <v>50</v>
      </c>
      <c r="J43" s="319">
        <f t="shared" si="0"/>
        <v>10</v>
      </c>
      <c r="N43" s="21"/>
      <c r="O43" s="21"/>
      <c r="P43" s="21"/>
      <c r="Q43" s="21"/>
    </row>
    <row r="44" spans="1:17" ht="15">
      <c r="A44" s="656">
        <v>19</v>
      </c>
      <c r="B44" s="493" t="s">
        <v>352</v>
      </c>
      <c r="C44" s="657">
        <v>2009</v>
      </c>
      <c r="D44" s="657">
        <v>54</v>
      </c>
      <c r="E44" s="658">
        <v>0.625</v>
      </c>
      <c r="F44" s="657">
        <v>2009</v>
      </c>
      <c r="G44" s="657">
        <v>55</v>
      </c>
      <c r="H44" s="658">
        <v>0.08333333333333333</v>
      </c>
      <c r="I44" s="656">
        <v>518</v>
      </c>
      <c r="J44" s="319">
        <f t="shared" si="0"/>
        <v>1</v>
      </c>
      <c r="N44" s="21"/>
      <c r="O44" s="21"/>
      <c r="P44" s="21"/>
      <c r="Q44" s="21"/>
    </row>
    <row r="45" spans="1:17" ht="15">
      <c r="A45" s="307"/>
      <c r="B45" s="292" t="s">
        <v>33</v>
      </c>
      <c r="C45" s="313">
        <f>F44</f>
        <v>2009</v>
      </c>
      <c r="D45" s="313">
        <f>IF(H44&gt;=$E$275,G44,G44-1)</f>
        <v>55</v>
      </c>
      <c r="E45" s="314">
        <f>IF(H44-$E$275&gt;0,H44-$E$275,H44-$E$275+$E$281)</f>
        <v>0.08263888888888889</v>
      </c>
      <c r="F45" s="313">
        <f>C46</f>
        <v>2009</v>
      </c>
      <c r="G45" s="313">
        <f>D46</f>
        <v>55</v>
      </c>
      <c r="H45" s="314">
        <f>E46</f>
        <v>0.08333333333333333</v>
      </c>
      <c r="I45" s="319">
        <v>50</v>
      </c>
      <c r="J45" s="319">
        <f t="shared" si="0"/>
        <v>10</v>
      </c>
      <c r="N45" s="21"/>
      <c r="O45" s="21"/>
      <c r="P45" s="21"/>
      <c r="Q45" s="21"/>
    </row>
    <row r="46" spans="1:17" ht="15">
      <c r="A46" s="656">
        <v>20</v>
      </c>
      <c r="B46" s="493" t="s">
        <v>355</v>
      </c>
      <c r="C46" s="657">
        <v>2009</v>
      </c>
      <c r="D46" s="657">
        <v>55</v>
      </c>
      <c r="E46" s="658">
        <v>0.08333333333333333</v>
      </c>
      <c r="F46" s="657">
        <v>2009</v>
      </c>
      <c r="G46" s="657">
        <v>55</v>
      </c>
      <c r="H46" s="658">
        <v>0.10416666666666667</v>
      </c>
      <c r="I46" s="656">
        <v>519</v>
      </c>
      <c r="J46" s="319">
        <f t="shared" si="0"/>
        <v>1</v>
      </c>
      <c r="N46" s="21"/>
      <c r="O46" s="21"/>
      <c r="P46" s="21"/>
      <c r="Q46" s="21"/>
    </row>
    <row r="47" spans="1:17" ht="15">
      <c r="A47" s="307"/>
      <c r="B47" s="292" t="s">
        <v>34</v>
      </c>
      <c r="C47" s="313">
        <f>F46</f>
        <v>2009</v>
      </c>
      <c r="D47" s="313">
        <f>IF(H46&gt;=$E$275,G46,G46-1)</f>
        <v>55</v>
      </c>
      <c r="E47" s="314">
        <f>IF(H46-$E$275&gt;0,H46-$E$275,H46-$E$275+$E$281)</f>
        <v>0.10347222222222223</v>
      </c>
      <c r="F47" s="313">
        <f>C48</f>
        <v>2009</v>
      </c>
      <c r="G47" s="313">
        <f>D48</f>
        <v>55</v>
      </c>
      <c r="H47" s="314">
        <f>E48</f>
        <v>0.17013888888888887</v>
      </c>
      <c r="I47" s="319">
        <v>50</v>
      </c>
      <c r="J47" s="319">
        <f t="shared" si="0"/>
        <v>10</v>
      </c>
      <c r="N47" s="21"/>
      <c r="O47" s="21"/>
      <c r="P47" s="21"/>
      <c r="Q47" s="21"/>
    </row>
    <row r="48" spans="1:17" ht="15">
      <c r="A48" s="656">
        <v>21</v>
      </c>
      <c r="B48" s="493" t="s">
        <v>356</v>
      </c>
      <c r="C48" s="657">
        <v>2009</v>
      </c>
      <c r="D48" s="657">
        <v>55</v>
      </c>
      <c r="E48" s="658">
        <v>0.17013888888888887</v>
      </c>
      <c r="F48" s="657">
        <v>2009</v>
      </c>
      <c r="G48" s="657">
        <v>55</v>
      </c>
      <c r="H48" s="658">
        <v>0.5034722222222222</v>
      </c>
      <c r="I48" s="656">
        <v>501</v>
      </c>
      <c r="J48" s="319">
        <f t="shared" si="0"/>
        <v>1</v>
      </c>
      <c r="N48" s="21"/>
      <c r="O48" s="21"/>
      <c r="P48" s="21"/>
      <c r="Q48" s="21"/>
    </row>
    <row r="49" spans="1:17" ht="15">
      <c r="A49" s="307"/>
      <c r="B49" s="292" t="s">
        <v>35</v>
      </c>
      <c r="C49" s="313">
        <f>F48</f>
        <v>2009</v>
      </c>
      <c r="D49" s="313">
        <f>IF(H48&gt;=$E$275,G48,G48-1)</f>
        <v>55</v>
      </c>
      <c r="E49" s="314">
        <f>IF(H48-$E$275&gt;0,H48-$E$275,H48-$E$275+$E$281)</f>
        <v>0.5027777777777778</v>
      </c>
      <c r="F49" s="313">
        <f>C50</f>
        <v>2009</v>
      </c>
      <c r="G49" s="313">
        <f>D50</f>
        <v>55</v>
      </c>
      <c r="H49" s="314">
        <f>E50</f>
        <v>0.53125</v>
      </c>
      <c r="I49" s="319">
        <v>50</v>
      </c>
      <c r="J49" s="319">
        <f t="shared" si="0"/>
        <v>10</v>
      </c>
      <c r="N49" s="21"/>
      <c r="O49" s="21"/>
      <c r="P49" s="21"/>
      <c r="Q49" s="21"/>
    </row>
    <row r="50" spans="1:17" ht="15">
      <c r="A50" s="656">
        <v>22</v>
      </c>
      <c r="B50" s="493" t="s">
        <v>357</v>
      </c>
      <c r="C50" s="657">
        <v>2009</v>
      </c>
      <c r="D50" s="657">
        <v>55</v>
      </c>
      <c r="E50" s="658">
        <v>0.53125</v>
      </c>
      <c r="F50" s="657">
        <v>2009</v>
      </c>
      <c r="G50" s="657">
        <v>55</v>
      </c>
      <c r="H50" s="658">
        <v>0.5833333333333334</v>
      </c>
      <c r="I50" s="656">
        <v>521</v>
      </c>
      <c r="J50" s="319">
        <f t="shared" si="0"/>
        <v>1</v>
      </c>
      <c r="N50" s="21"/>
      <c r="O50" s="21"/>
      <c r="P50" s="21"/>
      <c r="Q50" s="21"/>
    </row>
    <row r="51" spans="1:17" ht="15">
      <c r="A51" s="307"/>
      <c r="B51" s="292" t="s">
        <v>36</v>
      </c>
      <c r="C51" s="313">
        <f>F50</f>
        <v>2009</v>
      </c>
      <c r="D51" s="313">
        <f>IF(H50&gt;=$E$275,G50,G50-1)</f>
        <v>55</v>
      </c>
      <c r="E51" s="314">
        <f>IF(H50-$E$275&gt;0,H50-$E$275,H50-$E$275+$E$281)</f>
        <v>0.5826388888888889</v>
      </c>
      <c r="F51" s="313">
        <f>C52</f>
        <v>2009</v>
      </c>
      <c r="G51" s="313">
        <f>D52</f>
        <v>55</v>
      </c>
      <c r="H51" s="314">
        <f>E52</f>
        <v>0.5833333333333334</v>
      </c>
      <c r="I51" s="319">
        <v>50</v>
      </c>
      <c r="J51" s="319">
        <f t="shared" si="0"/>
        <v>10</v>
      </c>
      <c r="N51" s="21"/>
      <c r="O51" s="21"/>
      <c r="P51" s="21"/>
      <c r="Q51" s="21"/>
    </row>
    <row r="52" spans="1:17" ht="15">
      <c r="A52" s="656">
        <v>23</v>
      </c>
      <c r="B52" s="493" t="s">
        <v>358</v>
      </c>
      <c r="C52" s="657">
        <v>2009</v>
      </c>
      <c r="D52" s="657">
        <v>55</v>
      </c>
      <c r="E52" s="658">
        <v>0.5833333333333334</v>
      </c>
      <c r="F52" s="657">
        <v>2009</v>
      </c>
      <c r="G52" s="657">
        <v>55</v>
      </c>
      <c r="H52" s="658">
        <v>0.8333333333333334</v>
      </c>
      <c r="I52" s="656">
        <v>522</v>
      </c>
      <c r="J52" s="319">
        <f t="shared" si="0"/>
        <v>1</v>
      </c>
      <c r="N52" s="21"/>
      <c r="O52" s="21"/>
      <c r="P52" s="21"/>
      <c r="Q52" s="21"/>
    </row>
    <row r="53" spans="1:17" ht="15">
      <c r="A53" s="307"/>
      <c r="B53" s="292" t="s">
        <v>37</v>
      </c>
      <c r="C53" s="313">
        <f>F52</f>
        <v>2009</v>
      </c>
      <c r="D53" s="313">
        <f>IF(H52&gt;=$E$275,G52,G52-1)</f>
        <v>55</v>
      </c>
      <c r="E53" s="314">
        <f>IF(H52-$E$275&gt;0,H52-$E$275,H52-$E$275+$E$281)</f>
        <v>0.8326388888888889</v>
      </c>
      <c r="F53" s="313">
        <f>C54</f>
        <v>2009</v>
      </c>
      <c r="G53" s="313">
        <f>D54</f>
        <v>55</v>
      </c>
      <c r="H53" s="314">
        <f>E54</f>
        <v>0.8333333333333334</v>
      </c>
      <c r="I53" s="319">
        <v>50</v>
      </c>
      <c r="J53" s="319">
        <f t="shared" si="0"/>
        <v>10</v>
      </c>
      <c r="N53" s="21"/>
      <c r="O53" s="21"/>
      <c r="P53" s="21"/>
      <c r="Q53" s="21"/>
    </row>
    <row r="54" spans="1:17" ht="15">
      <c r="A54" s="656">
        <v>24</v>
      </c>
      <c r="B54" s="493" t="s">
        <v>360</v>
      </c>
      <c r="C54" s="657">
        <v>2009</v>
      </c>
      <c r="D54" s="657">
        <v>55</v>
      </c>
      <c r="E54" s="658">
        <v>0.8333333333333334</v>
      </c>
      <c r="F54" s="657">
        <v>2009</v>
      </c>
      <c r="G54" s="657">
        <v>56</v>
      </c>
      <c r="H54" s="658">
        <v>0</v>
      </c>
      <c r="I54" s="656">
        <v>523</v>
      </c>
      <c r="J54" s="319">
        <f t="shared" si="0"/>
        <v>1</v>
      </c>
      <c r="N54" s="21"/>
      <c r="O54" s="21"/>
      <c r="P54" s="21"/>
      <c r="Q54" s="21"/>
    </row>
    <row r="55" spans="1:17" ht="15">
      <c r="A55" s="307"/>
      <c r="B55" s="292" t="s">
        <v>38</v>
      </c>
      <c r="C55" s="313">
        <f>F54</f>
        <v>2009</v>
      </c>
      <c r="D55" s="313">
        <f>IF(H54&gt;=$E$275,G54,G54-1)</f>
        <v>55</v>
      </c>
      <c r="E55" s="314">
        <f>IF(H54-$E$275&gt;0,H54-$E$275,H54-$E$275+$E$281)</f>
        <v>0.9993055555555556</v>
      </c>
      <c r="F55" s="313">
        <f>C56</f>
        <v>2009</v>
      </c>
      <c r="G55" s="313">
        <f>D56</f>
        <v>56</v>
      </c>
      <c r="H55" s="314">
        <f>E56</f>
        <v>0</v>
      </c>
      <c r="I55" s="319">
        <v>50</v>
      </c>
      <c r="J55" s="319">
        <f t="shared" si="0"/>
        <v>10</v>
      </c>
      <c r="N55" s="21"/>
      <c r="O55" s="21"/>
      <c r="P55" s="21"/>
      <c r="Q55" s="21"/>
    </row>
    <row r="56" spans="1:17" ht="15">
      <c r="A56" s="656">
        <v>25</v>
      </c>
      <c r="B56" s="493" t="s">
        <v>361</v>
      </c>
      <c r="C56" s="657">
        <v>2009</v>
      </c>
      <c r="D56" s="657">
        <v>56</v>
      </c>
      <c r="E56" s="658">
        <v>0</v>
      </c>
      <c r="F56" s="657">
        <v>2009</v>
      </c>
      <c r="G56" s="657">
        <v>56</v>
      </c>
      <c r="H56" s="658">
        <v>0.11458333333333333</v>
      </c>
      <c r="I56" s="656">
        <v>524</v>
      </c>
      <c r="J56" s="319">
        <f t="shared" si="0"/>
        <v>1</v>
      </c>
      <c r="N56" s="21"/>
      <c r="O56" s="21"/>
      <c r="P56" s="21"/>
      <c r="Q56" s="21"/>
    </row>
    <row r="57" spans="1:17" ht="15">
      <c r="A57" s="307"/>
      <c r="B57" s="292" t="s">
        <v>226</v>
      </c>
      <c r="C57" s="313">
        <f>F56</f>
        <v>2009</v>
      </c>
      <c r="D57" s="313">
        <f>IF(H56&gt;=$E$275,G56,G56-1)</f>
        <v>56</v>
      </c>
      <c r="E57" s="314">
        <f>IF(H56-$E$275&gt;0,H56-$E$275,H56-$E$275+$E$281)</f>
        <v>0.11388888888888889</v>
      </c>
      <c r="F57" s="313">
        <f>C58</f>
        <v>2009</v>
      </c>
      <c r="G57" s="313">
        <f>D58</f>
        <v>56</v>
      </c>
      <c r="H57" s="314">
        <f>E58</f>
        <v>0.11458333333333333</v>
      </c>
      <c r="I57" s="319">
        <v>50</v>
      </c>
      <c r="J57" s="319">
        <f t="shared" si="0"/>
        <v>10</v>
      </c>
      <c r="N57" s="21"/>
      <c r="O57" s="21"/>
      <c r="P57" s="21"/>
      <c r="Q57" s="21"/>
    </row>
    <row r="58" spans="1:17" ht="15">
      <c r="A58" s="656">
        <v>26</v>
      </c>
      <c r="B58" s="493" t="s">
        <v>362</v>
      </c>
      <c r="C58" s="657">
        <v>2009</v>
      </c>
      <c r="D58" s="657">
        <v>56</v>
      </c>
      <c r="E58" s="658">
        <v>0.11458333333333333</v>
      </c>
      <c r="F58" s="657">
        <v>2009</v>
      </c>
      <c r="G58" s="657">
        <v>56</v>
      </c>
      <c r="H58" s="658">
        <v>0.1388888888888889</v>
      </c>
      <c r="I58" s="656">
        <v>291</v>
      </c>
      <c r="J58" s="319">
        <f t="shared" si="0"/>
        <v>1</v>
      </c>
      <c r="N58" s="21"/>
      <c r="O58" s="21"/>
      <c r="P58" s="21"/>
      <c r="Q58" s="21"/>
    </row>
    <row r="59" spans="1:17" ht="15">
      <c r="A59" s="307"/>
      <c r="B59" s="292" t="s">
        <v>39</v>
      </c>
      <c r="C59" s="313">
        <f>F58</f>
        <v>2009</v>
      </c>
      <c r="D59" s="313">
        <f>IF(H58&gt;=$E$275,G58,G58-1)</f>
        <v>56</v>
      </c>
      <c r="E59" s="314">
        <f>IF(H58-$E$275&gt;0,H58-$E$275,H58-$E$275+$E$281)</f>
        <v>0.13819444444444445</v>
      </c>
      <c r="F59" s="313">
        <f>C60</f>
        <v>2009</v>
      </c>
      <c r="G59" s="313">
        <f>D60</f>
        <v>56</v>
      </c>
      <c r="H59" s="314">
        <f>E60</f>
        <v>0.18055555555555555</v>
      </c>
      <c r="I59" s="319">
        <v>50</v>
      </c>
      <c r="J59" s="319">
        <f t="shared" si="0"/>
        <v>10</v>
      </c>
      <c r="N59" s="21"/>
      <c r="O59" s="21"/>
      <c r="P59" s="21"/>
      <c r="Q59" s="21"/>
    </row>
    <row r="60" spans="1:17" ht="15">
      <c r="A60" s="656">
        <v>27</v>
      </c>
      <c r="B60" s="493" t="s">
        <v>363</v>
      </c>
      <c r="C60" s="657">
        <v>2009</v>
      </c>
      <c r="D60" s="657">
        <v>56</v>
      </c>
      <c r="E60" s="658">
        <v>0.18055555555555555</v>
      </c>
      <c r="F60" s="657">
        <v>2009</v>
      </c>
      <c r="G60" s="657">
        <v>56</v>
      </c>
      <c r="H60" s="658">
        <v>0.513888888888889</v>
      </c>
      <c r="I60" s="656">
        <v>501</v>
      </c>
      <c r="J60" s="319">
        <f t="shared" si="0"/>
        <v>1</v>
      </c>
      <c r="N60" s="21"/>
      <c r="O60" s="21"/>
      <c r="P60" s="21"/>
      <c r="Q60" s="21"/>
    </row>
    <row r="61" spans="1:17" ht="15">
      <c r="A61" s="307"/>
      <c r="B61" s="292" t="s">
        <v>40</v>
      </c>
      <c r="C61" s="313">
        <f>F60</f>
        <v>2009</v>
      </c>
      <c r="D61" s="313">
        <f>IF(H60&gt;=$E$275,G60,G60-1)</f>
        <v>56</v>
      </c>
      <c r="E61" s="314">
        <f>IF(H60-$E$275&gt;0,H60-$E$275,H60-$E$275+$E$281)</f>
        <v>0.5131944444444445</v>
      </c>
      <c r="F61" s="313">
        <f>C62</f>
        <v>2009</v>
      </c>
      <c r="G61" s="313">
        <f>D62</f>
        <v>56</v>
      </c>
      <c r="H61" s="314">
        <f>E62</f>
        <v>0.5347222222222222</v>
      </c>
      <c r="I61" s="319">
        <v>50</v>
      </c>
      <c r="J61" s="319">
        <f t="shared" si="0"/>
        <v>10</v>
      </c>
      <c r="N61" s="21"/>
      <c r="O61" s="21"/>
      <c r="P61" s="21"/>
      <c r="Q61" s="21"/>
    </row>
    <row r="62" spans="1:17" ht="15">
      <c r="A62" s="656">
        <v>28</v>
      </c>
      <c r="B62" s="493" t="s">
        <v>364</v>
      </c>
      <c r="C62" s="657">
        <v>2009</v>
      </c>
      <c r="D62" s="657">
        <v>56</v>
      </c>
      <c r="E62" s="658">
        <v>0.5347222222222222</v>
      </c>
      <c r="F62" s="657">
        <v>2009</v>
      </c>
      <c r="G62" s="657">
        <v>56</v>
      </c>
      <c r="H62" s="658">
        <v>0.625</v>
      </c>
      <c r="I62" s="656">
        <v>527</v>
      </c>
      <c r="J62" s="319">
        <f t="shared" si="0"/>
        <v>1</v>
      </c>
      <c r="N62" s="21"/>
      <c r="O62" s="21"/>
      <c r="P62" s="21"/>
      <c r="Q62" s="21"/>
    </row>
    <row r="63" spans="1:17" ht="15">
      <c r="A63" s="307"/>
      <c r="B63" s="292" t="s">
        <v>41</v>
      </c>
      <c r="C63" s="313">
        <f>F62</f>
        <v>2009</v>
      </c>
      <c r="D63" s="313">
        <f>IF(H62&gt;=$E$275,G62,G62-1)</f>
        <v>56</v>
      </c>
      <c r="E63" s="314">
        <f>IF(H62-$E$275&gt;0,H62-$E$275,H62-$E$275+$E$281)</f>
        <v>0.6243055555555556</v>
      </c>
      <c r="F63" s="313">
        <f>C64</f>
        <v>2009</v>
      </c>
      <c r="G63" s="313">
        <f>D64</f>
        <v>56</v>
      </c>
      <c r="H63" s="314">
        <f>E64</f>
        <v>0.625</v>
      </c>
      <c r="I63" s="319">
        <v>50</v>
      </c>
      <c r="J63" s="319">
        <f t="shared" si="0"/>
        <v>10</v>
      </c>
      <c r="N63" s="21"/>
      <c r="O63" s="21"/>
      <c r="P63" s="21"/>
      <c r="Q63" s="21"/>
    </row>
    <row r="64" spans="1:17" ht="15">
      <c r="A64" s="656">
        <v>29</v>
      </c>
      <c r="B64" s="493" t="s">
        <v>365</v>
      </c>
      <c r="C64" s="657">
        <v>2009</v>
      </c>
      <c r="D64" s="657">
        <v>56</v>
      </c>
      <c r="E64" s="658">
        <v>0.625</v>
      </c>
      <c r="F64" s="657">
        <v>2009</v>
      </c>
      <c r="G64" s="657">
        <v>56</v>
      </c>
      <c r="H64" s="658">
        <v>0.7083333333333334</v>
      </c>
      <c r="I64" s="656">
        <v>504</v>
      </c>
      <c r="J64" s="319">
        <f t="shared" si="0"/>
        <v>1</v>
      </c>
      <c r="N64" s="21"/>
      <c r="O64" s="21"/>
      <c r="P64" s="21"/>
      <c r="Q64" s="21"/>
    </row>
    <row r="65" spans="1:17" ht="15">
      <c r="A65" s="307"/>
      <c r="B65" s="292" t="s">
        <v>42</v>
      </c>
      <c r="C65" s="313">
        <f>F64</f>
        <v>2009</v>
      </c>
      <c r="D65" s="313">
        <f>IF(H64&gt;=$E$275,G64,G64-1)</f>
        <v>56</v>
      </c>
      <c r="E65" s="314">
        <f>IF(H64-$E$275&gt;0,H64-$E$275,H64-$E$275+$E$281)</f>
        <v>0.7076388888888889</v>
      </c>
      <c r="F65" s="313">
        <f>C66</f>
        <v>2009</v>
      </c>
      <c r="G65" s="313">
        <f>D66</f>
        <v>56</v>
      </c>
      <c r="H65" s="314">
        <f>E66</f>
        <v>0.7083333333333334</v>
      </c>
      <c r="I65" s="319">
        <v>50</v>
      </c>
      <c r="J65" s="319">
        <f t="shared" si="0"/>
        <v>10</v>
      </c>
      <c r="N65" s="21"/>
      <c r="O65" s="21"/>
      <c r="P65" s="21"/>
      <c r="Q65" s="21"/>
    </row>
    <row r="66" spans="1:17" ht="15">
      <c r="A66" s="656">
        <v>30</v>
      </c>
      <c r="B66" s="493" t="s">
        <v>366</v>
      </c>
      <c r="C66" s="657">
        <v>2009</v>
      </c>
      <c r="D66" s="657">
        <v>56</v>
      </c>
      <c r="E66" s="658">
        <v>0.7083333333333334</v>
      </c>
      <c r="F66" s="657">
        <v>2009</v>
      </c>
      <c r="G66" s="657">
        <v>57</v>
      </c>
      <c r="H66" s="658">
        <v>0.041666666666666664</v>
      </c>
      <c r="I66" s="656">
        <v>529</v>
      </c>
      <c r="J66" s="319">
        <f t="shared" si="0"/>
        <v>1</v>
      </c>
      <c r="N66" s="21"/>
      <c r="O66" s="21"/>
      <c r="P66" s="21"/>
      <c r="Q66" s="21"/>
    </row>
    <row r="67" spans="1:17" ht="15">
      <c r="A67" s="307"/>
      <c r="B67" s="292" t="s">
        <v>43</v>
      </c>
      <c r="C67" s="313">
        <f>F66</f>
        <v>2009</v>
      </c>
      <c r="D67" s="313">
        <f>IF(H66&gt;=$E$275,G66,G66-1)</f>
        <v>57</v>
      </c>
      <c r="E67" s="314">
        <f>IF(H66-$E$275&gt;0,H66-$E$275,H66-$E$275+$E$281)</f>
        <v>0.04097222222222222</v>
      </c>
      <c r="F67" s="313">
        <f>C68</f>
        <v>2009</v>
      </c>
      <c r="G67" s="313">
        <f>D68</f>
        <v>57</v>
      </c>
      <c r="H67" s="314">
        <f>E68</f>
        <v>0.041666666666666664</v>
      </c>
      <c r="I67" s="319">
        <v>50</v>
      </c>
      <c r="J67" s="319">
        <f t="shared" si="0"/>
        <v>10</v>
      </c>
      <c r="N67" s="21"/>
      <c r="O67" s="21"/>
      <c r="P67" s="21"/>
      <c r="Q67" s="21"/>
    </row>
    <row r="68" spans="1:17" ht="15">
      <c r="A68" s="656">
        <v>31</v>
      </c>
      <c r="B68" s="493" t="s">
        <v>367</v>
      </c>
      <c r="C68" s="657">
        <v>2009</v>
      </c>
      <c r="D68" s="657">
        <v>57</v>
      </c>
      <c r="E68" s="658">
        <v>0.041666666666666664</v>
      </c>
      <c r="F68" s="657">
        <v>2009</v>
      </c>
      <c r="G68" s="657">
        <v>57</v>
      </c>
      <c r="H68" s="658">
        <v>0.2916666666666667</v>
      </c>
      <c r="I68" s="656">
        <v>530</v>
      </c>
      <c r="J68" s="319">
        <f t="shared" si="0"/>
        <v>1</v>
      </c>
      <c r="N68" s="21"/>
      <c r="O68" s="21"/>
      <c r="P68" s="21"/>
      <c r="Q68" s="21"/>
    </row>
    <row r="69" spans="1:17" ht="15">
      <c r="A69" s="307"/>
      <c r="B69" s="292" t="s">
        <v>44</v>
      </c>
      <c r="C69" s="313">
        <f>F68</f>
        <v>2009</v>
      </c>
      <c r="D69" s="313">
        <f>IF(H68&gt;=$E$275,G68,G68-1)</f>
        <v>57</v>
      </c>
      <c r="E69" s="314">
        <f>IF(H68-$E$275&gt;0,H68-$E$275,H68-$E$275+$E$281)</f>
        <v>0.29097222222222224</v>
      </c>
      <c r="F69" s="313">
        <f>C70</f>
        <v>2009</v>
      </c>
      <c r="G69" s="313">
        <f>D70</f>
        <v>57</v>
      </c>
      <c r="H69" s="314">
        <f>E70</f>
        <v>0.2916666666666667</v>
      </c>
      <c r="I69" s="319">
        <v>50</v>
      </c>
      <c r="J69" s="319">
        <f aca="true" t="shared" si="1" ref="J69:J271">IF(I69=50,10,1)</f>
        <v>10</v>
      </c>
      <c r="N69" s="21"/>
      <c r="O69" s="21"/>
      <c r="P69" s="21"/>
      <c r="Q69" s="21"/>
    </row>
    <row r="70" spans="1:17" ht="15">
      <c r="A70" s="656">
        <v>32</v>
      </c>
      <c r="B70" s="493" t="s">
        <v>369</v>
      </c>
      <c r="C70" s="657">
        <v>2009</v>
      </c>
      <c r="D70" s="657">
        <v>57</v>
      </c>
      <c r="E70" s="658">
        <v>0.2916666666666667</v>
      </c>
      <c r="F70" s="657">
        <v>2009</v>
      </c>
      <c r="G70" s="657">
        <v>57</v>
      </c>
      <c r="H70" s="658">
        <v>0.3263888888888889</v>
      </c>
      <c r="I70" s="656">
        <v>531</v>
      </c>
      <c r="J70" s="319">
        <f t="shared" si="1"/>
        <v>1</v>
      </c>
      <c r="N70" s="21"/>
      <c r="O70" s="21"/>
      <c r="P70" s="21"/>
      <c r="Q70" s="21"/>
    </row>
    <row r="71" spans="1:17" ht="15">
      <c r="A71" s="307"/>
      <c r="B71" s="292" t="s">
        <v>45</v>
      </c>
      <c r="C71" s="313">
        <f>F70</f>
        <v>2009</v>
      </c>
      <c r="D71" s="313">
        <f>IF(H70&gt;=$E$275,G70,G70-1)</f>
        <v>57</v>
      </c>
      <c r="E71" s="314">
        <f>IF(H70-$E$275&gt;0,H70-$E$275,H70-$E$275+$E$281)</f>
        <v>0.32569444444444445</v>
      </c>
      <c r="F71" s="313">
        <f>C72</f>
        <v>2009</v>
      </c>
      <c r="G71" s="313">
        <f>D72</f>
        <v>57</v>
      </c>
      <c r="H71" s="314">
        <f>E72</f>
        <v>0.3263888888888889</v>
      </c>
      <c r="I71" s="319">
        <v>50</v>
      </c>
      <c r="J71" s="319">
        <f t="shared" si="1"/>
        <v>10</v>
      </c>
      <c r="N71" s="21"/>
      <c r="O71" s="21"/>
      <c r="P71" s="21"/>
      <c r="Q71" s="21"/>
    </row>
    <row r="72" spans="1:17" ht="15">
      <c r="A72" s="656">
        <v>33</v>
      </c>
      <c r="B72" s="493" t="s">
        <v>370</v>
      </c>
      <c r="C72" s="657">
        <v>2009</v>
      </c>
      <c r="D72" s="657">
        <v>57</v>
      </c>
      <c r="E72" s="658">
        <v>0.3263888888888889</v>
      </c>
      <c r="F72" s="657">
        <v>2009</v>
      </c>
      <c r="G72" s="657">
        <v>57</v>
      </c>
      <c r="H72" s="658">
        <v>0.4618055555555556</v>
      </c>
      <c r="I72" s="656">
        <v>532</v>
      </c>
      <c r="J72" s="319">
        <f t="shared" si="1"/>
        <v>1</v>
      </c>
      <c r="N72" s="21"/>
      <c r="O72" s="21"/>
      <c r="P72" s="21"/>
      <c r="Q72" s="21"/>
    </row>
    <row r="73" spans="1:17" ht="15">
      <c r="A73" s="307"/>
      <c r="B73" s="292" t="s">
        <v>46</v>
      </c>
      <c r="C73" s="313">
        <f>F72</f>
        <v>2009</v>
      </c>
      <c r="D73" s="313">
        <f>IF(H72&gt;=$E$275,G72,G72-1)</f>
        <v>57</v>
      </c>
      <c r="E73" s="314">
        <f>IF(H72-$E$275&gt;0,H72-$E$275,H72-$E$275+$E$281)</f>
        <v>0.46111111111111114</v>
      </c>
      <c r="F73" s="313">
        <f>C74</f>
        <v>2009</v>
      </c>
      <c r="G73" s="313">
        <f>D74</f>
        <v>57</v>
      </c>
      <c r="H73" s="314">
        <f>E74</f>
        <v>0.4618055555555556</v>
      </c>
      <c r="I73" s="319">
        <v>50</v>
      </c>
      <c r="J73" s="319">
        <f t="shared" si="1"/>
        <v>10</v>
      </c>
      <c r="N73" s="21"/>
      <c r="O73" s="21"/>
      <c r="P73" s="21"/>
      <c r="Q73" s="21"/>
    </row>
    <row r="74" spans="1:17" ht="15">
      <c r="A74" s="656">
        <v>34</v>
      </c>
      <c r="B74" s="493" t="s">
        <v>371</v>
      </c>
      <c r="C74" s="657">
        <v>2009</v>
      </c>
      <c r="D74" s="657">
        <v>57</v>
      </c>
      <c r="E74" s="658">
        <v>0.4618055555555556</v>
      </c>
      <c r="F74" s="657">
        <v>2009</v>
      </c>
      <c r="G74" s="657">
        <v>57</v>
      </c>
      <c r="H74" s="658">
        <v>0.7916666666666666</v>
      </c>
      <c r="I74" s="656">
        <v>533</v>
      </c>
      <c r="J74" s="319">
        <f t="shared" si="1"/>
        <v>1</v>
      </c>
      <c r="N74" s="21"/>
      <c r="O74" s="21"/>
      <c r="P74" s="21"/>
      <c r="Q74" s="21"/>
    </row>
    <row r="75" spans="1:17" ht="15">
      <c r="A75" s="307"/>
      <c r="B75" s="292" t="s">
        <v>47</v>
      </c>
      <c r="C75" s="313">
        <f>F74</f>
        <v>2009</v>
      </c>
      <c r="D75" s="313">
        <f>IF(H74&gt;=$E$275,G74,G74-1)</f>
        <v>57</v>
      </c>
      <c r="E75" s="314">
        <f>IF(H74-$E$275&gt;0,H74-$E$275,H74-$E$275+$E$281)</f>
        <v>0.7909722222222222</v>
      </c>
      <c r="F75" s="313">
        <f>C76</f>
        <v>2009</v>
      </c>
      <c r="G75" s="313">
        <f>D76</f>
        <v>57</v>
      </c>
      <c r="H75" s="314">
        <f>E76</f>
        <v>0.7916666666666666</v>
      </c>
      <c r="I75" s="319">
        <v>50</v>
      </c>
      <c r="J75" s="319">
        <f t="shared" si="1"/>
        <v>10</v>
      </c>
      <c r="N75" s="21"/>
      <c r="O75" s="21"/>
      <c r="P75" s="21"/>
      <c r="Q75" s="21"/>
    </row>
    <row r="76" spans="1:17" ht="15">
      <c r="A76" s="656">
        <v>35</v>
      </c>
      <c r="B76" s="493" t="s">
        <v>373</v>
      </c>
      <c r="C76" s="657">
        <v>2009</v>
      </c>
      <c r="D76" s="657">
        <v>57</v>
      </c>
      <c r="E76" s="658">
        <v>0.7916666666666666</v>
      </c>
      <c r="F76" s="657">
        <v>2009</v>
      </c>
      <c r="G76" s="657">
        <v>57</v>
      </c>
      <c r="H76" s="658">
        <v>0.8159722222222222</v>
      </c>
      <c r="I76" s="656">
        <v>291</v>
      </c>
      <c r="J76" s="319">
        <f t="shared" si="1"/>
        <v>1</v>
      </c>
      <c r="N76" s="21"/>
      <c r="O76" s="21"/>
      <c r="P76" s="21"/>
      <c r="Q76" s="21"/>
    </row>
    <row r="77" spans="1:17" ht="15">
      <c r="A77" s="307"/>
      <c r="B77" s="292" t="s">
        <v>48</v>
      </c>
      <c r="C77" s="313">
        <f>F76</f>
        <v>2009</v>
      </c>
      <c r="D77" s="313">
        <f>IF(H76&gt;=$E$275,G76,G76-1)</f>
        <v>57</v>
      </c>
      <c r="E77" s="314">
        <f>IF(H76-$E$275&gt;0,H76-$E$275,H76-$E$275+$E$281)</f>
        <v>0.8152777777777778</v>
      </c>
      <c r="F77" s="313">
        <f>C78</f>
        <v>2009</v>
      </c>
      <c r="G77" s="313">
        <f>D78</f>
        <v>57</v>
      </c>
      <c r="H77" s="314">
        <f>E78</f>
        <v>0.8576388888888888</v>
      </c>
      <c r="I77" s="319">
        <v>50</v>
      </c>
      <c r="J77" s="319">
        <f t="shared" si="1"/>
        <v>10</v>
      </c>
      <c r="N77" s="21"/>
      <c r="O77" s="21"/>
      <c r="P77" s="21"/>
      <c r="Q77" s="21"/>
    </row>
    <row r="78" spans="1:17" ht="15">
      <c r="A78" s="656">
        <v>36</v>
      </c>
      <c r="B78" s="493" t="s">
        <v>374</v>
      </c>
      <c r="C78" s="657">
        <v>2009</v>
      </c>
      <c r="D78" s="657">
        <v>57</v>
      </c>
      <c r="E78" s="658">
        <v>0.8576388888888888</v>
      </c>
      <c r="F78" s="657">
        <v>2009</v>
      </c>
      <c r="G78" s="657">
        <v>58</v>
      </c>
      <c r="H78" s="658">
        <v>0.1909722222222222</v>
      </c>
      <c r="I78" s="656">
        <v>501</v>
      </c>
      <c r="J78" s="319">
        <f t="shared" si="1"/>
        <v>1</v>
      </c>
      <c r="N78" s="21"/>
      <c r="O78" s="21"/>
      <c r="P78" s="21"/>
      <c r="Q78" s="21"/>
    </row>
    <row r="79" spans="1:17" ht="15">
      <c r="A79" s="307"/>
      <c r="B79" s="292" t="s">
        <v>49</v>
      </c>
      <c r="C79" s="313">
        <f>F78</f>
        <v>2009</v>
      </c>
      <c r="D79" s="313">
        <f>IF(H78&gt;=$E$275,G78,G78-1)</f>
        <v>58</v>
      </c>
      <c r="E79" s="314">
        <f>IF(H78-$E$275&gt;0,H78-$E$275,H78-$E$275+$E$281)</f>
        <v>0.19027777777777777</v>
      </c>
      <c r="F79" s="313">
        <f>C80</f>
        <v>2009</v>
      </c>
      <c r="G79" s="313">
        <f>D80</f>
        <v>58</v>
      </c>
      <c r="H79" s="314">
        <f>E80</f>
        <v>0.1909722222222222</v>
      </c>
      <c r="I79" s="319">
        <v>50</v>
      </c>
      <c r="J79" s="319">
        <f t="shared" si="1"/>
        <v>10</v>
      </c>
      <c r="N79" s="21"/>
      <c r="O79" s="21"/>
      <c r="P79" s="21"/>
      <c r="Q79" s="21"/>
    </row>
    <row r="80" spans="1:17" ht="15">
      <c r="A80" s="656">
        <v>37</v>
      </c>
      <c r="B80" s="493" t="s">
        <v>375</v>
      </c>
      <c r="C80" s="657">
        <v>2009</v>
      </c>
      <c r="D80" s="657">
        <v>58</v>
      </c>
      <c r="E80" s="658">
        <v>0.1909722222222222</v>
      </c>
      <c r="F80" s="657">
        <v>2009</v>
      </c>
      <c r="G80" s="657">
        <v>58</v>
      </c>
      <c r="H80" s="658">
        <v>0.2152777777777778</v>
      </c>
      <c r="I80" s="656">
        <v>291</v>
      </c>
      <c r="J80" s="319">
        <f t="shared" si="1"/>
        <v>1</v>
      </c>
      <c r="N80" s="21"/>
      <c r="O80" s="21"/>
      <c r="P80" s="21"/>
      <c r="Q80" s="21"/>
    </row>
    <row r="81" spans="1:17" ht="15">
      <c r="A81" s="307"/>
      <c r="B81" s="292" t="s">
        <v>50</v>
      </c>
      <c r="C81" s="313">
        <f>F80</f>
        <v>2009</v>
      </c>
      <c r="D81" s="313">
        <f>IF(H80&gt;=$E$275,G80,G80-1)</f>
        <v>58</v>
      </c>
      <c r="E81" s="314">
        <f>IF(H80-$E$275&gt;0,H80-$E$275,H80-$E$275+$E$281)</f>
        <v>0.21458333333333335</v>
      </c>
      <c r="F81" s="313">
        <f>C82</f>
        <v>2009</v>
      </c>
      <c r="G81" s="313">
        <f>D82</f>
        <v>58</v>
      </c>
      <c r="H81" s="314">
        <f>E82</f>
        <v>0.2152777777777778</v>
      </c>
      <c r="I81" s="319">
        <v>50</v>
      </c>
      <c r="J81" s="319">
        <f t="shared" si="1"/>
        <v>10</v>
      </c>
      <c r="N81" s="21"/>
      <c r="O81" s="21"/>
      <c r="P81" s="21"/>
      <c r="Q81" s="21"/>
    </row>
    <row r="82" spans="1:17" ht="15">
      <c r="A82" s="656">
        <v>38</v>
      </c>
      <c r="B82" s="493" t="s">
        <v>376</v>
      </c>
      <c r="C82" s="657">
        <v>2009</v>
      </c>
      <c r="D82" s="657">
        <v>58</v>
      </c>
      <c r="E82" s="658">
        <v>0.2152777777777778</v>
      </c>
      <c r="F82" s="657">
        <v>2009</v>
      </c>
      <c r="G82" s="657">
        <v>58</v>
      </c>
      <c r="H82" s="658">
        <v>0.40277777777777773</v>
      </c>
      <c r="I82" s="656">
        <v>537</v>
      </c>
      <c r="J82" s="319">
        <f t="shared" si="1"/>
        <v>1</v>
      </c>
      <c r="N82" s="21"/>
      <c r="O82" s="21"/>
      <c r="P82" s="21"/>
      <c r="Q82" s="21"/>
    </row>
    <row r="83" spans="1:17" ht="15">
      <c r="A83" s="307"/>
      <c r="B83" s="292" t="s">
        <v>51</v>
      </c>
      <c r="C83" s="313">
        <f>F82</f>
        <v>2009</v>
      </c>
      <c r="D83" s="313">
        <f>IF(H82&gt;=$E$275,G82,G82-1)</f>
        <v>58</v>
      </c>
      <c r="E83" s="314">
        <f>IF(H82-$E$275&gt;0,H82-$E$275,H82-$E$275+$E$281)</f>
        <v>0.4020833333333333</v>
      </c>
      <c r="F83" s="313">
        <f>C84</f>
        <v>2009</v>
      </c>
      <c r="G83" s="313">
        <f>D84</f>
        <v>58</v>
      </c>
      <c r="H83" s="314">
        <f>E84</f>
        <v>0.40277777777777773</v>
      </c>
      <c r="I83" s="319">
        <v>50</v>
      </c>
      <c r="J83" s="319">
        <f t="shared" si="1"/>
        <v>10</v>
      </c>
      <c r="N83" s="21"/>
      <c r="O83" s="21"/>
      <c r="P83" s="21"/>
      <c r="Q83" s="21"/>
    </row>
    <row r="84" spans="1:17" ht="15">
      <c r="A84" s="656">
        <v>39</v>
      </c>
      <c r="B84" s="493" t="s">
        <v>378</v>
      </c>
      <c r="C84" s="657">
        <v>2009</v>
      </c>
      <c r="D84" s="657">
        <v>58</v>
      </c>
      <c r="E84" s="658">
        <v>0.40277777777777773</v>
      </c>
      <c r="F84" s="657">
        <v>2009</v>
      </c>
      <c r="G84" s="657">
        <v>58</v>
      </c>
      <c r="H84" s="658">
        <v>0.7708333333333334</v>
      </c>
      <c r="I84" s="656">
        <v>538</v>
      </c>
      <c r="J84" s="319">
        <f t="shared" si="1"/>
        <v>1</v>
      </c>
      <c r="N84" s="21"/>
      <c r="O84" s="21"/>
      <c r="P84" s="21"/>
      <c r="Q84" s="21"/>
    </row>
    <row r="85" spans="1:17" ht="15">
      <c r="A85" s="307"/>
      <c r="B85" s="292" t="s">
        <v>52</v>
      </c>
      <c r="C85" s="313">
        <f>F84</f>
        <v>2009</v>
      </c>
      <c r="D85" s="313">
        <f>IF(H84&gt;=$E$275,G84,G84-1)</f>
        <v>58</v>
      </c>
      <c r="E85" s="314">
        <f>IF(H84-$E$275&gt;0,H84-$E$275,H84-$E$275+$E$281)</f>
        <v>0.7701388888888889</v>
      </c>
      <c r="F85" s="313">
        <f>C86</f>
        <v>2009</v>
      </c>
      <c r="G85" s="313">
        <f>D86</f>
        <v>58</v>
      </c>
      <c r="H85" s="314">
        <f>E86</f>
        <v>0.7708333333333334</v>
      </c>
      <c r="I85" s="319">
        <v>50</v>
      </c>
      <c r="J85" s="319">
        <f t="shared" si="1"/>
        <v>10</v>
      </c>
      <c r="N85" s="21"/>
      <c r="O85" s="21"/>
      <c r="P85" s="21"/>
      <c r="Q85" s="21"/>
    </row>
    <row r="86" spans="1:17" ht="15">
      <c r="A86" s="656">
        <v>40</v>
      </c>
      <c r="B86" s="493" t="s">
        <v>379</v>
      </c>
      <c r="C86" s="657">
        <v>2009</v>
      </c>
      <c r="D86" s="657">
        <v>58</v>
      </c>
      <c r="E86" s="658">
        <v>0.7708333333333334</v>
      </c>
      <c r="F86" s="657">
        <v>2009</v>
      </c>
      <c r="G86" s="657">
        <v>59</v>
      </c>
      <c r="H86" s="658">
        <v>0.05555555555555555</v>
      </c>
      <c r="I86" s="656">
        <v>539</v>
      </c>
      <c r="J86" s="319">
        <f t="shared" si="1"/>
        <v>1</v>
      </c>
      <c r="N86" s="21"/>
      <c r="O86" s="21"/>
      <c r="P86" s="21"/>
      <c r="Q86" s="21"/>
    </row>
    <row r="87" spans="1:17" ht="15">
      <c r="A87" s="307"/>
      <c r="B87" s="292" t="s">
        <v>53</v>
      </c>
      <c r="C87" s="313">
        <f>F86</f>
        <v>2009</v>
      </c>
      <c r="D87" s="313">
        <f>IF(H86&gt;=$E$275,G86,G86-1)</f>
        <v>59</v>
      </c>
      <c r="E87" s="314">
        <f>IF(H86-$E$275&gt;0,H86-$E$275,H86-$E$275+$E$281)</f>
        <v>0.05486111111111111</v>
      </c>
      <c r="F87" s="313">
        <f>C88</f>
        <v>2009</v>
      </c>
      <c r="G87" s="313">
        <f>D88</f>
        <v>59</v>
      </c>
      <c r="H87" s="314">
        <f>E88</f>
        <v>0.05555555555555555</v>
      </c>
      <c r="I87" s="319">
        <v>50</v>
      </c>
      <c r="J87" s="319">
        <f t="shared" si="1"/>
        <v>10</v>
      </c>
      <c r="N87" s="21"/>
      <c r="O87" s="21"/>
      <c r="P87" s="21"/>
      <c r="Q87" s="21"/>
    </row>
    <row r="88" spans="1:17" ht="15">
      <c r="A88" s="656">
        <v>41</v>
      </c>
      <c r="B88" s="493" t="s">
        <v>381</v>
      </c>
      <c r="C88" s="657">
        <v>2009</v>
      </c>
      <c r="D88" s="657">
        <v>59</v>
      </c>
      <c r="E88" s="658">
        <v>0.05555555555555555</v>
      </c>
      <c r="F88" s="657">
        <v>2009</v>
      </c>
      <c r="G88" s="657">
        <v>59</v>
      </c>
      <c r="H88" s="658">
        <v>0.1173611111111111</v>
      </c>
      <c r="I88" s="656">
        <v>540</v>
      </c>
      <c r="J88" s="319">
        <f>IF(I88=50,10,1)</f>
        <v>1</v>
      </c>
      <c r="N88" s="21"/>
      <c r="O88" s="21"/>
      <c r="P88" s="21"/>
      <c r="Q88" s="21"/>
    </row>
    <row r="89" spans="1:17" ht="15">
      <c r="A89" s="307"/>
      <c r="B89" s="292" t="s">
        <v>54</v>
      </c>
      <c r="C89" s="313">
        <f>F88</f>
        <v>2009</v>
      </c>
      <c r="D89" s="313">
        <f>IF(H88&gt;=$E$275,G88,G88-1)</f>
        <v>59</v>
      </c>
      <c r="E89" s="314">
        <f>IF(H88-$E$275&gt;0,H88-$E$275,H88-$E$275+$E$281)</f>
        <v>0.11666666666666665</v>
      </c>
      <c r="F89" s="313">
        <f>C90</f>
        <v>2009</v>
      </c>
      <c r="G89" s="313">
        <f>D90</f>
        <v>59</v>
      </c>
      <c r="H89" s="314">
        <f>E90</f>
        <v>0.15972222222222224</v>
      </c>
      <c r="I89" s="319">
        <v>50</v>
      </c>
      <c r="J89" s="319">
        <f t="shared" si="1"/>
        <v>10</v>
      </c>
      <c r="N89" s="21"/>
      <c r="O89" s="21"/>
      <c r="P89" s="21"/>
      <c r="Q89" s="21"/>
    </row>
    <row r="90" spans="1:17" ht="15">
      <c r="A90" s="656">
        <v>42</v>
      </c>
      <c r="B90" s="493" t="s">
        <v>382</v>
      </c>
      <c r="C90" s="657">
        <v>2009</v>
      </c>
      <c r="D90" s="657">
        <v>59</v>
      </c>
      <c r="E90" s="658">
        <v>0.15972222222222224</v>
      </c>
      <c r="F90" s="657">
        <v>2009</v>
      </c>
      <c r="G90" s="657">
        <v>59</v>
      </c>
      <c r="H90" s="658">
        <v>0.4930555555555556</v>
      </c>
      <c r="I90" s="656">
        <v>501</v>
      </c>
      <c r="J90" s="319">
        <f t="shared" si="1"/>
        <v>1</v>
      </c>
      <c r="N90" s="21"/>
      <c r="O90" s="21"/>
      <c r="P90" s="21"/>
      <c r="Q90" s="21"/>
    </row>
    <row r="91" spans="1:17" ht="15">
      <c r="A91" s="307"/>
      <c r="B91" s="292" t="s">
        <v>55</v>
      </c>
      <c r="C91" s="313">
        <f>F90</f>
        <v>2009</v>
      </c>
      <c r="D91" s="313">
        <f>IF(H90&gt;=$E$275,G90,G90-1)</f>
        <v>59</v>
      </c>
      <c r="E91" s="314">
        <f>IF(H90-$E$275&gt;0,H90-$E$275,H90-$E$275+$E$281)</f>
        <v>0.49236111111111114</v>
      </c>
      <c r="F91" s="313">
        <f>C92</f>
        <v>2009</v>
      </c>
      <c r="G91" s="313">
        <f>D92</f>
        <v>59</v>
      </c>
      <c r="H91" s="314">
        <f>E92</f>
        <v>0.4930555555555556</v>
      </c>
      <c r="I91" s="319">
        <v>50</v>
      </c>
      <c r="J91" s="319">
        <f t="shared" si="1"/>
        <v>10</v>
      </c>
      <c r="N91" s="21"/>
      <c r="O91" s="21"/>
      <c r="P91" s="21"/>
      <c r="Q91" s="21"/>
    </row>
    <row r="92" spans="1:17" ht="15">
      <c r="A92" s="656">
        <v>43</v>
      </c>
      <c r="B92" s="493" t="s">
        <v>383</v>
      </c>
      <c r="C92" s="657">
        <v>2009</v>
      </c>
      <c r="D92" s="657">
        <v>59</v>
      </c>
      <c r="E92" s="658">
        <v>0.4930555555555556</v>
      </c>
      <c r="F92" s="657">
        <v>2009</v>
      </c>
      <c r="G92" s="657">
        <v>59</v>
      </c>
      <c r="H92" s="658">
        <v>0.5208333333333334</v>
      </c>
      <c r="I92" s="656">
        <v>291</v>
      </c>
      <c r="J92" s="319">
        <f t="shared" si="1"/>
        <v>1</v>
      </c>
      <c r="N92" s="21"/>
      <c r="O92" s="21"/>
      <c r="P92" s="21"/>
      <c r="Q92" s="21"/>
    </row>
    <row r="93" spans="1:17" ht="15">
      <c r="A93" s="307"/>
      <c r="B93" s="292" t="s">
        <v>56</v>
      </c>
      <c r="C93" s="313">
        <f>F92</f>
        <v>2009</v>
      </c>
      <c r="D93" s="313">
        <f>IF(H92&gt;=$E$275,G92,G92-1)</f>
        <v>59</v>
      </c>
      <c r="E93" s="314">
        <f>IF(H92-$E$275&gt;0,H92-$E$275,H92-$E$275+$E$281)</f>
        <v>0.5201388888888889</v>
      </c>
      <c r="F93" s="313">
        <f>C94</f>
        <v>2009</v>
      </c>
      <c r="G93" s="313">
        <f>D94</f>
        <v>59</v>
      </c>
      <c r="H93" s="314">
        <f>E94</f>
        <v>0.5208333333333334</v>
      </c>
      <c r="I93" s="319">
        <v>50</v>
      </c>
      <c r="J93" s="319">
        <f t="shared" si="1"/>
        <v>10</v>
      </c>
      <c r="N93" s="21"/>
      <c r="O93" s="21"/>
      <c r="P93" s="21"/>
      <c r="Q93" s="21"/>
    </row>
    <row r="94" spans="1:17" ht="15">
      <c r="A94" s="656">
        <v>44</v>
      </c>
      <c r="B94" s="493" t="s">
        <v>384</v>
      </c>
      <c r="C94" s="657">
        <v>2009</v>
      </c>
      <c r="D94" s="657">
        <v>59</v>
      </c>
      <c r="E94" s="658">
        <v>0.5208333333333334</v>
      </c>
      <c r="F94" s="657">
        <v>2009</v>
      </c>
      <c r="G94" s="657">
        <v>59</v>
      </c>
      <c r="H94" s="658">
        <v>0.875</v>
      </c>
      <c r="I94" s="656">
        <v>543</v>
      </c>
      <c r="J94" s="319">
        <f t="shared" si="1"/>
        <v>1</v>
      </c>
      <c r="N94" s="21"/>
      <c r="O94" s="21"/>
      <c r="P94" s="21"/>
      <c r="Q94" s="21"/>
    </row>
    <row r="95" spans="1:17" ht="15">
      <c r="A95" s="307"/>
      <c r="B95" s="292" t="s">
        <v>57</v>
      </c>
      <c r="C95" s="313">
        <f>F94</f>
        <v>2009</v>
      </c>
      <c r="D95" s="313">
        <f>IF(H94&gt;=$E$275,G94,G94-1)</f>
        <v>59</v>
      </c>
      <c r="E95" s="314">
        <f>IF(H94-$E$275&gt;0,H94-$E$275,H94-$E$275+$E$281)</f>
        <v>0.8743055555555556</v>
      </c>
      <c r="F95" s="313">
        <f>C96</f>
        <v>2009</v>
      </c>
      <c r="G95" s="313">
        <f>D96</f>
        <v>59</v>
      </c>
      <c r="H95" s="314">
        <f>E96</f>
        <v>0.875</v>
      </c>
      <c r="I95" s="319">
        <v>50</v>
      </c>
      <c r="J95" s="319">
        <f t="shared" si="1"/>
        <v>10</v>
      </c>
      <c r="N95" s="21"/>
      <c r="O95" s="21"/>
      <c r="P95" s="21"/>
      <c r="Q95" s="21"/>
    </row>
    <row r="96" spans="1:17" ht="15">
      <c r="A96" s="656">
        <v>45</v>
      </c>
      <c r="B96" s="493" t="s">
        <v>386</v>
      </c>
      <c r="C96" s="657">
        <v>2009</v>
      </c>
      <c r="D96" s="657">
        <v>59</v>
      </c>
      <c r="E96" s="658">
        <v>0.875</v>
      </c>
      <c r="F96" s="657">
        <v>2009</v>
      </c>
      <c r="G96" s="657">
        <v>59</v>
      </c>
      <c r="H96" s="658">
        <v>0.9236111111111112</v>
      </c>
      <c r="I96" s="656">
        <v>544</v>
      </c>
      <c r="J96" s="319">
        <f t="shared" si="1"/>
        <v>1</v>
      </c>
      <c r="N96" s="21"/>
      <c r="O96" s="21"/>
      <c r="P96" s="21"/>
      <c r="Q96" s="21"/>
    </row>
    <row r="97" spans="1:17" ht="15">
      <c r="A97" s="307"/>
      <c r="B97" s="292" t="s">
        <v>58</v>
      </c>
      <c r="C97" s="313">
        <f>F96</f>
        <v>2009</v>
      </c>
      <c r="D97" s="313">
        <f>IF(H96&gt;=$E$275,G96,G96-1)</f>
        <v>59</v>
      </c>
      <c r="E97" s="314">
        <f>IF(H96-$E$275&gt;0,H96-$E$275,H96-$E$275+$E$281)</f>
        <v>0.9229166666666667</v>
      </c>
      <c r="F97" s="313">
        <f>C98</f>
        <v>2009</v>
      </c>
      <c r="G97" s="313">
        <f>D98</f>
        <v>59</v>
      </c>
      <c r="H97" s="314">
        <f>E98</f>
        <v>0.9236111111111112</v>
      </c>
      <c r="I97" s="319">
        <v>50</v>
      </c>
      <c r="J97" s="319">
        <f t="shared" si="1"/>
        <v>10</v>
      </c>
      <c r="N97" s="21"/>
      <c r="O97" s="21"/>
      <c r="P97" s="21"/>
      <c r="Q97" s="21"/>
    </row>
    <row r="98" spans="1:17" ht="15">
      <c r="A98" s="656">
        <v>46</v>
      </c>
      <c r="B98" s="493" t="s">
        <v>387</v>
      </c>
      <c r="C98" s="657">
        <v>2009</v>
      </c>
      <c r="D98" s="657">
        <v>59</v>
      </c>
      <c r="E98" s="658">
        <v>0.9236111111111112</v>
      </c>
      <c r="F98" s="657">
        <v>2009</v>
      </c>
      <c r="G98" s="657">
        <v>60</v>
      </c>
      <c r="H98" s="658">
        <v>0.09027777777777778</v>
      </c>
      <c r="I98" s="656">
        <v>545</v>
      </c>
      <c r="J98" s="319">
        <f t="shared" si="1"/>
        <v>1</v>
      </c>
      <c r="N98" s="21"/>
      <c r="O98" s="21"/>
      <c r="P98" s="21"/>
      <c r="Q98" s="21"/>
    </row>
    <row r="99" spans="1:17" ht="15">
      <c r="A99" s="307"/>
      <c r="B99" s="292" t="s">
        <v>59</v>
      </c>
      <c r="C99" s="313">
        <f>F98</f>
        <v>2009</v>
      </c>
      <c r="D99" s="313">
        <f>IF(H98&gt;=$E$275,G98,G98-1)</f>
        <v>60</v>
      </c>
      <c r="E99" s="314">
        <f>IF(H98-$E$275&gt;0,H98-$E$275,H98-$E$275+$E$281)</f>
        <v>0.08958333333333333</v>
      </c>
      <c r="F99" s="313">
        <f>C100</f>
        <v>2009</v>
      </c>
      <c r="G99" s="313">
        <f>D100</f>
        <v>60</v>
      </c>
      <c r="H99" s="314">
        <f>E100</f>
        <v>0.09027777777777778</v>
      </c>
      <c r="I99" s="319">
        <v>50</v>
      </c>
      <c r="J99" s="319">
        <f t="shared" si="1"/>
        <v>10</v>
      </c>
      <c r="N99" s="21"/>
      <c r="O99" s="21"/>
      <c r="P99" s="21"/>
      <c r="Q99" s="21"/>
    </row>
    <row r="100" spans="1:17" ht="15">
      <c r="A100" s="656">
        <v>47</v>
      </c>
      <c r="B100" s="493" t="s">
        <v>388</v>
      </c>
      <c r="C100" s="657">
        <v>2009</v>
      </c>
      <c r="D100" s="657">
        <v>60</v>
      </c>
      <c r="E100" s="658">
        <v>0.09027777777777778</v>
      </c>
      <c r="F100" s="657">
        <v>2009</v>
      </c>
      <c r="G100" s="657">
        <v>60</v>
      </c>
      <c r="H100" s="658">
        <v>0.11805555555555557</v>
      </c>
      <c r="I100" s="656">
        <v>291</v>
      </c>
      <c r="J100" s="319">
        <f t="shared" si="1"/>
        <v>1</v>
      </c>
      <c r="N100" s="21"/>
      <c r="O100" s="21"/>
      <c r="P100" s="21"/>
      <c r="Q100" s="21"/>
    </row>
    <row r="101" spans="1:17" ht="15">
      <c r="A101" s="307"/>
      <c r="B101" s="292" t="s">
        <v>60</v>
      </c>
      <c r="C101" s="313">
        <f>F100</f>
        <v>2009</v>
      </c>
      <c r="D101" s="313">
        <f>IF(H100&gt;=$E$275,G100,G100-1)</f>
        <v>60</v>
      </c>
      <c r="E101" s="314">
        <f>IF(H100-$E$275&gt;0,H100-$E$275,H100-$E$275+$E$281)</f>
        <v>0.11736111111111112</v>
      </c>
      <c r="F101" s="313">
        <f>C102</f>
        <v>2009</v>
      </c>
      <c r="G101" s="313">
        <f>D102</f>
        <v>60</v>
      </c>
      <c r="H101" s="314">
        <f>E102</f>
        <v>0.15972222222222224</v>
      </c>
      <c r="I101" s="319">
        <v>50</v>
      </c>
      <c r="J101" s="319">
        <f t="shared" si="1"/>
        <v>10</v>
      </c>
      <c r="N101" s="21"/>
      <c r="O101" s="21"/>
      <c r="P101" s="21"/>
      <c r="Q101" s="21"/>
    </row>
    <row r="102" spans="1:17" ht="15">
      <c r="A102" s="656">
        <v>48</v>
      </c>
      <c r="B102" s="493" t="s">
        <v>389</v>
      </c>
      <c r="C102" s="657">
        <v>2009</v>
      </c>
      <c r="D102" s="657">
        <v>60</v>
      </c>
      <c r="E102" s="658">
        <v>0.15972222222222224</v>
      </c>
      <c r="F102" s="657">
        <v>2009</v>
      </c>
      <c r="G102" s="657">
        <v>60</v>
      </c>
      <c r="H102" s="658">
        <v>0.4930555555555556</v>
      </c>
      <c r="I102" s="656">
        <v>501</v>
      </c>
      <c r="J102" s="319">
        <f t="shared" si="1"/>
        <v>1</v>
      </c>
      <c r="N102" s="21"/>
      <c r="O102" s="21"/>
      <c r="P102" s="21"/>
      <c r="Q102" s="21"/>
    </row>
    <row r="103" spans="1:17" ht="15">
      <c r="A103" s="307"/>
      <c r="B103" s="292" t="s">
        <v>61</v>
      </c>
      <c r="C103" s="313">
        <f>F102</f>
        <v>2009</v>
      </c>
      <c r="D103" s="313">
        <f>IF(H102&gt;=$E$275,G102,G102-1)</f>
        <v>60</v>
      </c>
      <c r="E103" s="314">
        <f>IF(H102-$E$275&gt;0,H102-$E$275,H102-$E$275+$E$281)</f>
        <v>0.49236111111111114</v>
      </c>
      <c r="F103" s="313">
        <f>C104</f>
        <v>2009</v>
      </c>
      <c r="G103" s="313">
        <f>D104</f>
        <v>60</v>
      </c>
      <c r="H103" s="314">
        <f>E104</f>
        <v>0.4930555555555556</v>
      </c>
      <c r="I103" s="319">
        <v>50</v>
      </c>
      <c r="J103" s="319">
        <f t="shared" si="1"/>
        <v>10</v>
      </c>
      <c r="N103" s="21"/>
      <c r="O103" s="21"/>
      <c r="P103" s="21"/>
      <c r="Q103" s="21"/>
    </row>
    <row r="104" spans="1:17" ht="15">
      <c r="A104" s="656">
        <v>49</v>
      </c>
      <c r="B104" s="493" t="s">
        <v>390</v>
      </c>
      <c r="C104" s="657">
        <v>2009</v>
      </c>
      <c r="D104" s="657">
        <v>60</v>
      </c>
      <c r="E104" s="658">
        <v>0.4930555555555556</v>
      </c>
      <c r="F104" s="657">
        <v>2009</v>
      </c>
      <c r="G104" s="657">
        <v>60</v>
      </c>
      <c r="H104" s="658">
        <v>0.513888888888889</v>
      </c>
      <c r="I104" s="656">
        <v>291</v>
      </c>
      <c r="J104" s="319">
        <f t="shared" si="1"/>
        <v>1</v>
      </c>
      <c r="N104" s="21"/>
      <c r="O104" s="21"/>
      <c r="P104" s="21"/>
      <c r="Q104" s="21"/>
    </row>
    <row r="105" spans="1:17" ht="15">
      <c r="A105" s="307"/>
      <c r="B105" s="292" t="s">
        <v>62</v>
      </c>
      <c r="C105" s="313">
        <f>F104</f>
        <v>2009</v>
      </c>
      <c r="D105" s="313">
        <f>IF(H104&gt;=$E$275,G104,G104-1)</f>
        <v>60</v>
      </c>
      <c r="E105" s="314">
        <f>IF(H104-$E$275&gt;0,H104-$E$275,H104-$E$275+$E$281)</f>
        <v>0.5131944444444445</v>
      </c>
      <c r="F105" s="313">
        <f>C106</f>
        <v>2009</v>
      </c>
      <c r="G105" s="313">
        <f>D106</f>
        <v>60</v>
      </c>
      <c r="H105" s="314">
        <f>E106</f>
        <v>0.513888888888889</v>
      </c>
      <c r="I105" s="319">
        <v>50</v>
      </c>
      <c r="J105" s="319">
        <f t="shared" si="1"/>
        <v>10</v>
      </c>
      <c r="N105" s="21"/>
      <c r="O105" s="21"/>
      <c r="P105" s="21"/>
      <c r="Q105" s="21"/>
    </row>
    <row r="106" spans="1:17" ht="15">
      <c r="A106" s="656">
        <v>50</v>
      </c>
      <c r="B106" s="493" t="s">
        <v>391</v>
      </c>
      <c r="C106" s="657">
        <v>2009</v>
      </c>
      <c r="D106" s="657">
        <v>60</v>
      </c>
      <c r="E106" s="658">
        <v>0.513888888888889</v>
      </c>
      <c r="F106" s="657">
        <v>2009</v>
      </c>
      <c r="G106" s="657">
        <v>60</v>
      </c>
      <c r="H106" s="658">
        <v>0.7847222222222222</v>
      </c>
      <c r="I106" s="656">
        <v>549</v>
      </c>
      <c r="J106" s="319">
        <f t="shared" si="1"/>
        <v>1</v>
      </c>
      <c r="N106" s="21"/>
      <c r="O106" s="21"/>
      <c r="P106" s="21"/>
      <c r="Q106" s="21"/>
    </row>
    <row r="107" spans="1:17" ht="15">
      <c r="A107" s="307"/>
      <c r="B107" s="292" t="s">
        <v>63</v>
      </c>
      <c r="C107" s="313">
        <f>F106</f>
        <v>2009</v>
      </c>
      <c r="D107" s="313">
        <f>IF(H106&gt;=$E$275,G106,G106-1)</f>
        <v>60</v>
      </c>
      <c r="E107" s="314">
        <f>IF(H106-$E$275&gt;0,H106-$E$275,H106-$E$275+$E$281)</f>
        <v>0.7840277777777778</v>
      </c>
      <c r="F107" s="313">
        <f>C108</f>
        <v>2009</v>
      </c>
      <c r="G107" s="313">
        <f>D108</f>
        <v>60</v>
      </c>
      <c r="H107" s="314">
        <f>E108</f>
        <v>0.8472222222222222</v>
      </c>
      <c r="I107" s="319">
        <v>50</v>
      </c>
      <c r="J107" s="319">
        <f t="shared" si="1"/>
        <v>10</v>
      </c>
      <c r="N107" s="21"/>
      <c r="O107" s="21"/>
      <c r="P107" s="21"/>
      <c r="Q107" s="21"/>
    </row>
    <row r="108" spans="1:17" ht="15">
      <c r="A108" s="656">
        <v>51</v>
      </c>
      <c r="B108" s="493" t="s">
        <v>393</v>
      </c>
      <c r="C108" s="657">
        <v>2009</v>
      </c>
      <c r="D108" s="657">
        <v>60</v>
      </c>
      <c r="E108" s="658">
        <v>0.8472222222222222</v>
      </c>
      <c r="F108" s="657">
        <v>2009</v>
      </c>
      <c r="G108" s="657">
        <v>61</v>
      </c>
      <c r="H108" s="658">
        <v>0.18055555555555555</v>
      </c>
      <c r="I108" s="656">
        <v>501</v>
      </c>
      <c r="J108" s="319">
        <f t="shared" si="1"/>
        <v>1</v>
      </c>
      <c r="N108" s="21"/>
      <c r="O108" s="21"/>
      <c r="P108" s="21"/>
      <c r="Q108" s="21"/>
    </row>
    <row r="109" spans="1:17" ht="15">
      <c r="A109" s="307"/>
      <c r="B109" s="292" t="s">
        <v>64</v>
      </c>
      <c r="C109" s="313">
        <f>F108</f>
        <v>2009</v>
      </c>
      <c r="D109" s="313">
        <f>IF(H108&gt;=$E$275,G108,G108-1)</f>
        <v>61</v>
      </c>
      <c r="E109" s="314">
        <f>IF(H108-$E$275&gt;0,H108-$E$275,H108-$E$275+$E$281)</f>
        <v>0.1798611111111111</v>
      </c>
      <c r="F109" s="313">
        <f>C110</f>
        <v>2009</v>
      </c>
      <c r="G109" s="313">
        <f>D110</f>
        <v>61</v>
      </c>
      <c r="H109" s="314">
        <f>E110</f>
        <v>0.20833333333333334</v>
      </c>
      <c r="I109" s="319">
        <v>50</v>
      </c>
      <c r="J109" s="319">
        <f t="shared" si="1"/>
        <v>10</v>
      </c>
      <c r="N109" s="21"/>
      <c r="O109" s="21"/>
      <c r="P109" s="21"/>
      <c r="Q109" s="21"/>
    </row>
    <row r="110" spans="1:17" ht="15">
      <c r="A110" s="656">
        <v>52</v>
      </c>
      <c r="B110" s="493" t="s">
        <v>394</v>
      </c>
      <c r="C110" s="657">
        <v>2009</v>
      </c>
      <c r="D110" s="657">
        <v>61</v>
      </c>
      <c r="E110" s="658">
        <v>0.20833333333333334</v>
      </c>
      <c r="F110" s="657">
        <v>2009</v>
      </c>
      <c r="G110" s="657">
        <v>61</v>
      </c>
      <c r="H110" s="658">
        <v>0.2604166666666667</v>
      </c>
      <c r="I110" s="656">
        <v>551</v>
      </c>
      <c r="J110" s="319">
        <f t="shared" si="1"/>
        <v>1</v>
      </c>
      <c r="N110" s="21"/>
      <c r="O110" s="21"/>
      <c r="P110" s="21"/>
      <c r="Q110" s="21"/>
    </row>
    <row r="111" spans="1:17" ht="15">
      <c r="A111" s="307"/>
      <c r="B111" s="292" t="s">
        <v>65</v>
      </c>
      <c r="C111" s="313">
        <f>F110</f>
        <v>2009</v>
      </c>
      <c r="D111" s="313">
        <f>IF(H110&gt;=$E$275,G110,G110-1)</f>
        <v>61</v>
      </c>
      <c r="E111" s="314">
        <f>IF(H110-$E$275&gt;0,H110-$E$275,H110-$E$275+$E$281)</f>
        <v>0.25972222222222224</v>
      </c>
      <c r="F111" s="313">
        <f>C112</f>
        <v>2009</v>
      </c>
      <c r="G111" s="313">
        <f>D112</f>
        <v>61</v>
      </c>
      <c r="H111" s="314">
        <f>E112</f>
        <v>0.2604166666666667</v>
      </c>
      <c r="I111" s="319">
        <v>50</v>
      </c>
      <c r="J111" s="319">
        <f t="shared" si="1"/>
        <v>10</v>
      </c>
      <c r="N111" s="21"/>
      <c r="O111" s="21"/>
      <c r="P111" s="21"/>
      <c r="Q111" s="21"/>
    </row>
    <row r="112" spans="1:17" ht="15">
      <c r="A112" s="656">
        <v>53</v>
      </c>
      <c r="B112" s="493" t="s">
        <v>395</v>
      </c>
      <c r="C112" s="657">
        <v>2009</v>
      </c>
      <c r="D112" s="657">
        <v>61</v>
      </c>
      <c r="E112" s="658">
        <v>0.2604166666666667</v>
      </c>
      <c r="F112" s="657">
        <v>2009</v>
      </c>
      <c r="G112" s="657">
        <v>61</v>
      </c>
      <c r="H112" s="658">
        <v>0.28125</v>
      </c>
      <c r="I112" s="656">
        <v>552</v>
      </c>
      <c r="J112" s="319">
        <f t="shared" si="1"/>
        <v>1</v>
      </c>
      <c r="N112" s="21"/>
      <c r="O112" s="21"/>
      <c r="P112" s="21"/>
      <c r="Q112" s="21"/>
    </row>
    <row r="113" spans="1:17" ht="15">
      <c r="A113" s="307"/>
      <c r="B113" s="292" t="s">
        <v>66</v>
      </c>
      <c r="C113" s="313">
        <f>F112</f>
        <v>2009</v>
      </c>
      <c r="D113" s="313">
        <f>IF(H112&gt;=$E$275,G112,G112-1)</f>
        <v>61</v>
      </c>
      <c r="E113" s="314">
        <f>IF(H112-$E$275&gt;0,H112-$E$275,H112-$E$275+$E$281)</f>
        <v>0.28055555555555556</v>
      </c>
      <c r="F113" s="313">
        <f>C114</f>
        <v>2009</v>
      </c>
      <c r="G113" s="313">
        <f>D114</f>
        <v>61</v>
      </c>
      <c r="H113" s="314">
        <f>E114</f>
        <v>0.28125</v>
      </c>
      <c r="I113" s="319">
        <v>50</v>
      </c>
      <c r="J113" s="319">
        <f t="shared" si="1"/>
        <v>10</v>
      </c>
      <c r="N113" s="21"/>
      <c r="O113" s="21"/>
      <c r="P113" s="21"/>
      <c r="Q113" s="21"/>
    </row>
    <row r="114" spans="1:17" ht="15">
      <c r="A114" s="656">
        <v>54</v>
      </c>
      <c r="B114" s="493" t="s">
        <v>396</v>
      </c>
      <c r="C114" s="657">
        <v>2009</v>
      </c>
      <c r="D114" s="657">
        <v>61</v>
      </c>
      <c r="E114" s="658">
        <v>0.28125</v>
      </c>
      <c r="F114" s="657">
        <v>2009</v>
      </c>
      <c r="G114" s="657">
        <v>61</v>
      </c>
      <c r="H114" s="658">
        <v>0.3645833333333333</v>
      </c>
      <c r="I114" s="656">
        <v>553</v>
      </c>
      <c r="J114" s="319">
        <f t="shared" si="1"/>
        <v>1</v>
      </c>
      <c r="N114" s="21"/>
      <c r="O114" s="21"/>
      <c r="P114" s="21"/>
      <c r="Q114" s="21"/>
    </row>
    <row r="115" spans="1:17" ht="15">
      <c r="A115" s="307"/>
      <c r="B115" s="292" t="s">
        <v>67</v>
      </c>
      <c r="C115" s="313">
        <f>F114</f>
        <v>2009</v>
      </c>
      <c r="D115" s="313">
        <f>IF(H114&gt;=$E$275,G114,G114-1)</f>
        <v>61</v>
      </c>
      <c r="E115" s="314">
        <f>IF(H114-$E$275&gt;0,H114-$E$275,H114-$E$275+$E$281)</f>
        <v>0.3638888888888889</v>
      </c>
      <c r="F115" s="313">
        <f>C116</f>
        <v>2009</v>
      </c>
      <c r="G115" s="313">
        <f>D116</f>
        <v>61</v>
      </c>
      <c r="H115" s="314">
        <f>E116</f>
        <v>0.3645833333333333</v>
      </c>
      <c r="I115" s="319">
        <v>50</v>
      </c>
      <c r="J115" s="319">
        <f t="shared" si="1"/>
        <v>10</v>
      </c>
      <c r="N115" s="21"/>
      <c r="O115" s="21"/>
      <c r="P115" s="21"/>
      <c r="Q115" s="21"/>
    </row>
    <row r="116" spans="1:17" ht="15">
      <c r="A116" s="656">
        <v>55</v>
      </c>
      <c r="B116" s="493" t="s">
        <v>397</v>
      </c>
      <c r="C116" s="657">
        <v>2009</v>
      </c>
      <c r="D116" s="657">
        <v>61</v>
      </c>
      <c r="E116" s="658">
        <v>0.3645833333333333</v>
      </c>
      <c r="F116" s="657">
        <v>2009</v>
      </c>
      <c r="G116" s="657">
        <v>61</v>
      </c>
      <c r="H116" s="658">
        <v>0.7395833333333334</v>
      </c>
      <c r="I116" s="656">
        <v>554</v>
      </c>
      <c r="J116" s="319">
        <f t="shared" si="1"/>
        <v>1</v>
      </c>
      <c r="N116" s="21"/>
      <c r="O116" s="21"/>
      <c r="P116" s="21"/>
      <c r="Q116" s="21"/>
    </row>
    <row r="117" spans="1:17" ht="15">
      <c r="A117" s="307"/>
      <c r="B117" s="292" t="s">
        <v>68</v>
      </c>
      <c r="C117" s="313">
        <f>F116</f>
        <v>2009</v>
      </c>
      <c r="D117" s="313">
        <f>IF(H116&gt;=$E$275,G116,G116-1)</f>
        <v>61</v>
      </c>
      <c r="E117" s="314">
        <f>IF(H116-$E$275&gt;0,H116-$E$275,H116-$E$275+$E$281)</f>
        <v>0.7388888888888889</v>
      </c>
      <c r="F117" s="313">
        <f>C118</f>
        <v>2009</v>
      </c>
      <c r="G117" s="313">
        <f>D118</f>
        <v>61</v>
      </c>
      <c r="H117" s="314">
        <f>E118</f>
        <v>0.7395833333333334</v>
      </c>
      <c r="I117" s="319">
        <v>50</v>
      </c>
      <c r="J117" s="319">
        <f t="shared" si="1"/>
        <v>10</v>
      </c>
      <c r="N117" s="21"/>
      <c r="O117" s="21"/>
      <c r="P117" s="21"/>
      <c r="Q117" s="21"/>
    </row>
    <row r="118" spans="1:17" ht="15">
      <c r="A118" s="656">
        <v>56</v>
      </c>
      <c r="B118" s="493" t="s">
        <v>398</v>
      </c>
      <c r="C118" s="657">
        <v>2009</v>
      </c>
      <c r="D118" s="657">
        <v>61</v>
      </c>
      <c r="E118" s="658">
        <v>0.7395833333333334</v>
      </c>
      <c r="F118" s="657">
        <v>2009</v>
      </c>
      <c r="G118" s="657">
        <v>61</v>
      </c>
      <c r="H118" s="658">
        <v>0.7638888888888888</v>
      </c>
      <c r="I118" s="656">
        <v>291</v>
      </c>
      <c r="J118" s="319">
        <f t="shared" si="1"/>
        <v>1</v>
      </c>
      <c r="N118" s="21"/>
      <c r="O118" s="21"/>
      <c r="P118" s="21"/>
      <c r="Q118" s="21"/>
    </row>
    <row r="119" spans="1:17" ht="15">
      <c r="A119" s="307"/>
      <c r="B119" s="292" t="s">
        <v>69</v>
      </c>
      <c r="C119" s="313">
        <f>F118</f>
        <v>2009</v>
      </c>
      <c r="D119" s="313">
        <f>IF(H118&gt;=$E$275,G118,G118-1)</f>
        <v>61</v>
      </c>
      <c r="E119" s="314">
        <f>IF(H118-$E$275&gt;0,H118-$E$275,H118-$E$275+$E$281)</f>
        <v>0.7631944444444444</v>
      </c>
      <c r="F119" s="313">
        <f>C120</f>
        <v>2009</v>
      </c>
      <c r="G119" s="313">
        <f>D120</f>
        <v>61</v>
      </c>
      <c r="H119" s="314">
        <f>E120</f>
        <v>0.8055555555555555</v>
      </c>
      <c r="I119" s="319">
        <v>50</v>
      </c>
      <c r="J119" s="319">
        <f t="shared" si="1"/>
        <v>10</v>
      </c>
      <c r="N119" s="21"/>
      <c r="O119" s="21"/>
      <c r="P119" s="21"/>
      <c r="Q119" s="21"/>
    </row>
    <row r="120" spans="1:17" ht="15">
      <c r="A120" s="656">
        <v>57</v>
      </c>
      <c r="B120" s="493" t="s">
        <v>399</v>
      </c>
      <c r="C120" s="657">
        <v>2009</v>
      </c>
      <c r="D120" s="657">
        <v>61</v>
      </c>
      <c r="E120" s="658">
        <v>0.8055555555555555</v>
      </c>
      <c r="F120" s="657">
        <v>2009</v>
      </c>
      <c r="G120" s="657">
        <v>62</v>
      </c>
      <c r="H120" s="658">
        <v>0.11458333333333333</v>
      </c>
      <c r="I120" s="656">
        <v>501</v>
      </c>
      <c r="J120" s="319">
        <f t="shared" si="1"/>
        <v>1</v>
      </c>
      <c r="N120" s="21"/>
      <c r="O120" s="21"/>
      <c r="P120" s="21"/>
      <c r="Q120" s="21"/>
    </row>
    <row r="121" spans="1:17" ht="15">
      <c r="A121" s="307"/>
      <c r="B121" s="292" t="s">
        <v>70</v>
      </c>
      <c r="C121" s="313">
        <f>F120</f>
        <v>2009</v>
      </c>
      <c r="D121" s="313">
        <f>IF(H120&gt;=$E$275,G120,G120-1)</f>
        <v>62</v>
      </c>
      <c r="E121" s="314">
        <f>IF(H120-$E$275&gt;0,H120-$E$275,H120-$E$275+$E$281)</f>
        <v>0.11388888888888889</v>
      </c>
      <c r="F121" s="313">
        <f>C122</f>
        <v>2009</v>
      </c>
      <c r="G121" s="313">
        <f>D122</f>
        <v>62</v>
      </c>
      <c r="H121" s="314">
        <f>E122</f>
        <v>0.1388888888888889</v>
      </c>
      <c r="I121" s="319">
        <v>50</v>
      </c>
      <c r="J121" s="319">
        <f t="shared" si="1"/>
        <v>10</v>
      </c>
      <c r="N121" s="21"/>
      <c r="O121" s="21"/>
      <c r="P121" s="21"/>
      <c r="Q121" s="21"/>
    </row>
    <row r="122" spans="1:17" ht="15">
      <c r="A122" s="656">
        <v>58</v>
      </c>
      <c r="B122" s="493" t="s">
        <v>400</v>
      </c>
      <c r="C122" s="657">
        <v>2009</v>
      </c>
      <c r="D122" s="657">
        <v>62</v>
      </c>
      <c r="E122" s="658">
        <v>0.1388888888888889</v>
      </c>
      <c r="F122" s="657">
        <v>2009</v>
      </c>
      <c r="G122" s="657">
        <v>62</v>
      </c>
      <c r="H122" s="658">
        <v>0.24305555555555555</v>
      </c>
      <c r="I122" s="656">
        <v>557</v>
      </c>
      <c r="J122" s="319">
        <f t="shared" si="1"/>
        <v>1</v>
      </c>
      <c r="N122" s="21"/>
      <c r="O122" s="21"/>
      <c r="P122" s="21"/>
      <c r="Q122" s="21"/>
    </row>
    <row r="123" spans="1:17" ht="15">
      <c r="A123" s="307"/>
      <c r="B123" s="292" t="s">
        <v>71</v>
      </c>
      <c r="C123" s="313">
        <f>F122</f>
        <v>2009</v>
      </c>
      <c r="D123" s="313">
        <f>IF(H122&gt;=$E$275,G122,G122-1)</f>
        <v>62</v>
      </c>
      <c r="E123" s="314">
        <f>IF(H122-$E$275&gt;0,H122-$E$275,H122-$E$275+$E$281)</f>
        <v>0.2423611111111111</v>
      </c>
      <c r="F123" s="313">
        <f>C124</f>
        <v>2009</v>
      </c>
      <c r="G123" s="313">
        <f>D124</f>
        <v>62</v>
      </c>
      <c r="H123" s="314">
        <f>E124</f>
        <v>0.3263888888888889</v>
      </c>
      <c r="I123" s="319">
        <v>50</v>
      </c>
      <c r="J123" s="319">
        <f t="shared" si="1"/>
        <v>10</v>
      </c>
      <c r="N123" s="21"/>
      <c r="O123" s="21"/>
      <c r="P123" s="21"/>
      <c r="Q123" s="21"/>
    </row>
    <row r="124" spans="1:17" ht="15">
      <c r="A124" s="656">
        <v>59</v>
      </c>
      <c r="B124" s="493" t="s">
        <v>401</v>
      </c>
      <c r="C124" s="657">
        <v>2009</v>
      </c>
      <c r="D124" s="657">
        <v>62</v>
      </c>
      <c r="E124" s="658">
        <v>0.3263888888888889</v>
      </c>
      <c r="F124" s="657">
        <v>2009</v>
      </c>
      <c r="G124" s="657">
        <v>62</v>
      </c>
      <c r="H124" s="658">
        <v>0.6597222222222222</v>
      </c>
      <c r="I124" s="656">
        <v>558</v>
      </c>
      <c r="J124" s="319">
        <f t="shared" si="1"/>
        <v>1</v>
      </c>
      <c r="N124" s="21"/>
      <c r="O124" s="21"/>
      <c r="P124" s="21"/>
      <c r="Q124" s="21"/>
    </row>
    <row r="125" spans="1:17" ht="15">
      <c r="A125" s="307"/>
      <c r="B125" s="292" t="s">
        <v>72</v>
      </c>
      <c r="C125" s="313">
        <f>F124</f>
        <v>2009</v>
      </c>
      <c r="D125" s="313">
        <f>IF(H124&gt;=$E$275,G124,G124-1)</f>
        <v>62</v>
      </c>
      <c r="E125" s="314">
        <f>IF(H124-$E$275&gt;0,H124-$E$275,H124-$E$275+$E$281)</f>
        <v>0.6590277777777778</v>
      </c>
      <c r="F125" s="313">
        <f>C126</f>
        <v>2009</v>
      </c>
      <c r="G125" s="313">
        <f>D126</f>
        <v>62</v>
      </c>
      <c r="H125" s="314">
        <f>E126</f>
        <v>0.8368055555555555</v>
      </c>
      <c r="I125" s="319">
        <v>50</v>
      </c>
      <c r="J125" s="319">
        <f t="shared" si="1"/>
        <v>10</v>
      </c>
      <c r="N125" s="21"/>
      <c r="O125" s="21"/>
      <c r="P125" s="21"/>
      <c r="Q125" s="21"/>
    </row>
    <row r="126" spans="1:17" ht="15">
      <c r="A126" s="656">
        <v>60</v>
      </c>
      <c r="B126" s="493" t="s">
        <v>402</v>
      </c>
      <c r="C126" s="657">
        <v>2009</v>
      </c>
      <c r="D126" s="657">
        <v>62</v>
      </c>
      <c r="E126" s="658">
        <v>0.8368055555555555</v>
      </c>
      <c r="F126" s="657">
        <v>2009</v>
      </c>
      <c r="G126" s="657">
        <v>63</v>
      </c>
      <c r="H126" s="658">
        <v>0.17013888888888887</v>
      </c>
      <c r="I126" s="656">
        <v>501</v>
      </c>
      <c r="J126" s="319">
        <f t="shared" si="1"/>
        <v>1</v>
      </c>
      <c r="N126" s="21"/>
      <c r="O126" s="21"/>
      <c r="P126" s="21"/>
      <c r="Q126" s="21"/>
    </row>
    <row r="127" spans="1:17" ht="15">
      <c r="A127" s="307"/>
      <c r="B127" s="292" t="s">
        <v>73</v>
      </c>
      <c r="C127" s="313">
        <f>F126</f>
        <v>2009</v>
      </c>
      <c r="D127" s="313">
        <f>IF(H126&gt;=$E$275,G126,G126-1)</f>
        <v>63</v>
      </c>
      <c r="E127" s="314">
        <f>IF(H126-$E$275&gt;0,H126-$E$275,H126-$E$275+$E$281)</f>
        <v>0.16944444444444443</v>
      </c>
      <c r="F127" s="313">
        <f>C128</f>
        <v>2009</v>
      </c>
      <c r="G127" s="313">
        <f>D128</f>
        <v>63</v>
      </c>
      <c r="H127" s="314">
        <f>E128</f>
        <v>0.3611111111111111</v>
      </c>
      <c r="I127" s="319">
        <v>50</v>
      </c>
      <c r="J127" s="319">
        <f t="shared" si="1"/>
        <v>10</v>
      </c>
      <c r="N127" s="21"/>
      <c r="O127" s="21"/>
      <c r="P127" s="21"/>
      <c r="Q127" s="21"/>
    </row>
    <row r="128" spans="1:17" ht="15">
      <c r="A128" s="656">
        <v>61</v>
      </c>
      <c r="B128" s="493" t="s">
        <v>403</v>
      </c>
      <c r="C128" s="657">
        <v>2009</v>
      </c>
      <c r="D128" s="657">
        <v>63</v>
      </c>
      <c r="E128" s="658">
        <v>0.3611111111111111</v>
      </c>
      <c r="F128" s="657">
        <v>2009</v>
      </c>
      <c r="G128" s="657">
        <v>63</v>
      </c>
      <c r="H128" s="658">
        <v>0.5833333333333334</v>
      </c>
      <c r="I128" s="656">
        <v>560</v>
      </c>
      <c r="J128" s="319">
        <f t="shared" si="1"/>
        <v>1</v>
      </c>
      <c r="N128" s="21"/>
      <c r="O128" s="21"/>
      <c r="P128" s="21"/>
      <c r="Q128" s="21"/>
    </row>
    <row r="129" spans="1:17" ht="15">
      <c r="A129" s="307"/>
      <c r="B129" s="292" t="s">
        <v>74</v>
      </c>
      <c r="C129" s="313">
        <f>F128</f>
        <v>2009</v>
      </c>
      <c r="D129" s="313">
        <f>IF(H128&gt;=$E$275,G128,G128-1)</f>
        <v>63</v>
      </c>
      <c r="E129" s="314">
        <f>IF(H128-$E$275&gt;0,H128-$E$275,H128-$E$275+$E$281)</f>
        <v>0.5826388888888889</v>
      </c>
      <c r="F129" s="313">
        <f>C130</f>
        <v>2009</v>
      </c>
      <c r="G129" s="313">
        <f>D130</f>
        <v>63</v>
      </c>
      <c r="H129" s="314">
        <f>E130</f>
        <v>0.8368055555555555</v>
      </c>
      <c r="I129" s="319">
        <v>50</v>
      </c>
      <c r="J129" s="319">
        <f t="shared" si="1"/>
        <v>10</v>
      </c>
      <c r="N129" s="21"/>
      <c r="O129" s="21"/>
      <c r="P129" s="21"/>
      <c r="Q129" s="21"/>
    </row>
    <row r="130" spans="1:17" ht="15">
      <c r="A130" s="656">
        <v>62</v>
      </c>
      <c r="B130" s="493" t="s">
        <v>404</v>
      </c>
      <c r="C130" s="657">
        <v>2009</v>
      </c>
      <c r="D130" s="657">
        <v>63</v>
      </c>
      <c r="E130" s="658">
        <v>0.8368055555555555</v>
      </c>
      <c r="F130" s="657">
        <v>2009</v>
      </c>
      <c r="G130" s="657">
        <v>64</v>
      </c>
      <c r="H130" s="658">
        <v>0.17013888888888887</v>
      </c>
      <c r="I130" s="656">
        <v>501</v>
      </c>
      <c r="J130" s="319">
        <f t="shared" si="1"/>
        <v>1</v>
      </c>
      <c r="N130" s="21"/>
      <c r="O130" s="21"/>
      <c r="P130" s="21"/>
      <c r="Q130" s="21"/>
    </row>
    <row r="131" spans="1:17" ht="15">
      <c r="A131" s="307"/>
      <c r="B131" s="292" t="s">
        <v>240</v>
      </c>
      <c r="C131" s="313">
        <f>F130</f>
        <v>2009</v>
      </c>
      <c r="D131" s="313">
        <f>IF(H130&gt;=$E$275,G130,G130-1)</f>
        <v>64</v>
      </c>
      <c r="E131" s="314">
        <f>IF(H130-$E$275&gt;0,H130-$E$275,H130-$E$275+$E$281)</f>
        <v>0.16944444444444443</v>
      </c>
      <c r="F131" s="313">
        <f>C132</f>
        <v>2009</v>
      </c>
      <c r="G131" s="313">
        <f>D132</f>
        <v>64</v>
      </c>
      <c r="H131" s="314">
        <f>E132</f>
        <v>0.19791666666666666</v>
      </c>
      <c r="I131" s="319">
        <v>50</v>
      </c>
      <c r="J131" s="319">
        <f t="shared" si="1"/>
        <v>10</v>
      </c>
      <c r="N131" s="21"/>
      <c r="O131" s="21"/>
      <c r="P131" s="21"/>
      <c r="Q131" s="21"/>
    </row>
    <row r="132" spans="1:17" ht="15">
      <c r="A132" s="656">
        <v>63</v>
      </c>
      <c r="B132" s="493" t="s">
        <v>405</v>
      </c>
      <c r="C132" s="657">
        <v>2009</v>
      </c>
      <c r="D132" s="657">
        <v>64</v>
      </c>
      <c r="E132" s="658">
        <v>0.19791666666666666</v>
      </c>
      <c r="F132" s="657">
        <v>2009</v>
      </c>
      <c r="G132" s="657">
        <v>64</v>
      </c>
      <c r="H132" s="658">
        <v>0.25</v>
      </c>
      <c r="I132" s="656">
        <v>562</v>
      </c>
      <c r="J132" s="319">
        <f t="shared" si="1"/>
        <v>1</v>
      </c>
      <c r="N132" s="21"/>
      <c r="O132" s="21"/>
      <c r="P132" s="21"/>
      <c r="Q132" s="21"/>
    </row>
    <row r="133" spans="1:17" ht="15">
      <c r="A133" s="307"/>
      <c r="B133" s="292" t="s">
        <v>75</v>
      </c>
      <c r="C133" s="313">
        <f>F132</f>
        <v>2009</v>
      </c>
      <c r="D133" s="313">
        <f>IF(H132&gt;=$E$275,G132,G132-1)</f>
        <v>64</v>
      </c>
      <c r="E133" s="314">
        <f>IF(H132-$E$275&gt;0,H132-$E$275,H132-$E$275+$E$281)</f>
        <v>0.24930555555555556</v>
      </c>
      <c r="F133" s="313">
        <f>C134</f>
        <v>2009</v>
      </c>
      <c r="G133" s="313">
        <f>D134</f>
        <v>64</v>
      </c>
      <c r="H133" s="314">
        <f>E134</f>
        <v>0.25</v>
      </c>
      <c r="I133" s="319">
        <v>50</v>
      </c>
      <c r="J133" s="319">
        <f t="shared" si="1"/>
        <v>10</v>
      </c>
      <c r="N133" s="21"/>
      <c r="O133" s="21"/>
      <c r="P133" s="21"/>
      <c r="Q133" s="21"/>
    </row>
    <row r="134" spans="1:17" ht="15">
      <c r="A134" s="656">
        <v>64</v>
      </c>
      <c r="B134" s="493" t="s">
        <v>406</v>
      </c>
      <c r="C134" s="657">
        <v>2009</v>
      </c>
      <c r="D134" s="657">
        <v>64</v>
      </c>
      <c r="E134" s="658">
        <v>0.25</v>
      </c>
      <c r="F134" s="657">
        <v>2009</v>
      </c>
      <c r="G134" s="657">
        <v>64</v>
      </c>
      <c r="H134" s="658">
        <v>0.3333333333333333</v>
      </c>
      <c r="I134" s="656">
        <v>563</v>
      </c>
      <c r="J134" s="319">
        <f t="shared" si="1"/>
        <v>1</v>
      </c>
      <c r="N134" s="21"/>
      <c r="O134" s="21"/>
      <c r="P134" s="21"/>
      <c r="Q134" s="21"/>
    </row>
    <row r="135" spans="1:17" ht="15">
      <c r="A135" s="307"/>
      <c r="B135" s="292" t="s">
        <v>241</v>
      </c>
      <c r="C135" s="313">
        <f>F134</f>
        <v>2009</v>
      </c>
      <c r="D135" s="313">
        <f>IF(H134&gt;=$E$275,G134,G134-1)</f>
        <v>64</v>
      </c>
      <c r="E135" s="314">
        <f>IF(H134-$E$275&gt;0,H134-$E$275,H134-$E$275+$E$281)</f>
        <v>0.3326388888888889</v>
      </c>
      <c r="F135" s="313">
        <f>C136</f>
        <v>2009</v>
      </c>
      <c r="G135" s="313">
        <f>D136</f>
        <v>64</v>
      </c>
      <c r="H135" s="314">
        <f>E136</f>
        <v>0.3333333333333333</v>
      </c>
      <c r="I135" s="319">
        <v>50</v>
      </c>
      <c r="J135" s="319">
        <f t="shared" si="1"/>
        <v>10</v>
      </c>
      <c r="N135" s="21"/>
      <c r="O135" s="21"/>
      <c r="P135" s="21"/>
      <c r="Q135" s="21"/>
    </row>
    <row r="136" spans="1:17" ht="15">
      <c r="A136" s="656">
        <v>65</v>
      </c>
      <c r="B136" s="493" t="s">
        <v>407</v>
      </c>
      <c r="C136" s="657">
        <v>2009</v>
      </c>
      <c r="D136" s="657">
        <v>64</v>
      </c>
      <c r="E136" s="658">
        <v>0.3333333333333333</v>
      </c>
      <c r="F136" s="657">
        <v>2009</v>
      </c>
      <c r="G136" s="657">
        <v>64</v>
      </c>
      <c r="H136" s="658">
        <v>0.6666666666666666</v>
      </c>
      <c r="I136" s="656">
        <v>564</v>
      </c>
      <c r="J136" s="319">
        <f t="shared" si="1"/>
        <v>1</v>
      </c>
      <c r="N136" s="21"/>
      <c r="O136" s="21"/>
      <c r="P136" s="21"/>
      <c r="Q136" s="21"/>
    </row>
    <row r="137" spans="1:17" ht="15">
      <c r="A137" s="307"/>
      <c r="B137" s="292" t="s">
        <v>242</v>
      </c>
      <c r="C137" s="313">
        <f>F136</f>
        <v>2009</v>
      </c>
      <c r="D137" s="313">
        <f>IF(H136&gt;=$E$275,G136,G136-1)</f>
        <v>64</v>
      </c>
      <c r="E137" s="314">
        <f>IF(H136-$E$275&gt;0,H136-$E$275,H136-$E$275+$E$281)</f>
        <v>0.6659722222222222</v>
      </c>
      <c r="F137" s="313">
        <f>C138</f>
        <v>2009</v>
      </c>
      <c r="G137" s="313">
        <f>D138</f>
        <v>64</v>
      </c>
      <c r="H137" s="314">
        <f>E138</f>
        <v>0.6666666666666666</v>
      </c>
      <c r="I137" s="319">
        <v>50</v>
      </c>
      <c r="J137" s="319">
        <f t="shared" si="1"/>
        <v>10</v>
      </c>
      <c r="N137" s="21"/>
      <c r="O137" s="21"/>
      <c r="P137" s="21"/>
      <c r="Q137" s="21"/>
    </row>
    <row r="138" spans="1:17" ht="15">
      <c r="A138" s="656">
        <v>66</v>
      </c>
      <c r="B138" s="493" t="s">
        <v>409</v>
      </c>
      <c r="C138" s="657">
        <v>2009</v>
      </c>
      <c r="D138" s="657">
        <v>64</v>
      </c>
      <c r="E138" s="658">
        <v>0.6666666666666666</v>
      </c>
      <c r="F138" s="657">
        <v>2009</v>
      </c>
      <c r="G138" s="657">
        <v>64</v>
      </c>
      <c r="H138" s="658">
        <v>0.6875</v>
      </c>
      <c r="I138" s="656">
        <v>565</v>
      </c>
      <c r="J138" s="319">
        <f t="shared" si="1"/>
        <v>1</v>
      </c>
      <c r="N138" s="21"/>
      <c r="O138" s="21"/>
      <c r="P138" s="21"/>
      <c r="Q138" s="21"/>
    </row>
    <row r="139" spans="1:17" ht="15">
      <c r="A139" s="307"/>
      <c r="B139" s="292" t="s">
        <v>243</v>
      </c>
      <c r="C139" s="313">
        <f>F138</f>
        <v>2009</v>
      </c>
      <c r="D139" s="313">
        <f>IF(H138&gt;=$E$275,G138,G138-1)</f>
        <v>64</v>
      </c>
      <c r="E139" s="314">
        <f>IF(H138-$E$275&gt;0,H138-$E$275,H138-$E$275+$E$281)</f>
        <v>0.6868055555555556</v>
      </c>
      <c r="F139" s="313">
        <f>C140</f>
        <v>2009</v>
      </c>
      <c r="G139" s="313">
        <f>D140</f>
        <v>64</v>
      </c>
      <c r="H139" s="314">
        <f>E140</f>
        <v>0.8368055555555555</v>
      </c>
      <c r="I139" s="319">
        <v>50</v>
      </c>
      <c r="J139" s="319">
        <f t="shared" si="1"/>
        <v>10</v>
      </c>
      <c r="N139" s="21"/>
      <c r="O139" s="21"/>
      <c r="P139" s="21"/>
      <c r="Q139" s="21"/>
    </row>
    <row r="140" spans="1:17" ht="15">
      <c r="A140" s="656">
        <v>67</v>
      </c>
      <c r="B140" s="493" t="s">
        <v>410</v>
      </c>
      <c r="C140" s="657">
        <v>2009</v>
      </c>
      <c r="D140" s="657">
        <v>64</v>
      </c>
      <c r="E140" s="658">
        <v>0.8368055555555555</v>
      </c>
      <c r="F140" s="657">
        <v>2009</v>
      </c>
      <c r="G140" s="657">
        <v>65</v>
      </c>
      <c r="H140" s="658">
        <v>0.17013888888888887</v>
      </c>
      <c r="I140" s="656">
        <v>501</v>
      </c>
      <c r="J140" s="319">
        <f t="shared" si="1"/>
        <v>1</v>
      </c>
      <c r="N140" s="21"/>
      <c r="O140" s="21"/>
      <c r="P140" s="21"/>
      <c r="Q140" s="21"/>
    </row>
    <row r="141" spans="1:17" ht="15">
      <c r="A141" s="307"/>
      <c r="B141" s="292" t="s">
        <v>244</v>
      </c>
      <c r="C141" s="313">
        <f>F140</f>
        <v>2009</v>
      </c>
      <c r="D141" s="313">
        <f>IF(H140&gt;=$E$275,G140,G140-1)</f>
        <v>65</v>
      </c>
      <c r="E141" s="314">
        <f>IF(H140-$E$275&gt;0,H140-$E$275,H140-$E$275+$E$281)</f>
        <v>0.16944444444444443</v>
      </c>
      <c r="F141" s="313">
        <f>C142</f>
        <v>2009</v>
      </c>
      <c r="G141" s="313">
        <f>D142</f>
        <v>65</v>
      </c>
      <c r="H141" s="314">
        <f>E142</f>
        <v>0.19444444444444445</v>
      </c>
      <c r="I141" s="319">
        <v>50</v>
      </c>
      <c r="J141" s="319">
        <f t="shared" si="1"/>
        <v>10</v>
      </c>
      <c r="N141" s="21"/>
      <c r="O141" s="21"/>
      <c r="P141" s="21"/>
      <c r="Q141" s="21"/>
    </row>
    <row r="142" spans="1:17" ht="15">
      <c r="A142" s="656">
        <v>68</v>
      </c>
      <c r="B142" s="493" t="s">
        <v>411</v>
      </c>
      <c r="C142" s="657">
        <v>2009</v>
      </c>
      <c r="D142" s="657">
        <v>65</v>
      </c>
      <c r="E142" s="658">
        <v>0.19444444444444445</v>
      </c>
      <c r="F142" s="657">
        <v>2009</v>
      </c>
      <c r="G142" s="657">
        <v>65</v>
      </c>
      <c r="H142" s="658">
        <v>0.2777777777777778</v>
      </c>
      <c r="I142" s="656">
        <v>567</v>
      </c>
      <c r="J142" s="319">
        <f t="shared" si="1"/>
        <v>1</v>
      </c>
      <c r="N142" s="21"/>
      <c r="O142" s="21"/>
      <c r="P142" s="21"/>
      <c r="Q142" s="21"/>
    </row>
    <row r="143" spans="1:17" ht="15">
      <c r="A143" s="307"/>
      <c r="B143" s="292" t="s">
        <v>245</v>
      </c>
      <c r="C143" s="313">
        <f>F142</f>
        <v>2009</v>
      </c>
      <c r="D143" s="313">
        <f>IF(H142&gt;=$E$275,G142,G142-1)</f>
        <v>65</v>
      </c>
      <c r="E143" s="314">
        <f>IF(H142-$E$275&gt;0,H142-$E$275,H142-$E$275+$E$281)</f>
        <v>0.27708333333333335</v>
      </c>
      <c r="F143" s="313">
        <f>C144</f>
        <v>2009</v>
      </c>
      <c r="G143" s="313">
        <f>D144</f>
        <v>65</v>
      </c>
      <c r="H143" s="314">
        <f>E144</f>
        <v>0.2777777777777778</v>
      </c>
      <c r="I143" s="319">
        <v>50</v>
      </c>
      <c r="J143" s="319">
        <f t="shared" si="1"/>
        <v>10</v>
      </c>
      <c r="N143" s="21"/>
      <c r="O143" s="21"/>
      <c r="P143" s="21"/>
      <c r="Q143" s="21"/>
    </row>
    <row r="144" spans="1:17" ht="15">
      <c r="A144" s="656">
        <v>69</v>
      </c>
      <c r="B144" s="493" t="s">
        <v>412</v>
      </c>
      <c r="C144" s="657">
        <v>2009</v>
      </c>
      <c r="D144" s="657">
        <v>65</v>
      </c>
      <c r="E144" s="658">
        <v>0.2777777777777778</v>
      </c>
      <c r="F144" s="657">
        <v>2009</v>
      </c>
      <c r="G144" s="657">
        <v>65</v>
      </c>
      <c r="H144" s="658">
        <v>0.5729166666666666</v>
      </c>
      <c r="I144" s="656">
        <v>568</v>
      </c>
      <c r="J144" s="319">
        <f t="shared" si="1"/>
        <v>1</v>
      </c>
      <c r="N144" s="21"/>
      <c r="O144" s="21"/>
      <c r="P144" s="21"/>
      <c r="Q144" s="21"/>
    </row>
    <row r="145" spans="1:17" ht="15">
      <c r="A145" s="307"/>
      <c r="B145" s="292" t="s">
        <v>246</v>
      </c>
      <c r="C145" s="313">
        <f>F144</f>
        <v>2009</v>
      </c>
      <c r="D145" s="313">
        <f>IF(H144&gt;=$E$275,G144,G144-1)</f>
        <v>65</v>
      </c>
      <c r="E145" s="314">
        <f>IF(H144-$E$275&gt;0,H144-$E$275,H144-$E$275+$E$281)</f>
        <v>0.5722222222222222</v>
      </c>
      <c r="F145" s="313">
        <f>C146</f>
        <v>2009</v>
      </c>
      <c r="G145" s="313">
        <f>D146</f>
        <v>65</v>
      </c>
      <c r="H145" s="314">
        <f>E146</f>
        <v>0.5729166666666666</v>
      </c>
      <c r="I145" s="319">
        <v>50</v>
      </c>
      <c r="J145" s="319">
        <f t="shared" si="1"/>
        <v>10</v>
      </c>
      <c r="N145" s="21"/>
      <c r="O145" s="21"/>
      <c r="P145" s="21"/>
      <c r="Q145" s="21"/>
    </row>
    <row r="146" spans="1:17" ht="15">
      <c r="A146" s="656">
        <v>70</v>
      </c>
      <c r="B146" s="493" t="s">
        <v>414</v>
      </c>
      <c r="C146" s="657">
        <v>2009</v>
      </c>
      <c r="D146" s="657">
        <v>65</v>
      </c>
      <c r="E146" s="658">
        <v>0.5729166666666666</v>
      </c>
      <c r="F146" s="657">
        <v>2009</v>
      </c>
      <c r="G146" s="657">
        <v>66</v>
      </c>
      <c r="H146" s="658">
        <v>0.13194444444444445</v>
      </c>
      <c r="I146" s="656">
        <v>569</v>
      </c>
      <c r="J146" s="319">
        <f t="shared" si="1"/>
        <v>1</v>
      </c>
      <c r="N146" s="21"/>
      <c r="O146" s="21"/>
      <c r="P146" s="21"/>
      <c r="Q146" s="21"/>
    </row>
    <row r="147" spans="1:17" ht="15">
      <c r="A147" s="307"/>
      <c r="B147" s="292" t="s">
        <v>247</v>
      </c>
      <c r="C147" s="313">
        <f>F146</f>
        <v>2009</v>
      </c>
      <c r="D147" s="313">
        <f>IF(H146&gt;=$E$275,G146,G146-1)</f>
        <v>66</v>
      </c>
      <c r="E147" s="314">
        <f>IF(H146-$E$275&gt;0,H146-$E$275,H146-$E$275+$E$281)</f>
        <v>0.13125</v>
      </c>
      <c r="F147" s="313">
        <f>C148</f>
        <v>2009</v>
      </c>
      <c r="G147" s="313">
        <f>D148</f>
        <v>66</v>
      </c>
      <c r="H147" s="314">
        <f>E148</f>
        <v>0.19444444444444445</v>
      </c>
      <c r="I147" s="319">
        <v>50</v>
      </c>
      <c r="J147" s="319">
        <f t="shared" si="1"/>
        <v>10</v>
      </c>
      <c r="N147" s="21"/>
      <c r="O147" s="21"/>
      <c r="P147" s="21"/>
      <c r="Q147" s="21"/>
    </row>
    <row r="148" spans="1:17" ht="15">
      <c r="A148" s="656">
        <v>71</v>
      </c>
      <c r="B148" s="493" t="s">
        <v>415</v>
      </c>
      <c r="C148" s="657">
        <v>2009</v>
      </c>
      <c r="D148" s="657">
        <v>66</v>
      </c>
      <c r="E148" s="658">
        <v>0.19444444444444445</v>
      </c>
      <c r="F148" s="657">
        <v>2009</v>
      </c>
      <c r="G148" s="657">
        <v>66</v>
      </c>
      <c r="H148" s="658">
        <v>0.47222222222222227</v>
      </c>
      <c r="I148" s="656">
        <v>501</v>
      </c>
      <c r="J148" s="319">
        <f t="shared" si="1"/>
        <v>1</v>
      </c>
      <c r="N148" s="21"/>
      <c r="O148" s="21"/>
      <c r="P148" s="21"/>
      <c r="Q148" s="21"/>
    </row>
    <row r="149" spans="1:17" ht="15">
      <c r="A149" s="307"/>
      <c r="B149" s="292" t="s">
        <v>248</v>
      </c>
      <c r="C149" s="313">
        <f>F148</f>
        <v>2009</v>
      </c>
      <c r="D149" s="313">
        <f>IF(H148&gt;=$E$275,G148,G148-1)</f>
        <v>66</v>
      </c>
      <c r="E149" s="314">
        <f>IF(H148-$E$275&gt;0,H148-$E$275,H148-$E$275+$E$281)</f>
        <v>0.4715277777777778</v>
      </c>
      <c r="F149" s="313">
        <f>C150</f>
        <v>2009</v>
      </c>
      <c r="G149" s="313">
        <f>D150</f>
        <v>66</v>
      </c>
      <c r="H149" s="314">
        <f>E150</f>
        <v>0.5347222222222222</v>
      </c>
      <c r="I149" s="319">
        <v>50</v>
      </c>
      <c r="J149" s="319">
        <f t="shared" si="1"/>
        <v>10</v>
      </c>
      <c r="N149" s="21"/>
      <c r="O149" s="21"/>
      <c r="P149" s="21"/>
      <c r="Q149" s="21"/>
    </row>
    <row r="150" spans="1:17" ht="15">
      <c r="A150" s="656">
        <v>72</v>
      </c>
      <c r="B150" s="493" t="s">
        <v>416</v>
      </c>
      <c r="C150" s="657">
        <v>2009</v>
      </c>
      <c r="D150" s="657">
        <v>66</v>
      </c>
      <c r="E150" s="658">
        <v>0.5347222222222222</v>
      </c>
      <c r="F150" s="657">
        <v>2009</v>
      </c>
      <c r="G150" s="657">
        <v>66</v>
      </c>
      <c r="H150" s="658">
        <v>0.5868055555555556</v>
      </c>
      <c r="I150" s="656">
        <v>571</v>
      </c>
      <c r="J150" s="319">
        <f t="shared" si="1"/>
        <v>1</v>
      </c>
      <c r="N150" s="21"/>
      <c r="O150" s="21"/>
      <c r="P150" s="21"/>
      <c r="Q150" s="21"/>
    </row>
    <row r="151" spans="1:17" ht="15">
      <c r="A151" s="307"/>
      <c r="B151" s="292" t="s">
        <v>249</v>
      </c>
      <c r="C151" s="313">
        <f>F150</f>
        <v>2009</v>
      </c>
      <c r="D151" s="313">
        <f>IF(H150&gt;=$E$275,G150,G150-1)</f>
        <v>66</v>
      </c>
      <c r="E151" s="314">
        <f>IF(H150-$E$275&gt;0,H150-$E$275,H150-$E$275+$E$281)</f>
        <v>0.5861111111111111</v>
      </c>
      <c r="F151" s="313">
        <f>C152</f>
        <v>2009</v>
      </c>
      <c r="G151" s="313">
        <f>D152</f>
        <v>66</v>
      </c>
      <c r="H151" s="314">
        <f>E152</f>
        <v>0.5868055555555556</v>
      </c>
      <c r="I151" s="319">
        <v>50</v>
      </c>
      <c r="J151" s="319">
        <f t="shared" si="1"/>
        <v>10</v>
      </c>
      <c r="N151" s="21"/>
      <c r="O151" s="21"/>
      <c r="P151" s="21"/>
      <c r="Q151" s="21"/>
    </row>
    <row r="152" spans="1:17" ht="15">
      <c r="A152" s="656">
        <v>73</v>
      </c>
      <c r="B152" s="493" t="s">
        <v>417</v>
      </c>
      <c r="C152" s="657">
        <v>2009</v>
      </c>
      <c r="D152" s="657">
        <v>66</v>
      </c>
      <c r="E152" s="658">
        <v>0.5868055555555556</v>
      </c>
      <c r="F152" s="657">
        <v>2009</v>
      </c>
      <c r="G152" s="657">
        <v>66</v>
      </c>
      <c r="H152" s="658">
        <v>0.6458333333333334</v>
      </c>
      <c r="I152" s="656">
        <v>572</v>
      </c>
      <c r="J152" s="319">
        <f t="shared" si="1"/>
        <v>1</v>
      </c>
      <c r="N152" s="21"/>
      <c r="O152" s="21"/>
      <c r="P152" s="21"/>
      <c r="Q152" s="21"/>
    </row>
    <row r="153" spans="1:17" ht="15">
      <c r="A153" s="307"/>
      <c r="B153" s="292" t="s">
        <v>250</v>
      </c>
      <c r="C153" s="313">
        <f>F152</f>
        <v>2009</v>
      </c>
      <c r="D153" s="313">
        <f>IF(H152&gt;=$E$275,G152,G152-1)</f>
        <v>66</v>
      </c>
      <c r="E153" s="314">
        <f>IF(H152-$E$275&gt;0,H152-$E$275,H152-$E$275+$E$281)</f>
        <v>0.6451388888888889</v>
      </c>
      <c r="F153" s="313">
        <f>C154</f>
        <v>2009</v>
      </c>
      <c r="G153" s="313">
        <f>D154</f>
        <v>66</v>
      </c>
      <c r="H153" s="314">
        <f>E154</f>
        <v>0.6458333333333334</v>
      </c>
      <c r="I153" s="319">
        <v>50</v>
      </c>
      <c r="J153" s="319">
        <f t="shared" si="1"/>
        <v>10</v>
      </c>
      <c r="N153" s="21"/>
      <c r="O153" s="21"/>
      <c r="P153" s="21"/>
      <c r="Q153" s="21"/>
    </row>
    <row r="154" spans="1:17" ht="15">
      <c r="A154" s="656">
        <v>74</v>
      </c>
      <c r="B154" s="493" t="s">
        <v>418</v>
      </c>
      <c r="C154" s="657">
        <v>2009</v>
      </c>
      <c r="D154" s="657">
        <v>66</v>
      </c>
      <c r="E154" s="658">
        <v>0.6458333333333334</v>
      </c>
      <c r="F154" s="657">
        <v>2009</v>
      </c>
      <c r="G154" s="657">
        <v>67</v>
      </c>
      <c r="H154" s="658">
        <v>0.06597222222222222</v>
      </c>
      <c r="I154" s="656">
        <v>573</v>
      </c>
      <c r="J154" s="319">
        <f t="shared" si="1"/>
        <v>1</v>
      </c>
      <c r="N154" s="21"/>
      <c r="O154" s="21"/>
      <c r="P154" s="21"/>
      <c r="Q154" s="21"/>
    </row>
    <row r="155" spans="1:17" ht="15">
      <c r="A155" s="307"/>
      <c r="B155" s="292" t="s">
        <v>251</v>
      </c>
      <c r="C155" s="313">
        <f>F154</f>
        <v>2009</v>
      </c>
      <c r="D155" s="313">
        <f>IF(H154&gt;=$E$275,G154,G154-1)</f>
        <v>67</v>
      </c>
      <c r="E155" s="314">
        <f>IF(H154-$E$275&gt;0,H154-$E$275,H154-$E$275+$E$281)</f>
        <v>0.06527777777777778</v>
      </c>
      <c r="F155" s="313">
        <f>C156</f>
        <v>2009</v>
      </c>
      <c r="G155" s="313">
        <f>D156</f>
        <v>67</v>
      </c>
      <c r="H155" s="314">
        <f>E156</f>
        <v>0.1388888888888889</v>
      </c>
      <c r="I155" s="319">
        <v>50</v>
      </c>
      <c r="J155" s="319">
        <f t="shared" si="1"/>
        <v>10</v>
      </c>
      <c r="N155" s="21"/>
      <c r="O155" s="21"/>
      <c r="P155" s="21"/>
      <c r="Q155" s="21"/>
    </row>
    <row r="156" spans="1:17" ht="15">
      <c r="A156" s="656">
        <v>75</v>
      </c>
      <c r="B156" s="493" t="s">
        <v>419</v>
      </c>
      <c r="C156" s="657">
        <v>2009</v>
      </c>
      <c r="D156" s="657">
        <v>67</v>
      </c>
      <c r="E156" s="658">
        <v>0.1388888888888889</v>
      </c>
      <c r="F156" s="657">
        <v>2009</v>
      </c>
      <c r="G156" s="657">
        <v>67</v>
      </c>
      <c r="H156" s="658">
        <v>0.47222222222222227</v>
      </c>
      <c r="I156" s="656">
        <v>501</v>
      </c>
      <c r="J156" s="319">
        <f t="shared" si="1"/>
        <v>1</v>
      </c>
      <c r="N156" s="21"/>
      <c r="O156" s="21"/>
      <c r="P156" s="21"/>
      <c r="Q156" s="21"/>
    </row>
    <row r="157" spans="1:17" ht="15">
      <c r="A157" s="307"/>
      <c r="B157" s="292" t="s">
        <v>252</v>
      </c>
      <c r="C157" s="313">
        <f>F156</f>
        <v>2009</v>
      </c>
      <c r="D157" s="313">
        <f>IF(H156&gt;=$E$275,G156,G156-1)</f>
        <v>67</v>
      </c>
      <c r="E157" s="314">
        <f>IF(H156-$E$275&gt;0,H156-$E$275,H156-$E$275+$E$281)</f>
        <v>0.4715277777777778</v>
      </c>
      <c r="F157" s="313">
        <f>C158</f>
        <v>2009</v>
      </c>
      <c r="G157" s="313">
        <f>D158</f>
        <v>67</v>
      </c>
      <c r="H157" s="314">
        <f>E158</f>
        <v>0.5</v>
      </c>
      <c r="I157" s="319">
        <v>50</v>
      </c>
      <c r="J157" s="319">
        <f t="shared" si="1"/>
        <v>10</v>
      </c>
      <c r="N157" s="21"/>
      <c r="O157" s="21"/>
      <c r="P157" s="21"/>
      <c r="Q157" s="21"/>
    </row>
    <row r="158" spans="1:17" ht="15">
      <c r="A158" s="656">
        <v>76</v>
      </c>
      <c r="B158" s="493" t="s">
        <v>420</v>
      </c>
      <c r="C158" s="657">
        <v>2009</v>
      </c>
      <c r="D158" s="657">
        <v>67</v>
      </c>
      <c r="E158" s="658">
        <v>0.5</v>
      </c>
      <c r="F158" s="657">
        <v>2009</v>
      </c>
      <c r="G158" s="657">
        <v>67</v>
      </c>
      <c r="H158" s="658">
        <v>0.5208333333333334</v>
      </c>
      <c r="I158" s="656">
        <v>575</v>
      </c>
      <c r="J158" s="319">
        <f t="shared" si="1"/>
        <v>1</v>
      </c>
      <c r="N158" s="21"/>
      <c r="O158" s="21"/>
      <c r="P158" s="21"/>
      <c r="Q158" s="21"/>
    </row>
    <row r="159" spans="1:17" ht="15">
      <c r="A159" s="307"/>
      <c r="B159" s="292" t="s">
        <v>253</v>
      </c>
      <c r="C159" s="313">
        <f>F158</f>
        <v>2009</v>
      </c>
      <c r="D159" s="313">
        <f>IF(H158&gt;=$E$275,G158,G158-1)</f>
        <v>67</v>
      </c>
      <c r="E159" s="314">
        <f>IF(H158-$E$275&gt;0,H158-$E$275,H158-$E$275+$E$281)</f>
        <v>0.5201388888888889</v>
      </c>
      <c r="F159" s="313">
        <f>C160</f>
        <v>2009</v>
      </c>
      <c r="G159" s="313">
        <f>D160</f>
        <v>67</v>
      </c>
      <c r="H159" s="314">
        <f>E160</f>
        <v>0.5208333333333334</v>
      </c>
      <c r="I159" s="319">
        <v>50</v>
      </c>
      <c r="J159" s="319">
        <f t="shared" si="1"/>
        <v>10</v>
      </c>
      <c r="N159" s="21"/>
      <c r="O159" s="21"/>
      <c r="P159" s="21"/>
      <c r="Q159" s="21"/>
    </row>
    <row r="160" spans="1:17" ht="15">
      <c r="A160" s="656">
        <v>77</v>
      </c>
      <c r="B160" s="493" t="s">
        <v>421</v>
      </c>
      <c r="C160" s="657">
        <v>2009</v>
      </c>
      <c r="D160" s="657">
        <v>67</v>
      </c>
      <c r="E160" s="658">
        <v>0.5208333333333334</v>
      </c>
      <c r="F160" s="657">
        <v>2009</v>
      </c>
      <c r="G160" s="657">
        <v>67</v>
      </c>
      <c r="H160" s="658">
        <v>0.6875</v>
      </c>
      <c r="I160" s="656">
        <v>576</v>
      </c>
      <c r="J160" s="319">
        <f t="shared" si="1"/>
        <v>1</v>
      </c>
      <c r="N160" s="21"/>
      <c r="O160" s="21"/>
      <c r="P160" s="21"/>
      <c r="Q160" s="21"/>
    </row>
    <row r="161" spans="1:17" ht="15">
      <c r="A161" s="307"/>
      <c r="B161" s="292" t="s">
        <v>254</v>
      </c>
      <c r="C161" s="313">
        <f>F160</f>
        <v>2009</v>
      </c>
      <c r="D161" s="313">
        <f>IF(H160&gt;=$E$275,G160,G160-1)</f>
        <v>67</v>
      </c>
      <c r="E161" s="314">
        <f>IF(H160-$E$275&gt;0,H160-$E$275,H160-$E$275+$E$281)</f>
        <v>0.6868055555555556</v>
      </c>
      <c r="F161" s="313">
        <f>C162</f>
        <v>2009</v>
      </c>
      <c r="G161" s="313">
        <f>D162</f>
        <v>67</v>
      </c>
      <c r="H161" s="314">
        <f>E162</f>
        <v>0.6875</v>
      </c>
      <c r="I161" s="319">
        <v>50</v>
      </c>
      <c r="J161" s="319">
        <f t="shared" si="1"/>
        <v>10</v>
      </c>
      <c r="N161" s="21"/>
      <c r="O161" s="21"/>
      <c r="P161" s="21"/>
      <c r="Q161" s="21"/>
    </row>
    <row r="162" spans="1:17" ht="15">
      <c r="A162" s="656">
        <v>78</v>
      </c>
      <c r="B162" s="493" t="s">
        <v>423</v>
      </c>
      <c r="C162" s="657">
        <v>2009</v>
      </c>
      <c r="D162" s="657">
        <v>67</v>
      </c>
      <c r="E162" s="658">
        <v>0.6875</v>
      </c>
      <c r="F162" s="657">
        <v>2009</v>
      </c>
      <c r="G162" s="657">
        <v>68</v>
      </c>
      <c r="H162" s="658">
        <v>0.07291666666666667</v>
      </c>
      <c r="I162" s="656">
        <v>577</v>
      </c>
      <c r="J162" s="319">
        <f t="shared" si="1"/>
        <v>1</v>
      </c>
      <c r="N162" s="21"/>
      <c r="O162" s="21"/>
      <c r="P162" s="21"/>
      <c r="Q162" s="21"/>
    </row>
    <row r="163" spans="1:17" ht="15">
      <c r="A163" s="307"/>
      <c r="B163" s="292" t="s">
        <v>255</v>
      </c>
      <c r="C163" s="313">
        <f>F162</f>
        <v>2009</v>
      </c>
      <c r="D163" s="313">
        <f>IF(H162&gt;=$E$275,G162,G162-1)</f>
        <v>68</v>
      </c>
      <c r="E163" s="314">
        <f>IF(H162-$E$275&gt;0,H162-$E$275,H162-$E$275+$E$281)</f>
        <v>0.07222222222222223</v>
      </c>
      <c r="F163" s="313">
        <f>C164</f>
        <v>2009</v>
      </c>
      <c r="G163" s="313">
        <f>D164</f>
        <v>68</v>
      </c>
      <c r="H163" s="314">
        <f>E164</f>
        <v>0.07291666666666667</v>
      </c>
      <c r="I163" s="319">
        <v>50</v>
      </c>
      <c r="J163" s="319">
        <f t="shared" si="1"/>
        <v>10</v>
      </c>
      <c r="N163" s="21"/>
      <c r="O163" s="21"/>
      <c r="P163" s="21"/>
      <c r="Q163" s="21"/>
    </row>
    <row r="164" spans="1:17" ht="15">
      <c r="A164" s="656">
        <v>79</v>
      </c>
      <c r="B164" s="493" t="s">
        <v>424</v>
      </c>
      <c r="C164" s="657">
        <v>2009</v>
      </c>
      <c r="D164" s="657">
        <v>68</v>
      </c>
      <c r="E164" s="658">
        <v>0.07291666666666667</v>
      </c>
      <c r="F164" s="657">
        <v>2009</v>
      </c>
      <c r="G164" s="657">
        <v>68</v>
      </c>
      <c r="H164" s="658">
        <v>0.09722222222222222</v>
      </c>
      <c r="I164" s="656">
        <v>291</v>
      </c>
      <c r="J164" s="319">
        <f t="shared" si="1"/>
        <v>1</v>
      </c>
      <c r="N164" s="21"/>
      <c r="O164" s="21"/>
      <c r="P164" s="21"/>
      <c r="Q164" s="21"/>
    </row>
    <row r="165" spans="1:17" ht="15">
      <c r="A165" s="307"/>
      <c r="B165" s="292" t="s">
        <v>256</v>
      </c>
      <c r="C165" s="313">
        <f>F164</f>
        <v>2009</v>
      </c>
      <c r="D165" s="313">
        <f>IF(H164&gt;=$E$275,G164,G164-1)</f>
        <v>68</v>
      </c>
      <c r="E165" s="314">
        <f>IF(H164-$E$275&gt;0,H164-$E$275,H164-$E$275+$E$281)</f>
        <v>0.09652777777777778</v>
      </c>
      <c r="F165" s="313">
        <f>C166</f>
        <v>2009</v>
      </c>
      <c r="G165" s="313">
        <f>D166</f>
        <v>68</v>
      </c>
      <c r="H165" s="314">
        <f>E166</f>
        <v>0.1388888888888889</v>
      </c>
      <c r="I165" s="319">
        <v>50</v>
      </c>
      <c r="J165" s="319">
        <f t="shared" si="1"/>
        <v>10</v>
      </c>
      <c r="N165" s="21"/>
      <c r="O165" s="21"/>
      <c r="P165" s="21"/>
      <c r="Q165" s="21"/>
    </row>
    <row r="166" spans="1:17" ht="15">
      <c r="A166" s="656">
        <v>80</v>
      </c>
      <c r="B166" s="493" t="s">
        <v>425</v>
      </c>
      <c r="C166" s="657">
        <v>2009</v>
      </c>
      <c r="D166" s="657">
        <v>68</v>
      </c>
      <c r="E166" s="658">
        <v>0.1388888888888889</v>
      </c>
      <c r="F166" s="657">
        <v>2009</v>
      </c>
      <c r="G166" s="657">
        <v>68</v>
      </c>
      <c r="H166" s="658">
        <v>0.47222222222222227</v>
      </c>
      <c r="I166" s="656">
        <v>501</v>
      </c>
      <c r="J166" s="319">
        <f t="shared" si="1"/>
        <v>1</v>
      </c>
      <c r="N166" s="21"/>
      <c r="O166" s="21"/>
      <c r="P166" s="21"/>
      <c r="Q166" s="21"/>
    </row>
    <row r="167" spans="1:17" ht="15">
      <c r="A167" s="307"/>
      <c r="B167" s="292" t="s">
        <v>257</v>
      </c>
      <c r="C167" s="313">
        <f>F166</f>
        <v>2009</v>
      </c>
      <c r="D167" s="313">
        <f>IF(H166&gt;=$E$275,G166,G166-1)</f>
        <v>68</v>
      </c>
      <c r="E167" s="314">
        <f>IF(H166-$E$275&gt;0,H166-$E$275,H166-$E$275+$E$281)</f>
        <v>0.4715277777777778</v>
      </c>
      <c r="F167" s="313">
        <f>C168</f>
        <v>2009</v>
      </c>
      <c r="G167" s="313">
        <f>D168</f>
        <v>68</v>
      </c>
      <c r="H167" s="314">
        <f>E168</f>
        <v>0.7083333333333334</v>
      </c>
      <c r="I167" s="319">
        <v>50</v>
      </c>
      <c r="J167" s="319">
        <f t="shared" si="1"/>
        <v>10</v>
      </c>
      <c r="N167" s="21"/>
      <c r="O167" s="21"/>
      <c r="P167" s="21"/>
      <c r="Q167" s="21"/>
    </row>
    <row r="168" spans="1:17" ht="15">
      <c r="A168" s="656">
        <v>81</v>
      </c>
      <c r="B168" s="493" t="s">
        <v>426</v>
      </c>
      <c r="C168" s="657">
        <v>2009</v>
      </c>
      <c r="D168" s="657">
        <v>68</v>
      </c>
      <c r="E168" s="658">
        <v>0.7083333333333334</v>
      </c>
      <c r="F168" s="657">
        <v>2009</v>
      </c>
      <c r="G168" s="657">
        <v>69</v>
      </c>
      <c r="H168" s="658">
        <v>0.041666666666666664</v>
      </c>
      <c r="I168" s="656">
        <v>580</v>
      </c>
      <c r="J168" s="319">
        <f t="shared" si="1"/>
        <v>1</v>
      </c>
      <c r="N168" s="21"/>
      <c r="O168" s="21"/>
      <c r="P168" s="21"/>
      <c r="Q168" s="21"/>
    </row>
    <row r="169" spans="1:17" ht="15">
      <c r="A169" s="307"/>
      <c r="B169" s="292" t="s">
        <v>315</v>
      </c>
      <c r="C169" s="313">
        <f>F168</f>
        <v>2009</v>
      </c>
      <c r="D169" s="313">
        <f>IF(H168&gt;=$E$275,G168,G168-1)</f>
        <v>69</v>
      </c>
      <c r="E169" s="314">
        <f>IF(H168-$E$275&gt;0,H168-$E$275,H168-$E$275+$E$281)</f>
        <v>0.04097222222222222</v>
      </c>
      <c r="F169" s="313">
        <f>C170</f>
        <v>2009</v>
      </c>
      <c r="G169" s="313">
        <f>D170</f>
        <v>69</v>
      </c>
      <c r="H169" s="314">
        <f>E170</f>
        <v>0.041666666666666664</v>
      </c>
      <c r="I169" s="319">
        <v>50</v>
      </c>
      <c r="J169" s="319">
        <f t="shared" si="1"/>
        <v>10</v>
      </c>
      <c r="N169" s="21"/>
      <c r="O169" s="21"/>
      <c r="P169" s="21"/>
      <c r="Q169" s="21"/>
    </row>
    <row r="170" spans="1:17" ht="15">
      <c r="A170" s="656">
        <v>82</v>
      </c>
      <c r="B170" s="493" t="s">
        <v>427</v>
      </c>
      <c r="C170" s="657">
        <v>2009</v>
      </c>
      <c r="D170" s="657">
        <v>69</v>
      </c>
      <c r="E170" s="658">
        <v>0.041666666666666664</v>
      </c>
      <c r="F170" s="657">
        <v>2009</v>
      </c>
      <c r="G170" s="657">
        <v>69</v>
      </c>
      <c r="H170" s="658">
        <v>0.2916666666666667</v>
      </c>
      <c r="I170" s="656">
        <v>581</v>
      </c>
      <c r="J170" s="319">
        <f t="shared" si="1"/>
        <v>1</v>
      </c>
      <c r="N170" s="21"/>
      <c r="O170" s="21"/>
      <c r="P170" s="21"/>
      <c r="Q170" s="21"/>
    </row>
    <row r="171" spans="1:17" ht="15">
      <c r="A171" s="307"/>
      <c r="B171" s="292" t="s">
        <v>258</v>
      </c>
      <c r="C171" s="313">
        <f>F170</f>
        <v>2009</v>
      </c>
      <c r="D171" s="313">
        <f>IF(H170&gt;=$E$275,G170,G170-1)</f>
        <v>69</v>
      </c>
      <c r="E171" s="314">
        <f>IF(H170-$E$275&gt;0,H170-$E$275,H170-$E$275+$E$281)</f>
        <v>0.29097222222222224</v>
      </c>
      <c r="F171" s="313">
        <f>C172</f>
        <v>2009</v>
      </c>
      <c r="G171" s="313">
        <f>D172</f>
        <v>69</v>
      </c>
      <c r="H171" s="314">
        <f>E172</f>
        <v>0.2916666666666667</v>
      </c>
      <c r="I171" s="319">
        <v>50</v>
      </c>
      <c r="J171" s="319">
        <f t="shared" si="1"/>
        <v>10</v>
      </c>
      <c r="N171" s="21"/>
      <c r="O171" s="21"/>
      <c r="P171" s="21"/>
      <c r="Q171" s="21"/>
    </row>
    <row r="172" spans="1:17" ht="15">
      <c r="A172" s="656">
        <v>83</v>
      </c>
      <c r="B172" s="493" t="s">
        <v>429</v>
      </c>
      <c r="C172" s="657">
        <v>2009</v>
      </c>
      <c r="D172" s="657">
        <v>69</v>
      </c>
      <c r="E172" s="658">
        <v>0.2916666666666667</v>
      </c>
      <c r="F172" s="657">
        <v>2009</v>
      </c>
      <c r="G172" s="657">
        <v>69</v>
      </c>
      <c r="H172" s="658">
        <v>0.3298611111111111</v>
      </c>
      <c r="I172" s="656">
        <v>582</v>
      </c>
      <c r="J172" s="319">
        <f t="shared" si="1"/>
        <v>1</v>
      </c>
      <c r="N172" s="21"/>
      <c r="O172" s="21"/>
      <c r="P172" s="21"/>
      <c r="Q172" s="21"/>
    </row>
    <row r="173" spans="1:17" ht="15">
      <c r="A173" s="307"/>
      <c r="B173" s="292" t="s">
        <v>259</v>
      </c>
      <c r="C173" s="313">
        <f>F172</f>
        <v>2009</v>
      </c>
      <c r="D173" s="313">
        <f>IF(H172&gt;=$E$275,G172,G172-1)</f>
        <v>69</v>
      </c>
      <c r="E173" s="314">
        <f>IF(H172-$E$275&gt;0,H172-$E$275,H172-$E$275+$E$281)</f>
        <v>0.32916666666666666</v>
      </c>
      <c r="F173" s="313">
        <f>C174</f>
        <v>2009</v>
      </c>
      <c r="G173" s="313">
        <f>D174</f>
        <v>69</v>
      </c>
      <c r="H173" s="314">
        <f>E174</f>
        <v>0.3298611111111111</v>
      </c>
      <c r="I173" s="319">
        <v>50</v>
      </c>
      <c r="J173" s="319">
        <f t="shared" si="1"/>
        <v>10</v>
      </c>
      <c r="N173" s="21"/>
      <c r="O173" s="21"/>
      <c r="P173" s="21"/>
      <c r="Q173" s="21"/>
    </row>
    <row r="174" spans="1:17" ht="15">
      <c r="A174" s="656">
        <v>84</v>
      </c>
      <c r="B174" s="493" t="s">
        <v>430</v>
      </c>
      <c r="C174" s="657">
        <v>2009</v>
      </c>
      <c r="D174" s="657">
        <v>69</v>
      </c>
      <c r="E174" s="658">
        <v>0.3298611111111111</v>
      </c>
      <c r="F174" s="657">
        <v>2009</v>
      </c>
      <c r="G174" s="657">
        <v>69</v>
      </c>
      <c r="H174" s="658">
        <v>0.3576388888888889</v>
      </c>
      <c r="I174" s="656">
        <v>291</v>
      </c>
      <c r="J174" s="319">
        <f t="shared" si="1"/>
        <v>1</v>
      </c>
      <c r="N174" s="21"/>
      <c r="O174" s="21"/>
      <c r="P174" s="21"/>
      <c r="Q174" s="21"/>
    </row>
    <row r="175" spans="1:17" ht="15">
      <c r="A175" s="307"/>
      <c r="B175" s="292" t="s">
        <v>260</v>
      </c>
      <c r="C175" s="313">
        <f>F174</f>
        <v>2009</v>
      </c>
      <c r="D175" s="313">
        <f>IF(H174&gt;=$E$275,G174,G174-1)</f>
        <v>69</v>
      </c>
      <c r="E175" s="314">
        <f>IF(H174-$E$275&gt;0,H174-$E$275,H174-$E$275+$E$281)</f>
        <v>0.35694444444444445</v>
      </c>
      <c r="F175" s="313">
        <f>C176</f>
        <v>2009</v>
      </c>
      <c r="G175" s="313">
        <f>D176</f>
        <v>69</v>
      </c>
      <c r="H175" s="314">
        <f>E176</f>
        <v>0.3993055555555556</v>
      </c>
      <c r="I175" s="319">
        <v>50</v>
      </c>
      <c r="J175" s="319">
        <f t="shared" si="1"/>
        <v>10</v>
      </c>
      <c r="N175" s="21"/>
      <c r="O175" s="21"/>
      <c r="P175" s="21"/>
      <c r="Q175" s="21"/>
    </row>
    <row r="176" spans="1:17" ht="15">
      <c r="A176" s="656">
        <v>85</v>
      </c>
      <c r="B176" s="493" t="s">
        <v>431</v>
      </c>
      <c r="C176" s="657">
        <v>2009</v>
      </c>
      <c r="D176" s="657">
        <v>69</v>
      </c>
      <c r="E176" s="658">
        <v>0.3993055555555556</v>
      </c>
      <c r="F176" s="657">
        <v>2009</v>
      </c>
      <c r="G176" s="657">
        <v>69</v>
      </c>
      <c r="H176" s="658">
        <v>0.7326388888888888</v>
      </c>
      <c r="I176" s="656">
        <v>501</v>
      </c>
      <c r="J176" s="319">
        <f t="shared" si="1"/>
        <v>1</v>
      </c>
      <c r="N176" s="21"/>
      <c r="O176" s="21"/>
      <c r="P176" s="21"/>
      <c r="Q176" s="21"/>
    </row>
    <row r="177" spans="1:17" ht="15">
      <c r="A177" s="307"/>
      <c r="B177" s="292" t="s">
        <v>261</v>
      </c>
      <c r="C177" s="313">
        <f>F176</f>
        <v>2009</v>
      </c>
      <c r="D177" s="313">
        <f>IF(H176&gt;=$E$275,G176,G176-1)</f>
        <v>69</v>
      </c>
      <c r="E177" s="314">
        <f>IF(H176-$E$275&gt;0,H176-$E$275,H176-$E$275+$E$281)</f>
        <v>0.7319444444444444</v>
      </c>
      <c r="F177" s="313">
        <f>C178</f>
        <v>2009</v>
      </c>
      <c r="G177" s="313">
        <f>D178</f>
        <v>69</v>
      </c>
      <c r="H177" s="314">
        <f>E178</f>
        <v>0.7569444444444445</v>
      </c>
      <c r="I177" s="319">
        <v>50</v>
      </c>
      <c r="J177" s="319">
        <f t="shared" si="1"/>
        <v>10</v>
      </c>
      <c r="N177" s="21"/>
      <c r="O177" s="21"/>
      <c r="P177" s="21"/>
      <c r="Q177" s="21"/>
    </row>
    <row r="178" spans="1:17" ht="15">
      <c r="A178" s="656">
        <v>86</v>
      </c>
      <c r="B178" s="493" t="s">
        <v>432</v>
      </c>
      <c r="C178" s="657">
        <v>2009</v>
      </c>
      <c r="D178" s="657">
        <v>69</v>
      </c>
      <c r="E178" s="658">
        <v>0.7569444444444445</v>
      </c>
      <c r="F178" s="657">
        <v>2009</v>
      </c>
      <c r="G178" s="657">
        <v>70</v>
      </c>
      <c r="H178" s="658">
        <v>0.034722222222222224</v>
      </c>
      <c r="I178" s="656">
        <v>585</v>
      </c>
      <c r="J178" s="319">
        <f t="shared" si="1"/>
        <v>1</v>
      </c>
      <c r="N178" s="21"/>
      <c r="O178" s="21"/>
      <c r="P178" s="21"/>
      <c r="Q178" s="21"/>
    </row>
    <row r="179" spans="1:17" ht="15">
      <c r="A179" s="307"/>
      <c r="B179" s="292" t="s">
        <v>262</v>
      </c>
      <c r="C179" s="313">
        <f>F178</f>
        <v>2009</v>
      </c>
      <c r="D179" s="313">
        <f>IF(H178&gt;=$E$275,G178,G178-1)</f>
        <v>70</v>
      </c>
      <c r="E179" s="314">
        <f>IF(H178-$E$275&gt;0,H178-$E$275,H178-$E$275+$E$281)</f>
        <v>0.03402777777777778</v>
      </c>
      <c r="F179" s="313">
        <f>C180</f>
        <v>2009</v>
      </c>
      <c r="G179" s="313">
        <f>D180</f>
        <v>70</v>
      </c>
      <c r="H179" s="314">
        <f>E180</f>
        <v>0.12847222222222224</v>
      </c>
      <c r="I179" s="319">
        <v>50</v>
      </c>
      <c r="J179" s="319">
        <f t="shared" si="1"/>
        <v>10</v>
      </c>
      <c r="N179" s="21"/>
      <c r="O179" s="21"/>
      <c r="P179" s="21"/>
      <c r="Q179" s="21"/>
    </row>
    <row r="180" spans="1:17" ht="15">
      <c r="A180" s="656">
        <v>87</v>
      </c>
      <c r="B180" s="493" t="s">
        <v>435</v>
      </c>
      <c r="C180" s="657">
        <v>2009</v>
      </c>
      <c r="D180" s="657">
        <v>70</v>
      </c>
      <c r="E180" s="658">
        <v>0.12847222222222224</v>
      </c>
      <c r="F180" s="657">
        <v>2009</v>
      </c>
      <c r="G180" s="657">
        <v>70</v>
      </c>
      <c r="H180" s="658">
        <v>0.4618055555555556</v>
      </c>
      <c r="I180" s="656">
        <v>501</v>
      </c>
      <c r="J180" s="319">
        <f t="shared" si="1"/>
        <v>1</v>
      </c>
      <c r="N180" s="21"/>
      <c r="O180" s="21"/>
      <c r="P180" s="21"/>
      <c r="Q180" s="21"/>
    </row>
    <row r="181" spans="1:17" ht="15">
      <c r="A181" s="307"/>
      <c r="B181" s="292" t="s">
        <v>263</v>
      </c>
      <c r="C181" s="313">
        <f>F180</f>
        <v>2009</v>
      </c>
      <c r="D181" s="313">
        <f>IF(H180&gt;=$E$275,G180,G180-1)</f>
        <v>70</v>
      </c>
      <c r="E181" s="314">
        <f>IF(H180-$E$275&gt;0,H180-$E$275,H180-$E$275+$E$281)</f>
        <v>0.46111111111111114</v>
      </c>
      <c r="F181" s="313">
        <f>C182</f>
        <v>2009</v>
      </c>
      <c r="G181" s="313">
        <f>D182</f>
        <v>70</v>
      </c>
      <c r="H181" s="314">
        <f>E182</f>
        <v>0.4895833333333333</v>
      </c>
      <c r="I181" s="319">
        <v>50</v>
      </c>
      <c r="J181" s="319">
        <f t="shared" si="1"/>
        <v>10</v>
      </c>
      <c r="N181" s="21"/>
      <c r="O181" s="21"/>
      <c r="P181" s="21"/>
      <c r="Q181" s="21"/>
    </row>
    <row r="182" spans="1:17" ht="15">
      <c r="A182" s="656">
        <v>88</v>
      </c>
      <c r="B182" s="493" t="s">
        <v>436</v>
      </c>
      <c r="C182" s="657">
        <v>2009</v>
      </c>
      <c r="D182" s="657">
        <v>70</v>
      </c>
      <c r="E182" s="658">
        <v>0.4895833333333333</v>
      </c>
      <c r="F182" s="657">
        <v>2009</v>
      </c>
      <c r="G182" s="657">
        <v>71</v>
      </c>
      <c r="H182" s="658">
        <v>0.05902777777777778</v>
      </c>
      <c r="I182" s="656">
        <v>587</v>
      </c>
      <c r="J182" s="319">
        <f t="shared" si="1"/>
        <v>1</v>
      </c>
      <c r="N182" s="21"/>
      <c r="O182" s="21"/>
      <c r="P182" s="21"/>
      <c r="Q182" s="21"/>
    </row>
    <row r="183" spans="1:17" ht="15">
      <c r="A183" s="307"/>
      <c r="B183" s="292" t="s">
        <v>264</v>
      </c>
      <c r="C183" s="313">
        <f>F182</f>
        <v>2009</v>
      </c>
      <c r="D183" s="313">
        <f>IF(H182&gt;=$E$275,G182,G182-1)</f>
        <v>71</v>
      </c>
      <c r="E183" s="314">
        <f>IF(H182-$E$275&gt;0,H182-$E$275,H182-$E$275+$E$281)</f>
        <v>0.05833333333333334</v>
      </c>
      <c r="F183" s="313">
        <f>C184</f>
        <v>2009</v>
      </c>
      <c r="G183" s="313">
        <f>D184</f>
        <v>71</v>
      </c>
      <c r="H183" s="314">
        <f>E184</f>
        <v>0.05902777777777778</v>
      </c>
      <c r="I183" s="319">
        <v>50</v>
      </c>
      <c r="J183" s="319">
        <f t="shared" si="1"/>
        <v>10</v>
      </c>
      <c r="N183" s="21"/>
      <c r="O183" s="21"/>
      <c r="P183" s="21"/>
      <c r="Q183" s="21"/>
    </row>
    <row r="184" spans="1:17" ht="15">
      <c r="A184" s="656">
        <v>89</v>
      </c>
      <c r="B184" s="493" t="s">
        <v>437</v>
      </c>
      <c r="C184" s="657">
        <v>2009</v>
      </c>
      <c r="D184" s="657">
        <v>71</v>
      </c>
      <c r="E184" s="658">
        <v>0.05902777777777778</v>
      </c>
      <c r="F184" s="657">
        <v>2009</v>
      </c>
      <c r="G184" s="657">
        <v>71</v>
      </c>
      <c r="H184" s="658">
        <v>0.08680555555555557</v>
      </c>
      <c r="I184" s="656">
        <v>291</v>
      </c>
      <c r="J184" s="319">
        <f t="shared" si="1"/>
        <v>1</v>
      </c>
      <c r="N184" s="21"/>
      <c r="O184" s="21"/>
      <c r="P184" s="21"/>
      <c r="Q184" s="21"/>
    </row>
    <row r="185" spans="1:17" ht="15">
      <c r="A185" s="307"/>
      <c r="B185" s="292" t="s">
        <v>265</v>
      </c>
      <c r="C185" s="313">
        <f>F184</f>
        <v>2009</v>
      </c>
      <c r="D185" s="313">
        <f>IF(H184&gt;=$E$275,G184,G184-1)</f>
        <v>71</v>
      </c>
      <c r="E185" s="314">
        <f>IF(H184-$E$275&gt;0,H184-$E$275,H184-$E$275+$E$281)</f>
        <v>0.08611111111111112</v>
      </c>
      <c r="F185" s="313">
        <f>C186</f>
        <v>2009</v>
      </c>
      <c r="G185" s="313">
        <f>D186</f>
        <v>71</v>
      </c>
      <c r="H185" s="314">
        <f>E186</f>
        <v>0.12847222222222224</v>
      </c>
      <c r="I185" s="319">
        <v>50</v>
      </c>
      <c r="J185" s="319">
        <f t="shared" si="1"/>
        <v>10</v>
      </c>
      <c r="N185" s="21"/>
      <c r="O185" s="21"/>
      <c r="P185" s="21"/>
      <c r="Q185" s="21"/>
    </row>
    <row r="186" spans="1:17" ht="15">
      <c r="A186" s="656">
        <v>90</v>
      </c>
      <c r="B186" s="493" t="s">
        <v>438</v>
      </c>
      <c r="C186" s="657">
        <v>2009</v>
      </c>
      <c r="D186" s="657">
        <v>71</v>
      </c>
      <c r="E186" s="658">
        <v>0.12847222222222224</v>
      </c>
      <c r="F186" s="657">
        <v>2009</v>
      </c>
      <c r="G186" s="657">
        <v>71</v>
      </c>
      <c r="H186" s="658">
        <v>0.4618055555555556</v>
      </c>
      <c r="I186" s="656">
        <v>501</v>
      </c>
      <c r="J186" s="319">
        <f t="shared" si="1"/>
        <v>1</v>
      </c>
      <c r="N186" s="21"/>
      <c r="O186" s="21"/>
      <c r="P186" s="21"/>
      <c r="Q186" s="21"/>
    </row>
    <row r="187" spans="1:17" ht="15">
      <c r="A187" s="307"/>
      <c r="B187" s="292" t="s">
        <v>266</v>
      </c>
      <c r="C187" s="313">
        <f>F186</f>
        <v>2009</v>
      </c>
      <c r="D187" s="313">
        <f>IF(H186&gt;=$E$275,G186,G186-1)</f>
        <v>71</v>
      </c>
      <c r="E187" s="314">
        <f>IF(H186-$E$275&gt;0,H186-$E$275,H186-$E$275+$E$281)</f>
        <v>0.46111111111111114</v>
      </c>
      <c r="F187" s="313">
        <f>C188</f>
        <v>2009</v>
      </c>
      <c r="G187" s="313">
        <f>D188</f>
        <v>71</v>
      </c>
      <c r="H187" s="314">
        <f>E188</f>
        <v>0.4895833333333333</v>
      </c>
      <c r="I187" s="319">
        <v>50</v>
      </c>
      <c r="J187" s="319">
        <f t="shared" si="1"/>
        <v>10</v>
      </c>
      <c r="N187" s="21"/>
      <c r="O187" s="21"/>
      <c r="P187" s="21"/>
      <c r="Q187" s="21"/>
    </row>
    <row r="188" spans="1:17" ht="15">
      <c r="A188" s="656">
        <v>91</v>
      </c>
      <c r="B188" s="493" t="s">
        <v>439</v>
      </c>
      <c r="C188" s="657">
        <v>2009</v>
      </c>
      <c r="D188" s="657">
        <v>71</v>
      </c>
      <c r="E188" s="658">
        <v>0.4895833333333333</v>
      </c>
      <c r="F188" s="657">
        <v>2009</v>
      </c>
      <c r="G188" s="657">
        <v>71</v>
      </c>
      <c r="H188" s="658">
        <v>0.8715277777777778</v>
      </c>
      <c r="I188" s="656">
        <v>590</v>
      </c>
      <c r="J188" s="319">
        <f t="shared" si="1"/>
        <v>1</v>
      </c>
      <c r="N188" s="21"/>
      <c r="O188" s="21"/>
      <c r="P188" s="21"/>
      <c r="Q188" s="21"/>
    </row>
    <row r="189" spans="1:17" ht="15">
      <c r="A189" s="307"/>
      <c r="B189" s="292" t="s">
        <v>312</v>
      </c>
      <c r="C189" s="313">
        <f>F188</f>
        <v>2009</v>
      </c>
      <c r="D189" s="313">
        <f>IF(H188&gt;=$E$275,G188,G188-1)</f>
        <v>71</v>
      </c>
      <c r="E189" s="314">
        <f>IF(H188-$E$275&gt;0,H188-$E$275,H188-$E$275+$E$281)</f>
        <v>0.8708333333333333</v>
      </c>
      <c r="F189" s="313">
        <f>C190</f>
        <v>2009</v>
      </c>
      <c r="G189" s="313">
        <f>D190</f>
        <v>71</v>
      </c>
      <c r="H189" s="314">
        <f>E190</f>
        <v>0.8715277777777778</v>
      </c>
      <c r="I189" s="319">
        <v>50</v>
      </c>
      <c r="J189" s="319">
        <f t="shared" si="1"/>
        <v>10</v>
      </c>
      <c r="N189" s="21"/>
      <c r="O189" s="21"/>
      <c r="P189" s="21"/>
      <c r="Q189" s="21"/>
    </row>
    <row r="190" spans="1:17" ht="15">
      <c r="A190" s="656">
        <v>92</v>
      </c>
      <c r="B190" s="493" t="s">
        <v>440</v>
      </c>
      <c r="C190" s="657">
        <v>2009</v>
      </c>
      <c r="D190" s="657">
        <v>71</v>
      </c>
      <c r="E190" s="658">
        <v>0.8715277777777778</v>
      </c>
      <c r="F190" s="657">
        <v>2009</v>
      </c>
      <c r="G190" s="657">
        <v>71</v>
      </c>
      <c r="H190" s="658">
        <v>0.9131944444444445</v>
      </c>
      <c r="I190" s="656">
        <v>591</v>
      </c>
      <c r="J190" s="319">
        <f t="shared" si="1"/>
        <v>1</v>
      </c>
      <c r="N190" s="21"/>
      <c r="O190" s="21"/>
      <c r="P190" s="21"/>
      <c r="Q190" s="21"/>
    </row>
    <row r="191" spans="1:17" ht="15">
      <c r="A191" s="307"/>
      <c r="B191" s="292" t="s">
        <v>267</v>
      </c>
      <c r="C191" s="313">
        <f>F190</f>
        <v>2009</v>
      </c>
      <c r="D191" s="313">
        <f>IF(H190&gt;=$E$275,G190,G190-1)</f>
        <v>71</v>
      </c>
      <c r="E191" s="314">
        <f>IF(H190-$E$275&gt;0,H190-$E$275,H190-$E$275+$E$281)</f>
        <v>0.9125000000000001</v>
      </c>
      <c r="F191" s="313">
        <f>C192</f>
        <v>2009</v>
      </c>
      <c r="G191" s="313">
        <f>D192</f>
        <v>72</v>
      </c>
      <c r="H191" s="314">
        <f>E192</f>
        <v>0.12847222222222224</v>
      </c>
      <c r="I191" s="319">
        <v>50</v>
      </c>
      <c r="J191" s="319">
        <f t="shared" si="1"/>
        <v>10</v>
      </c>
      <c r="N191" s="21"/>
      <c r="O191" s="21"/>
      <c r="P191" s="21"/>
      <c r="Q191" s="21"/>
    </row>
    <row r="192" spans="1:17" ht="15">
      <c r="A192" s="656">
        <v>93</v>
      </c>
      <c r="B192" s="493" t="s">
        <v>441</v>
      </c>
      <c r="C192" s="657">
        <v>2009</v>
      </c>
      <c r="D192" s="657">
        <v>72</v>
      </c>
      <c r="E192" s="658">
        <v>0.12847222222222224</v>
      </c>
      <c r="F192" s="657">
        <v>2009</v>
      </c>
      <c r="G192" s="657">
        <v>72</v>
      </c>
      <c r="H192" s="658">
        <v>0.4618055555555556</v>
      </c>
      <c r="I192" s="656">
        <v>501</v>
      </c>
      <c r="J192" s="319">
        <f t="shared" si="1"/>
        <v>1</v>
      </c>
      <c r="N192" s="21"/>
      <c r="O192" s="21"/>
      <c r="P192" s="21"/>
      <c r="Q192" s="21"/>
    </row>
    <row r="193" spans="1:17" ht="15">
      <c r="A193" s="307"/>
      <c r="B193" s="292" t="s">
        <v>268</v>
      </c>
      <c r="C193" s="313">
        <f>F192</f>
        <v>2009</v>
      </c>
      <c r="D193" s="313">
        <f>IF(H192&gt;=$E$275,G192,G192-1)</f>
        <v>72</v>
      </c>
      <c r="E193" s="314">
        <f>IF(H192-$E$275&gt;0,H192-$E$275,H192-$E$275+$E$281)</f>
        <v>0.46111111111111114</v>
      </c>
      <c r="F193" s="313">
        <f>C194</f>
        <v>2009</v>
      </c>
      <c r="G193" s="313">
        <f>D194</f>
        <v>72</v>
      </c>
      <c r="H193" s="314">
        <f>E194</f>
        <v>0.6979166666666666</v>
      </c>
      <c r="I193" s="319">
        <v>50</v>
      </c>
      <c r="J193" s="319">
        <f t="shared" si="1"/>
        <v>10</v>
      </c>
      <c r="N193" s="21"/>
      <c r="O193" s="21"/>
      <c r="P193" s="21"/>
      <c r="Q193" s="21"/>
    </row>
    <row r="194" spans="1:17" ht="15">
      <c r="A194" s="656">
        <v>94</v>
      </c>
      <c r="B194" s="493" t="s">
        <v>442</v>
      </c>
      <c r="C194" s="657">
        <v>2009</v>
      </c>
      <c r="D194" s="657">
        <v>72</v>
      </c>
      <c r="E194" s="658">
        <v>0.6979166666666666</v>
      </c>
      <c r="F194" s="657">
        <v>2009</v>
      </c>
      <c r="G194" s="657">
        <v>72</v>
      </c>
      <c r="H194" s="658">
        <v>0.78125</v>
      </c>
      <c r="I194" s="656">
        <v>593</v>
      </c>
      <c r="J194" s="319">
        <f t="shared" si="1"/>
        <v>1</v>
      </c>
      <c r="N194" s="21"/>
      <c r="O194" s="21"/>
      <c r="P194" s="21"/>
      <c r="Q194" s="21"/>
    </row>
    <row r="195" spans="1:17" ht="15">
      <c r="A195" s="307"/>
      <c r="B195" s="292" t="s">
        <v>269</v>
      </c>
      <c r="C195" s="313">
        <f>F194</f>
        <v>2009</v>
      </c>
      <c r="D195" s="313">
        <f>IF(H194&gt;=$E$275,G194,G194-1)</f>
        <v>72</v>
      </c>
      <c r="E195" s="314">
        <f>IF(H194-$E$275&gt;0,H194-$E$275,H194-$E$275+$E$281)</f>
        <v>0.7805555555555556</v>
      </c>
      <c r="F195" s="313">
        <f>C196</f>
        <v>2009</v>
      </c>
      <c r="G195" s="313">
        <f>D196</f>
        <v>72</v>
      </c>
      <c r="H195" s="314">
        <f>E196</f>
        <v>0.78125</v>
      </c>
      <c r="I195" s="319">
        <v>50</v>
      </c>
      <c r="J195" s="319">
        <f t="shared" si="1"/>
        <v>10</v>
      </c>
      <c r="N195" s="21"/>
      <c r="O195" s="21"/>
      <c r="P195" s="21"/>
      <c r="Q195" s="21"/>
    </row>
    <row r="196" spans="1:17" ht="15">
      <c r="A196" s="656">
        <v>95</v>
      </c>
      <c r="B196" s="493" t="s">
        <v>443</v>
      </c>
      <c r="C196" s="657">
        <v>2009</v>
      </c>
      <c r="D196" s="657">
        <v>72</v>
      </c>
      <c r="E196" s="658">
        <v>0.78125</v>
      </c>
      <c r="F196" s="657">
        <v>2009</v>
      </c>
      <c r="G196" s="657">
        <v>73</v>
      </c>
      <c r="H196" s="658">
        <v>0.04861111111111111</v>
      </c>
      <c r="I196" s="656">
        <v>594</v>
      </c>
      <c r="J196" s="319">
        <f t="shared" si="1"/>
        <v>1</v>
      </c>
      <c r="N196" s="21"/>
      <c r="O196" s="21"/>
      <c r="P196" s="21"/>
      <c r="Q196" s="21"/>
    </row>
    <row r="197" spans="1:17" ht="15">
      <c r="A197" s="307"/>
      <c r="B197" s="292" t="s">
        <v>270</v>
      </c>
      <c r="C197" s="313">
        <f>F196</f>
        <v>2009</v>
      </c>
      <c r="D197" s="313">
        <f>IF(H196&gt;=$E$275,G196,G196-1)</f>
        <v>73</v>
      </c>
      <c r="E197" s="314">
        <f>IF(H196-$E$275&gt;0,H196-$E$275,H196-$E$275+$E$281)</f>
        <v>0.04791666666666667</v>
      </c>
      <c r="F197" s="313">
        <f>C198</f>
        <v>2009</v>
      </c>
      <c r="G197" s="313">
        <f>D198</f>
        <v>73</v>
      </c>
      <c r="H197" s="314">
        <f>E198</f>
        <v>0.04861111111111111</v>
      </c>
      <c r="I197" s="319">
        <v>50</v>
      </c>
      <c r="J197" s="319">
        <f t="shared" si="1"/>
        <v>10</v>
      </c>
      <c r="N197" s="21"/>
      <c r="O197" s="21"/>
      <c r="P197" s="21"/>
      <c r="Q197" s="21"/>
    </row>
    <row r="198" spans="1:17" ht="15">
      <c r="A198" s="656">
        <v>96</v>
      </c>
      <c r="B198" s="493" t="s">
        <v>444</v>
      </c>
      <c r="C198" s="657">
        <v>2009</v>
      </c>
      <c r="D198" s="657">
        <v>73</v>
      </c>
      <c r="E198" s="658">
        <v>0.04861111111111111</v>
      </c>
      <c r="F198" s="657">
        <v>2009</v>
      </c>
      <c r="G198" s="657">
        <v>73</v>
      </c>
      <c r="H198" s="658">
        <v>0.0763888888888889</v>
      </c>
      <c r="I198" s="656">
        <v>291</v>
      </c>
      <c r="J198" s="319">
        <f t="shared" si="1"/>
        <v>1</v>
      </c>
      <c r="N198" s="21"/>
      <c r="O198" s="21"/>
      <c r="P198" s="21"/>
      <c r="Q198" s="21"/>
    </row>
    <row r="199" spans="1:17" ht="15">
      <c r="A199" s="307"/>
      <c r="B199" s="292" t="s">
        <v>271</v>
      </c>
      <c r="C199" s="313">
        <f>F198</f>
        <v>2009</v>
      </c>
      <c r="D199" s="313">
        <f>IF(H198&gt;=$E$275,G198,G198-1)</f>
        <v>73</v>
      </c>
      <c r="E199" s="314">
        <f>IF(H198-$E$275&gt;0,H198-$E$275,H198-$E$275+$E$281)</f>
        <v>0.07569444444444445</v>
      </c>
      <c r="F199" s="313">
        <f>C200</f>
        <v>2009</v>
      </c>
      <c r="G199" s="313">
        <f>D200</f>
        <v>73</v>
      </c>
      <c r="H199" s="314">
        <f>E200</f>
        <v>0.11805555555555557</v>
      </c>
      <c r="I199" s="319">
        <v>50</v>
      </c>
      <c r="J199" s="319">
        <f t="shared" si="1"/>
        <v>10</v>
      </c>
      <c r="N199" s="21"/>
      <c r="O199" s="21"/>
      <c r="P199" s="21"/>
      <c r="Q199" s="21"/>
    </row>
    <row r="200" spans="1:17" ht="15">
      <c r="A200" s="656">
        <v>97</v>
      </c>
      <c r="B200" s="493" t="s">
        <v>445</v>
      </c>
      <c r="C200" s="657">
        <v>2009</v>
      </c>
      <c r="D200" s="657">
        <v>73</v>
      </c>
      <c r="E200" s="658">
        <v>0.11805555555555557</v>
      </c>
      <c r="F200" s="657">
        <v>2009</v>
      </c>
      <c r="G200" s="657">
        <v>73</v>
      </c>
      <c r="H200" s="658">
        <v>0.4513888888888889</v>
      </c>
      <c r="I200" s="656">
        <v>501</v>
      </c>
      <c r="J200" s="319">
        <f t="shared" si="1"/>
        <v>1</v>
      </c>
      <c r="N200" s="21"/>
      <c r="O200" s="21"/>
      <c r="P200" s="21"/>
      <c r="Q200" s="21"/>
    </row>
    <row r="201" spans="1:17" ht="15">
      <c r="A201" s="307"/>
      <c r="B201" s="292" t="s">
        <v>272</v>
      </c>
      <c r="C201" s="313">
        <f>F200</f>
        <v>2009</v>
      </c>
      <c r="D201" s="313">
        <f>IF(H200&gt;=$E$275,G200,G200-1)</f>
        <v>73</v>
      </c>
      <c r="E201" s="314">
        <f>IF(H200-$E$275&gt;0,H200-$E$275,H200-$E$275+$E$281)</f>
        <v>0.45069444444444445</v>
      </c>
      <c r="F201" s="313">
        <f>C202</f>
        <v>2009</v>
      </c>
      <c r="G201" s="313">
        <f>D202</f>
        <v>73</v>
      </c>
      <c r="H201" s="314">
        <f>E202</f>
        <v>0.8055555555555555</v>
      </c>
      <c r="I201" s="319">
        <v>50</v>
      </c>
      <c r="J201" s="319">
        <f t="shared" si="1"/>
        <v>10</v>
      </c>
      <c r="N201" s="21"/>
      <c r="O201" s="21"/>
      <c r="P201" s="21"/>
      <c r="Q201" s="21"/>
    </row>
    <row r="202" spans="1:17" ht="15">
      <c r="A202" s="656">
        <v>98</v>
      </c>
      <c r="B202" s="493" t="s">
        <v>446</v>
      </c>
      <c r="C202" s="657">
        <v>2009</v>
      </c>
      <c r="D202" s="657">
        <v>73</v>
      </c>
      <c r="E202" s="658">
        <v>0.8055555555555555</v>
      </c>
      <c r="F202" s="657">
        <v>2009</v>
      </c>
      <c r="G202" s="657">
        <v>74</v>
      </c>
      <c r="H202" s="658">
        <v>0.1388888888888889</v>
      </c>
      <c r="I202" s="656">
        <v>501</v>
      </c>
      <c r="J202" s="319">
        <f t="shared" si="1"/>
        <v>1</v>
      </c>
      <c r="N202" s="21"/>
      <c r="O202" s="21"/>
      <c r="P202" s="21"/>
      <c r="Q202" s="21"/>
    </row>
    <row r="203" spans="1:17" ht="15">
      <c r="A203" s="307"/>
      <c r="B203" s="292" t="s">
        <v>282</v>
      </c>
      <c r="C203" s="313">
        <f>F202</f>
        <v>2009</v>
      </c>
      <c r="D203" s="313">
        <f>IF(H202&gt;=$E$275,G202,G202-1)</f>
        <v>74</v>
      </c>
      <c r="E203" s="314">
        <f>IF(H202-$E$275&gt;0,H202-$E$275,H202-$E$275+$E$281)</f>
        <v>0.13819444444444445</v>
      </c>
      <c r="F203" s="313">
        <f>C204</f>
        <v>2009</v>
      </c>
      <c r="G203" s="313">
        <f>D204</f>
        <v>74</v>
      </c>
      <c r="H203" s="314">
        <f>E204</f>
        <v>0.16666666666666666</v>
      </c>
      <c r="I203" s="319">
        <v>50</v>
      </c>
      <c r="J203" s="319">
        <f t="shared" si="1"/>
        <v>10</v>
      </c>
      <c r="N203" s="21"/>
      <c r="O203" s="21"/>
      <c r="P203" s="21"/>
      <c r="Q203" s="21"/>
    </row>
    <row r="204" spans="1:17" ht="15">
      <c r="A204" s="656">
        <v>99</v>
      </c>
      <c r="B204" s="493" t="s">
        <v>447</v>
      </c>
      <c r="C204" s="657">
        <v>2009</v>
      </c>
      <c r="D204" s="657">
        <v>74</v>
      </c>
      <c r="E204" s="658">
        <v>0.16666666666666666</v>
      </c>
      <c r="F204" s="657">
        <v>2009</v>
      </c>
      <c r="G204" s="657">
        <v>74</v>
      </c>
      <c r="H204" s="658">
        <v>0.6805555555555555</v>
      </c>
      <c r="I204" s="656">
        <v>598</v>
      </c>
      <c r="J204" s="319">
        <f t="shared" si="1"/>
        <v>1</v>
      </c>
      <c r="N204" s="21"/>
      <c r="O204" s="21"/>
      <c r="P204" s="21"/>
      <c r="Q204" s="21"/>
    </row>
    <row r="205" spans="1:17" ht="15">
      <c r="A205" s="307"/>
      <c r="B205" s="292" t="s">
        <v>273</v>
      </c>
      <c r="C205" s="313">
        <f>F204</f>
        <v>2009</v>
      </c>
      <c r="D205" s="313">
        <f>IF(H204&gt;=$E$275,G204,G204-1)</f>
        <v>74</v>
      </c>
      <c r="E205" s="314">
        <f>IF(H204-$E$275&gt;0,H204-$E$275,H204-$E$275+$E$281)</f>
        <v>0.679861111111111</v>
      </c>
      <c r="F205" s="313">
        <f>C206</f>
        <v>2009</v>
      </c>
      <c r="G205" s="313">
        <f>D206</f>
        <v>74</v>
      </c>
      <c r="H205" s="314">
        <f>E206</f>
        <v>0.6805555555555555</v>
      </c>
      <c r="I205" s="319">
        <v>50</v>
      </c>
      <c r="J205" s="319">
        <f t="shared" si="1"/>
        <v>10</v>
      </c>
      <c r="N205" s="21"/>
      <c r="O205" s="21"/>
      <c r="P205" s="21"/>
      <c r="Q205" s="21"/>
    </row>
    <row r="206" spans="1:17" ht="15">
      <c r="A206" s="656">
        <v>100</v>
      </c>
      <c r="B206" s="493" t="s">
        <v>448</v>
      </c>
      <c r="C206" s="657">
        <v>2009</v>
      </c>
      <c r="D206" s="657">
        <v>74</v>
      </c>
      <c r="E206" s="658">
        <v>0.6805555555555555</v>
      </c>
      <c r="F206" s="657">
        <v>2009</v>
      </c>
      <c r="G206" s="657">
        <v>74</v>
      </c>
      <c r="H206" s="658">
        <v>0.7013888888888888</v>
      </c>
      <c r="I206" s="656">
        <v>599</v>
      </c>
      <c r="J206" s="319">
        <f t="shared" si="1"/>
        <v>1</v>
      </c>
      <c r="N206" s="21"/>
      <c r="O206" s="21"/>
      <c r="P206" s="21"/>
      <c r="Q206" s="21"/>
    </row>
    <row r="207" spans="1:17" ht="15">
      <c r="A207" s="307"/>
      <c r="B207" s="292" t="s">
        <v>274</v>
      </c>
      <c r="C207" s="313">
        <f>F206</f>
        <v>2009</v>
      </c>
      <c r="D207" s="313">
        <f>IF(H206&gt;=$E$275,G206,G206-1)</f>
        <v>74</v>
      </c>
      <c r="E207" s="314">
        <f>IF(H206-$E$275&gt;0,H206-$E$275,H206-$E$275+$E$281)</f>
        <v>0.7006944444444444</v>
      </c>
      <c r="F207" s="313">
        <f>C208</f>
        <v>2009</v>
      </c>
      <c r="G207" s="313">
        <f>D208</f>
        <v>74</v>
      </c>
      <c r="H207" s="314">
        <f>E208</f>
        <v>0.8055555555555555</v>
      </c>
      <c r="I207" s="319">
        <v>50</v>
      </c>
      <c r="J207" s="319">
        <f t="shared" si="1"/>
        <v>10</v>
      </c>
      <c r="N207" s="21"/>
      <c r="O207" s="21"/>
      <c r="P207" s="21"/>
      <c r="Q207" s="21"/>
    </row>
    <row r="208" spans="1:17" ht="15">
      <c r="A208" s="656">
        <v>101</v>
      </c>
      <c r="B208" s="493" t="s">
        <v>449</v>
      </c>
      <c r="C208" s="657">
        <v>2009</v>
      </c>
      <c r="D208" s="657">
        <v>74</v>
      </c>
      <c r="E208" s="658">
        <v>0.8055555555555555</v>
      </c>
      <c r="F208" s="657">
        <v>2009</v>
      </c>
      <c r="G208" s="657">
        <v>75</v>
      </c>
      <c r="H208" s="658">
        <v>0.1388888888888889</v>
      </c>
      <c r="I208" s="656">
        <v>501</v>
      </c>
      <c r="J208" s="319">
        <f t="shared" si="1"/>
        <v>1</v>
      </c>
      <c r="N208" s="21"/>
      <c r="O208" s="21"/>
      <c r="P208" s="21"/>
      <c r="Q208" s="21"/>
    </row>
    <row r="209" spans="1:17" ht="15">
      <c r="A209" s="307"/>
      <c r="B209" s="292" t="s">
        <v>275</v>
      </c>
      <c r="C209" s="313">
        <f>F208</f>
        <v>2009</v>
      </c>
      <c r="D209" s="313">
        <f>IF(H208&gt;=$E$275,G208,G208-1)</f>
        <v>75</v>
      </c>
      <c r="E209" s="314">
        <f>IF(H208-$E$275&gt;0,H208-$E$275,H208-$E$275+$E$281)</f>
        <v>0.13819444444444445</v>
      </c>
      <c r="F209" s="313">
        <f>C210</f>
        <v>2009</v>
      </c>
      <c r="G209" s="313">
        <f>D210</f>
        <v>75</v>
      </c>
      <c r="H209" s="314">
        <f>E210</f>
        <v>0.16666666666666666</v>
      </c>
      <c r="I209" s="319">
        <v>50</v>
      </c>
      <c r="J209" s="319">
        <f t="shared" si="1"/>
        <v>10</v>
      </c>
      <c r="N209" s="21"/>
      <c r="O209" s="21"/>
      <c r="P209" s="21"/>
      <c r="Q209" s="21"/>
    </row>
    <row r="210" spans="1:17" ht="15">
      <c r="A210" s="656">
        <v>102</v>
      </c>
      <c r="B210" s="493" t="s">
        <v>450</v>
      </c>
      <c r="C210" s="657">
        <v>2009</v>
      </c>
      <c r="D210" s="657">
        <v>75</v>
      </c>
      <c r="E210" s="658">
        <v>0.16666666666666666</v>
      </c>
      <c r="F210" s="657">
        <v>2009</v>
      </c>
      <c r="G210" s="657">
        <v>75</v>
      </c>
      <c r="H210" s="658">
        <v>0.21875</v>
      </c>
      <c r="I210" s="656">
        <v>601</v>
      </c>
      <c r="J210" s="319">
        <f t="shared" si="1"/>
        <v>1</v>
      </c>
      <c r="N210" s="21"/>
      <c r="O210" s="21"/>
      <c r="P210" s="21"/>
      <c r="Q210" s="21"/>
    </row>
    <row r="211" spans="1:17" ht="15">
      <c r="A211" s="307"/>
      <c r="B211" s="292" t="s">
        <v>276</v>
      </c>
      <c r="C211" s="313">
        <f>F210</f>
        <v>2009</v>
      </c>
      <c r="D211" s="313">
        <f>IF(H210&gt;=$E$275,G210,G210-1)</f>
        <v>75</v>
      </c>
      <c r="E211" s="314">
        <f>IF(H210-$E$275&gt;0,H210-$E$275,H210-$E$275+$E$281)</f>
        <v>0.21805555555555556</v>
      </c>
      <c r="F211" s="313">
        <f>C212</f>
        <v>2009</v>
      </c>
      <c r="G211" s="313">
        <f>D212</f>
        <v>75</v>
      </c>
      <c r="H211" s="314">
        <f>E212</f>
        <v>0.23958333333333334</v>
      </c>
      <c r="I211" s="319">
        <v>50</v>
      </c>
      <c r="J211" s="319">
        <f t="shared" si="1"/>
        <v>10</v>
      </c>
      <c r="N211" s="21"/>
      <c r="O211" s="21"/>
      <c r="P211" s="21"/>
      <c r="Q211" s="21"/>
    </row>
    <row r="212" spans="1:17" ht="15">
      <c r="A212" s="656">
        <v>103</v>
      </c>
      <c r="B212" s="493" t="s">
        <v>451</v>
      </c>
      <c r="C212" s="657">
        <v>2009</v>
      </c>
      <c r="D212" s="657">
        <v>75</v>
      </c>
      <c r="E212" s="658">
        <v>0.23958333333333334</v>
      </c>
      <c r="F212" s="657">
        <v>2009</v>
      </c>
      <c r="G212" s="657">
        <v>75</v>
      </c>
      <c r="H212" s="658">
        <v>0.3229166666666667</v>
      </c>
      <c r="I212" s="656">
        <v>602</v>
      </c>
      <c r="J212" s="319">
        <f t="shared" si="1"/>
        <v>1</v>
      </c>
      <c r="N212" s="21"/>
      <c r="O212" s="21"/>
      <c r="P212" s="21"/>
      <c r="Q212" s="21"/>
    </row>
    <row r="213" spans="1:17" ht="15">
      <c r="A213" s="307"/>
      <c r="B213" s="292" t="s">
        <v>277</v>
      </c>
      <c r="C213" s="313">
        <f>F212</f>
        <v>2009</v>
      </c>
      <c r="D213" s="313">
        <f>IF(H212&gt;=$E$275,G212,G212-1)</f>
        <v>75</v>
      </c>
      <c r="E213" s="314">
        <f>IF(H212-$E$275&gt;0,H212-$E$275,H212-$E$275+$E$281)</f>
        <v>0.32222222222222224</v>
      </c>
      <c r="F213" s="313">
        <f>C214</f>
        <v>2009</v>
      </c>
      <c r="G213" s="313">
        <f>D214</f>
        <v>75</v>
      </c>
      <c r="H213" s="314">
        <f>E214</f>
        <v>0.3229166666666667</v>
      </c>
      <c r="I213" s="319">
        <v>50</v>
      </c>
      <c r="J213" s="319">
        <f t="shared" si="1"/>
        <v>10</v>
      </c>
      <c r="N213" s="21"/>
      <c r="O213" s="21"/>
      <c r="P213" s="21"/>
      <c r="Q213" s="21"/>
    </row>
    <row r="214" spans="1:17" ht="15">
      <c r="A214" s="656">
        <v>104</v>
      </c>
      <c r="B214" s="493" t="s">
        <v>452</v>
      </c>
      <c r="C214" s="657">
        <v>2009</v>
      </c>
      <c r="D214" s="657">
        <v>75</v>
      </c>
      <c r="E214" s="658">
        <v>0.3229166666666667</v>
      </c>
      <c r="F214" s="657">
        <v>2009</v>
      </c>
      <c r="G214" s="657">
        <v>75</v>
      </c>
      <c r="H214" s="658">
        <v>0.7395833333333334</v>
      </c>
      <c r="I214" s="656">
        <v>603</v>
      </c>
      <c r="J214" s="319">
        <f t="shared" si="1"/>
        <v>1</v>
      </c>
      <c r="N214" s="21"/>
      <c r="O214" s="21"/>
      <c r="P214" s="21"/>
      <c r="Q214" s="21"/>
    </row>
    <row r="215" spans="1:17" ht="15">
      <c r="A215" s="307"/>
      <c r="B215" s="292" t="s">
        <v>278</v>
      </c>
      <c r="C215" s="313">
        <f>F214</f>
        <v>2009</v>
      </c>
      <c r="D215" s="313">
        <f>IF(H214&gt;=$E$275,G214,G214-1)</f>
        <v>75</v>
      </c>
      <c r="E215" s="314">
        <f>IF(H214-$E$275&gt;0,H214-$E$275,H214-$E$275+$E$281)</f>
        <v>0.7388888888888889</v>
      </c>
      <c r="F215" s="313">
        <f>C216</f>
        <v>2009</v>
      </c>
      <c r="G215" s="313">
        <f>D216</f>
        <v>75</v>
      </c>
      <c r="H215" s="314">
        <f>E216</f>
        <v>0.8055555555555555</v>
      </c>
      <c r="I215" s="319">
        <v>50</v>
      </c>
      <c r="J215" s="319">
        <f t="shared" si="1"/>
        <v>10</v>
      </c>
      <c r="N215" s="21"/>
      <c r="O215" s="21"/>
      <c r="P215" s="21"/>
      <c r="Q215" s="21"/>
    </row>
    <row r="216" spans="1:17" ht="15">
      <c r="A216" s="656">
        <v>105</v>
      </c>
      <c r="B216" s="493" t="s">
        <v>454</v>
      </c>
      <c r="C216" s="657">
        <v>2009</v>
      </c>
      <c r="D216" s="657">
        <v>75</v>
      </c>
      <c r="E216" s="658">
        <v>0.8055555555555555</v>
      </c>
      <c r="F216" s="657">
        <v>2009</v>
      </c>
      <c r="G216" s="657">
        <v>76</v>
      </c>
      <c r="H216" s="658">
        <v>0.1388888888888889</v>
      </c>
      <c r="I216" s="656">
        <v>501</v>
      </c>
      <c r="J216" s="319">
        <f t="shared" si="1"/>
        <v>1</v>
      </c>
      <c r="N216" s="21"/>
      <c r="O216" s="21"/>
      <c r="P216" s="21"/>
      <c r="Q216" s="21"/>
    </row>
    <row r="217" spans="1:17" ht="15">
      <c r="A217" s="307"/>
      <c r="B217" s="292" t="s">
        <v>279</v>
      </c>
      <c r="C217" s="313">
        <f>F216</f>
        <v>2009</v>
      </c>
      <c r="D217" s="313">
        <f>IF(H216&gt;=$E$275,G216,G216-1)</f>
        <v>76</v>
      </c>
      <c r="E217" s="314">
        <f>IF(H216-$E$275&gt;0,H216-$E$275,H216-$E$275+$E$281)</f>
        <v>0.13819444444444445</v>
      </c>
      <c r="F217" s="313">
        <f>C218</f>
        <v>2009</v>
      </c>
      <c r="G217" s="313">
        <f>D218</f>
        <v>76</v>
      </c>
      <c r="H217" s="314">
        <f>E218</f>
        <v>0.1388888888888889</v>
      </c>
      <c r="I217" s="319">
        <v>50</v>
      </c>
      <c r="J217" s="319">
        <f t="shared" si="1"/>
        <v>10</v>
      </c>
      <c r="N217" s="21"/>
      <c r="O217" s="21"/>
      <c r="P217" s="21"/>
      <c r="Q217" s="21"/>
    </row>
    <row r="218" spans="1:17" ht="15">
      <c r="A218" s="656">
        <v>106</v>
      </c>
      <c r="B218" s="493" t="s">
        <v>455</v>
      </c>
      <c r="C218" s="657">
        <v>2009</v>
      </c>
      <c r="D218" s="657">
        <v>76</v>
      </c>
      <c r="E218" s="658">
        <v>0.1388888888888889</v>
      </c>
      <c r="F218" s="657">
        <v>2009</v>
      </c>
      <c r="G218" s="657">
        <v>76</v>
      </c>
      <c r="H218" s="658">
        <v>0.16666666666666666</v>
      </c>
      <c r="I218" s="656">
        <v>291</v>
      </c>
      <c r="J218" s="319">
        <f t="shared" si="1"/>
        <v>1</v>
      </c>
      <c r="N218" s="21"/>
      <c r="O218" s="21"/>
      <c r="P218" s="21"/>
      <c r="Q218" s="21"/>
    </row>
    <row r="219" spans="1:17" ht="15">
      <c r="A219" s="307"/>
      <c r="B219" s="292" t="s">
        <v>280</v>
      </c>
      <c r="C219" s="313">
        <f>F218</f>
        <v>2009</v>
      </c>
      <c r="D219" s="313">
        <f>IF(H218&gt;=$E$275,G218,G218-1)</f>
        <v>76</v>
      </c>
      <c r="E219" s="314">
        <f>IF(H218-$E$275&gt;0,H218-$E$275,H218-$E$275+$E$281)</f>
        <v>0.16597222222222222</v>
      </c>
      <c r="F219" s="313">
        <f>C220</f>
        <v>2009</v>
      </c>
      <c r="G219" s="313">
        <f>D220</f>
        <v>76</v>
      </c>
      <c r="H219" s="314">
        <f>E220</f>
        <v>0.16666666666666666</v>
      </c>
      <c r="I219" s="319">
        <v>50</v>
      </c>
      <c r="J219" s="319">
        <f t="shared" si="1"/>
        <v>10</v>
      </c>
      <c r="N219" s="21"/>
      <c r="O219" s="21"/>
      <c r="P219" s="21"/>
      <c r="Q219" s="21"/>
    </row>
    <row r="220" spans="1:17" ht="15">
      <c r="A220" s="656">
        <v>107</v>
      </c>
      <c r="B220" s="493" t="s">
        <v>456</v>
      </c>
      <c r="C220" s="657">
        <v>2009</v>
      </c>
      <c r="D220" s="657">
        <v>76</v>
      </c>
      <c r="E220" s="658">
        <v>0.16666666666666666</v>
      </c>
      <c r="F220" s="657">
        <v>2009</v>
      </c>
      <c r="G220" s="657">
        <v>76</v>
      </c>
      <c r="H220" s="658">
        <v>0.7256944444444445</v>
      </c>
      <c r="I220" s="656">
        <v>606</v>
      </c>
      <c r="J220" s="319">
        <f t="shared" si="1"/>
        <v>1</v>
      </c>
      <c r="N220" s="21"/>
      <c r="O220" s="21"/>
      <c r="P220" s="21"/>
      <c r="Q220" s="21"/>
    </row>
    <row r="221" spans="1:17" ht="15">
      <c r="A221" s="307"/>
      <c r="B221" s="292" t="s">
        <v>284</v>
      </c>
      <c r="C221" s="313">
        <f>F220</f>
        <v>2009</v>
      </c>
      <c r="D221" s="313">
        <f>IF(H220&gt;=$E$275,G220,G220-1)</f>
        <v>76</v>
      </c>
      <c r="E221" s="314">
        <f>IF(H220-$E$275&gt;0,H220-$E$275,H220-$E$275+$E$281)</f>
        <v>0.7250000000000001</v>
      </c>
      <c r="F221" s="313">
        <f>C222</f>
        <v>2009</v>
      </c>
      <c r="G221" s="313">
        <f>D222</f>
        <v>76</v>
      </c>
      <c r="H221" s="314">
        <f>E222</f>
        <v>0.7951388888888888</v>
      </c>
      <c r="I221" s="319">
        <v>50</v>
      </c>
      <c r="J221" s="319">
        <f t="shared" si="1"/>
        <v>10</v>
      </c>
      <c r="N221" s="21"/>
      <c r="O221" s="21"/>
      <c r="P221" s="21"/>
      <c r="Q221" s="21"/>
    </row>
    <row r="222" spans="1:17" ht="15">
      <c r="A222" s="656">
        <v>108</v>
      </c>
      <c r="B222" s="493" t="s">
        <v>457</v>
      </c>
      <c r="C222" s="657">
        <v>2009</v>
      </c>
      <c r="D222" s="657">
        <v>76</v>
      </c>
      <c r="E222" s="658">
        <v>0.7951388888888888</v>
      </c>
      <c r="F222" s="657">
        <v>2009</v>
      </c>
      <c r="G222" s="657">
        <v>77</v>
      </c>
      <c r="H222" s="658">
        <v>0.12847222222222224</v>
      </c>
      <c r="I222" s="656">
        <v>501</v>
      </c>
      <c r="J222" s="319">
        <f t="shared" si="1"/>
        <v>1</v>
      </c>
      <c r="N222" s="21"/>
      <c r="O222" s="21"/>
      <c r="P222" s="21"/>
      <c r="Q222" s="21"/>
    </row>
    <row r="223" spans="1:17" ht="15">
      <c r="A223" s="307"/>
      <c r="B223" s="292" t="s">
        <v>285</v>
      </c>
      <c r="C223" s="313">
        <f>F222</f>
        <v>2009</v>
      </c>
      <c r="D223" s="313">
        <f>IF(H222&gt;=$E$275,G222,G222-1)</f>
        <v>77</v>
      </c>
      <c r="E223" s="314">
        <f>IF(H222-$E$275&gt;0,H222-$E$275,H222-$E$275+$E$281)</f>
        <v>0.1277777777777778</v>
      </c>
      <c r="F223" s="313">
        <f>C224</f>
        <v>2009</v>
      </c>
      <c r="G223" s="313">
        <f>D224</f>
        <v>77</v>
      </c>
      <c r="H223" s="314">
        <f>E224</f>
        <v>0.15625</v>
      </c>
      <c r="I223" s="319">
        <v>50</v>
      </c>
      <c r="J223" s="319">
        <f t="shared" si="1"/>
        <v>10</v>
      </c>
      <c r="N223" s="21"/>
      <c r="O223" s="21"/>
      <c r="P223" s="21"/>
      <c r="Q223" s="21"/>
    </row>
    <row r="224" spans="1:17" ht="15">
      <c r="A224" s="656">
        <v>109</v>
      </c>
      <c r="B224" s="493" t="s">
        <v>458</v>
      </c>
      <c r="C224" s="657">
        <v>2009</v>
      </c>
      <c r="D224" s="657">
        <v>77</v>
      </c>
      <c r="E224" s="658">
        <v>0.15625</v>
      </c>
      <c r="F224" s="657">
        <v>2009</v>
      </c>
      <c r="G224" s="657">
        <v>77</v>
      </c>
      <c r="H224" s="658">
        <v>0.20833333333333334</v>
      </c>
      <c r="I224" s="656">
        <v>608</v>
      </c>
      <c r="J224" s="319">
        <f t="shared" si="1"/>
        <v>1</v>
      </c>
      <c r="N224" s="21"/>
      <c r="O224" s="21"/>
      <c r="P224" s="21"/>
      <c r="Q224" s="21"/>
    </row>
    <row r="225" spans="1:17" ht="15">
      <c r="A225" s="307"/>
      <c r="B225" s="292" t="s">
        <v>286</v>
      </c>
      <c r="C225" s="313">
        <f>F224</f>
        <v>2009</v>
      </c>
      <c r="D225" s="313">
        <f>IF(H224&gt;=$E$275,G224,G224-1)</f>
        <v>77</v>
      </c>
      <c r="E225" s="314">
        <f>IF(H224-$E$275&gt;0,H224-$E$275,H224-$E$275+$E$281)</f>
        <v>0.2076388888888889</v>
      </c>
      <c r="F225" s="313">
        <f>C226</f>
        <v>2009</v>
      </c>
      <c r="G225" s="313">
        <f>D226</f>
        <v>77</v>
      </c>
      <c r="H225" s="314">
        <f>E226</f>
        <v>0.24513888888888888</v>
      </c>
      <c r="I225" s="319">
        <v>50</v>
      </c>
      <c r="J225" s="319">
        <f t="shared" si="1"/>
        <v>10</v>
      </c>
      <c r="N225" s="21"/>
      <c r="O225" s="21"/>
      <c r="P225" s="21"/>
      <c r="Q225" s="21"/>
    </row>
    <row r="226" spans="1:17" ht="15">
      <c r="A226" s="656">
        <v>110</v>
      </c>
      <c r="B226" s="493" t="s">
        <v>459</v>
      </c>
      <c r="C226" s="657">
        <v>2009</v>
      </c>
      <c r="D226" s="657">
        <v>77</v>
      </c>
      <c r="E226" s="658">
        <v>0.24513888888888888</v>
      </c>
      <c r="F226" s="657">
        <v>2009</v>
      </c>
      <c r="G226" s="657">
        <v>77</v>
      </c>
      <c r="H226" s="658">
        <v>0.5694444444444444</v>
      </c>
      <c r="I226" s="656">
        <v>609</v>
      </c>
      <c r="J226" s="319">
        <f t="shared" si="1"/>
        <v>1</v>
      </c>
      <c r="N226" s="21"/>
      <c r="O226" s="21"/>
      <c r="P226" s="21"/>
      <c r="Q226" s="21"/>
    </row>
    <row r="227" spans="1:17" ht="15">
      <c r="A227" s="307"/>
      <c r="B227" s="292" t="s">
        <v>287</v>
      </c>
      <c r="C227" s="313">
        <f>F226</f>
        <v>2009</v>
      </c>
      <c r="D227" s="313">
        <f>IF(H226&gt;=$E$275,G226,G226-1)</f>
        <v>77</v>
      </c>
      <c r="E227" s="314">
        <f>IF(H226-$E$275&gt;0,H226-$E$275,H226-$E$275+$E$281)</f>
        <v>0.56875</v>
      </c>
      <c r="F227" s="313">
        <f>C228</f>
        <v>2009</v>
      </c>
      <c r="G227" s="313">
        <f>D228</f>
        <v>77</v>
      </c>
      <c r="H227" s="314">
        <f>E228</f>
        <v>0.6805555555555555</v>
      </c>
      <c r="I227" s="319">
        <v>50</v>
      </c>
      <c r="J227" s="319">
        <f t="shared" si="1"/>
        <v>10</v>
      </c>
      <c r="N227" s="21"/>
      <c r="O227" s="21"/>
      <c r="P227" s="21"/>
      <c r="Q227" s="21"/>
    </row>
    <row r="228" spans="1:17" ht="15">
      <c r="A228" s="656">
        <v>111</v>
      </c>
      <c r="B228" s="493" t="s">
        <v>460</v>
      </c>
      <c r="C228" s="657">
        <v>2009</v>
      </c>
      <c r="D228" s="657">
        <v>77</v>
      </c>
      <c r="E228" s="658">
        <v>0.6805555555555555</v>
      </c>
      <c r="F228" s="657">
        <v>2009</v>
      </c>
      <c r="G228" s="657">
        <v>78</v>
      </c>
      <c r="H228" s="658">
        <v>0.013888888888888888</v>
      </c>
      <c r="I228" s="656">
        <v>610</v>
      </c>
      <c r="J228" s="319">
        <f t="shared" si="1"/>
        <v>1</v>
      </c>
      <c r="N228" s="21"/>
      <c r="O228" s="21"/>
      <c r="P228" s="21"/>
      <c r="Q228" s="21"/>
    </row>
    <row r="229" spans="1:17" ht="15">
      <c r="A229" s="307"/>
      <c r="B229" s="292" t="s">
        <v>288</v>
      </c>
      <c r="C229" s="313">
        <f>F228</f>
        <v>2009</v>
      </c>
      <c r="D229" s="313">
        <f>IF(H228&gt;=$E$275,G228,G228-1)</f>
        <v>78</v>
      </c>
      <c r="E229" s="314">
        <f>IF(H228-$E$275&gt;0,H228-$E$275,H228-$E$275+$E$281)</f>
        <v>0.013194444444444444</v>
      </c>
      <c r="F229" s="313">
        <f>C230</f>
        <v>2009</v>
      </c>
      <c r="G229" s="313">
        <f>D230</f>
        <v>78</v>
      </c>
      <c r="H229" s="314">
        <f>E230</f>
        <v>0.013888888888888888</v>
      </c>
      <c r="I229" s="319">
        <v>50</v>
      </c>
      <c r="J229" s="319">
        <f t="shared" si="1"/>
        <v>10</v>
      </c>
      <c r="N229" s="21"/>
      <c r="O229" s="21"/>
      <c r="P229" s="21"/>
      <c r="Q229" s="21"/>
    </row>
    <row r="230" spans="1:17" ht="15">
      <c r="A230" s="656">
        <v>112</v>
      </c>
      <c r="B230" s="493" t="s">
        <v>462</v>
      </c>
      <c r="C230" s="657">
        <v>2009</v>
      </c>
      <c r="D230" s="657">
        <v>78</v>
      </c>
      <c r="E230" s="658">
        <v>0.013888888888888888</v>
      </c>
      <c r="F230" s="657">
        <v>2009</v>
      </c>
      <c r="G230" s="657">
        <v>78</v>
      </c>
      <c r="H230" s="658">
        <v>0.06527777777777778</v>
      </c>
      <c r="I230" s="656">
        <v>611</v>
      </c>
      <c r="J230" s="319">
        <f t="shared" si="1"/>
        <v>1</v>
      </c>
      <c r="N230" s="21"/>
      <c r="O230" s="21"/>
      <c r="P230" s="21"/>
      <c r="Q230" s="21"/>
    </row>
    <row r="231" spans="1:17" ht="15">
      <c r="A231" s="307"/>
      <c r="B231" s="292" t="s">
        <v>289</v>
      </c>
      <c r="C231" s="313">
        <f>F230</f>
        <v>2009</v>
      </c>
      <c r="D231" s="313">
        <f>IF(H230&gt;=$E$275,G230,G230-1)</f>
        <v>78</v>
      </c>
      <c r="E231" s="314">
        <f>IF(H230-$E$275&gt;0,H230-$E$275,H230-$E$275+$E$281)</f>
        <v>0.06458333333333334</v>
      </c>
      <c r="F231" s="313">
        <f>C232</f>
        <v>2009</v>
      </c>
      <c r="G231" s="313">
        <f>D232</f>
        <v>78</v>
      </c>
      <c r="H231" s="314">
        <f>E232</f>
        <v>0.1076388888888889</v>
      </c>
      <c r="I231" s="319">
        <v>50</v>
      </c>
      <c r="J231" s="319">
        <f t="shared" si="1"/>
        <v>10</v>
      </c>
      <c r="N231" s="21"/>
      <c r="O231" s="21"/>
      <c r="P231" s="21"/>
      <c r="Q231" s="21"/>
    </row>
    <row r="232" spans="1:17" ht="15">
      <c r="A232" s="656">
        <v>113</v>
      </c>
      <c r="B232" s="493" t="s">
        <v>463</v>
      </c>
      <c r="C232" s="657">
        <v>2009</v>
      </c>
      <c r="D232" s="657">
        <v>78</v>
      </c>
      <c r="E232" s="658">
        <v>0.1076388888888889</v>
      </c>
      <c r="F232" s="657">
        <v>2009</v>
      </c>
      <c r="G232" s="657">
        <v>78</v>
      </c>
      <c r="H232" s="658">
        <v>0.44097222222222227</v>
      </c>
      <c r="I232" s="656">
        <v>612</v>
      </c>
      <c r="J232" s="319">
        <f t="shared" si="1"/>
        <v>1</v>
      </c>
      <c r="N232" s="21"/>
      <c r="O232" s="21"/>
      <c r="P232" s="21"/>
      <c r="Q232" s="21"/>
    </row>
    <row r="233" spans="1:17" ht="15">
      <c r="A233" s="307"/>
      <c r="B233" s="292" t="s">
        <v>290</v>
      </c>
      <c r="C233" s="313">
        <f>F232</f>
        <v>2009</v>
      </c>
      <c r="D233" s="313">
        <f>IF(H232&gt;=$E$275,G232,G232-1)</f>
        <v>78</v>
      </c>
      <c r="E233" s="314">
        <f>IF(H232-$E$275&gt;0,H232-$E$275,H232-$E$275+$E$281)</f>
        <v>0.4402777777777778</v>
      </c>
      <c r="F233" s="313">
        <f>C234</f>
        <v>2009</v>
      </c>
      <c r="G233" s="313">
        <f>D234</f>
        <v>78</v>
      </c>
      <c r="H233" s="314">
        <f>E234</f>
        <v>0.6215277777777778</v>
      </c>
      <c r="I233" s="319">
        <v>50</v>
      </c>
      <c r="J233" s="319">
        <f t="shared" si="1"/>
        <v>10</v>
      </c>
      <c r="N233" s="21"/>
      <c r="O233" s="21"/>
      <c r="P233" s="21"/>
      <c r="Q233" s="21"/>
    </row>
    <row r="234" spans="1:17" ht="15">
      <c r="A234" s="656">
        <v>114</v>
      </c>
      <c r="B234" s="493" t="s">
        <v>464</v>
      </c>
      <c r="C234" s="657">
        <v>2009</v>
      </c>
      <c r="D234" s="657">
        <v>78</v>
      </c>
      <c r="E234" s="658">
        <v>0.6215277777777778</v>
      </c>
      <c r="F234" s="657">
        <v>2009</v>
      </c>
      <c r="G234" s="657">
        <v>79</v>
      </c>
      <c r="H234" s="658">
        <v>0.03819444444444444</v>
      </c>
      <c r="I234" s="656">
        <v>613</v>
      </c>
      <c r="J234" s="319">
        <f t="shared" si="1"/>
        <v>1</v>
      </c>
      <c r="N234" s="21"/>
      <c r="O234" s="21"/>
      <c r="P234" s="21"/>
      <c r="Q234" s="21"/>
    </row>
    <row r="235" spans="1:17" ht="15">
      <c r="A235" s="307"/>
      <c r="B235" s="292" t="s">
        <v>291</v>
      </c>
      <c r="C235" s="313">
        <f>F234</f>
        <v>2009</v>
      </c>
      <c r="D235" s="313">
        <f>IF(H234&gt;=$E$275,G234,G234-1)</f>
        <v>79</v>
      </c>
      <c r="E235" s="314">
        <f>IF(H234-$E$275&gt;0,H234-$E$275,H234-$E$275+$E$281)</f>
        <v>0.0375</v>
      </c>
      <c r="F235" s="313">
        <f>C236</f>
        <v>2009</v>
      </c>
      <c r="G235" s="313">
        <f>D236</f>
        <v>79</v>
      </c>
      <c r="H235" s="314">
        <f>E236</f>
        <v>0.1076388888888889</v>
      </c>
      <c r="I235" s="319">
        <v>50</v>
      </c>
      <c r="J235" s="319">
        <f t="shared" si="1"/>
        <v>10</v>
      </c>
      <c r="N235" s="21"/>
      <c r="O235" s="21"/>
      <c r="P235" s="21"/>
      <c r="Q235" s="21"/>
    </row>
    <row r="236" spans="1:17" ht="15">
      <c r="A236" s="656">
        <v>115</v>
      </c>
      <c r="B236" s="493" t="s">
        <v>465</v>
      </c>
      <c r="C236" s="657">
        <v>2009</v>
      </c>
      <c r="D236" s="657">
        <v>79</v>
      </c>
      <c r="E236" s="658">
        <v>0.1076388888888889</v>
      </c>
      <c r="F236" s="657">
        <v>2009</v>
      </c>
      <c r="G236" s="657">
        <v>79</v>
      </c>
      <c r="H236" s="658">
        <v>0.44097222222222227</v>
      </c>
      <c r="I236" s="656">
        <v>501</v>
      </c>
      <c r="J236" s="319">
        <f t="shared" si="1"/>
        <v>1</v>
      </c>
      <c r="N236" s="21"/>
      <c r="O236" s="21"/>
      <c r="P236" s="21"/>
      <c r="Q236" s="21"/>
    </row>
    <row r="237" spans="1:17" ht="15">
      <c r="A237" s="307"/>
      <c r="B237" s="292" t="s">
        <v>292</v>
      </c>
      <c r="C237" s="313">
        <f>F236</f>
        <v>2009</v>
      </c>
      <c r="D237" s="313">
        <f>IF(H236&gt;=$E$275,G236,G236-1)</f>
        <v>79</v>
      </c>
      <c r="E237" s="314">
        <f>IF(H236-$E$275&gt;0,H236-$E$275,H236-$E$275+$E$281)</f>
        <v>0.4402777777777778</v>
      </c>
      <c r="F237" s="313">
        <f>C238</f>
        <v>2009</v>
      </c>
      <c r="G237" s="313">
        <f>D238</f>
        <v>79</v>
      </c>
      <c r="H237" s="314">
        <f>E238</f>
        <v>0.46875</v>
      </c>
      <c r="I237" s="319">
        <v>50</v>
      </c>
      <c r="J237" s="319">
        <f t="shared" si="1"/>
        <v>10</v>
      </c>
      <c r="N237" s="21"/>
      <c r="O237" s="21"/>
      <c r="P237" s="21"/>
      <c r="Q237" s="21"/>
    </row>
    <row r="238" spans="1:17" ht="15">
      <c r="A238" s="656">
        <v>116</v>
      </c>
      <c r="B238" s="493" t="s">
        <v>466</v>
      </c>
      <c r="C238" s="657">
        <v>2009</v>
      </c>
      <c r="D238" s="657">
        <v>79</v>
      </c>
      <c r="E238" s="658">
        <v>0.46875</v>
      </c>
      <c r="F238" s="657">
        <v>2009</v>
      </c>
      <c r="G238" s="657">
        <v>79</v>
      </c>
      <c r="H238" s="658">
        <v>0.59375</v>
      </c>
      <c r="I238" s="656">
        <v>615</v>
      </c>
      <c r="J238" s="319">
        <f t="shared" si="1"/>
        <v>1</v>
      </c>
      <c r="N238" s="21"/>
      <c r="O238" s="21"/>
      <c r="P238" s="21"/>
      <c r="Q238" s="21"/>
    </row>
    <row r="239" spans="1:17" ht="15">
      <c r="A239" s="307"/>
      <c r="B239" s="292" t="s">
        <v>293</v>
      </c>
      <c r="C239" s="313">
        <f>F238</f>
        <v>2009</v>
      </c>
      <c r="D239" s="313">
        <f>IF(H238&gt;=$E$275,G238,G238-1)</f>
        <v>79</v>
      </c>
      <c r="E239" s="314">
        <f>IF(H238-$E$275&gt;0,H238-$E$275,H238-$E$275+$E$281)</f>
        <v>0.5930555555555556</v>
      </c>
      <c r="F239" s="313">
        <f>C240</f>
        <v>2009</v>
      </c>
      <c r="G239" s="313">
        <f>D240</f>
        <v>79</v>
      </c>
      <c r="H239" s="314">
        <f>E240</f>
        <v>0.59375</v>
      </c>
      <c r="I239" s="319">
        <v>50</v>
      </c>
      <c r="J239" s="319">
        <f t="shared" si="1"/>
        <v>10</v>
      </c>
      <c r="N239" s="21"/>
      <c r="O239" s="21"/>
      <c r="P239" s="21"/>
      <c r="Q239" s="21"/>
    </row>
    <row r="240" spans="1:17" ht="15">
      <c r="A240" s="656">
        <v>117</v>
      </c>
      <c r="B240" s="493" t="s">
        <v>467</v>
      </c>
      <c r="C240" s="657">
        <v>2009</v>
      </c>
      <c r="D240" s="657">
        <v>79</v>
      </c>
      <c r="E240" s="658">
        <v>0.59375</v>
      </c>
      <c r="F240" s="657">
        <v>2009</v>
      </c>
      <c r="G240" s="657">
        <v>79</v>
      </c>
      <c r="H240" s="658">
        <v>0.6701388888888888</v>
      </c>
      <c r="I240" s="656">
        <v>616</v>
      </c>
      <c r="J240" s="319">
        <f t="shared" si="1"/>
        <v>1</v>
      </c>
      <c r="N240" s="21"/>
      <c r="O240" s="21"/>
      <c r="P240" s="21"/>
      <c r="Q240" s="21"/>
    </row>
    <row r="241" spans="1:17" ht="15">
      <c r="A241" s="307"/>
      <c r="B241" s="292" t="s">
        <v>294</v>
      </c>
      <c r="C241" s="313">
        <f>F240</f>
        <v>2009</v>
      </c>
      <c r="D241" s="313">
        <f>IF(H240&gt;=$E$275,G240,G240-1)</f>
        <v>79</v>
      </c>
      <c r="E241" s="314">
        <f>IF(H240-$E$275&gt;0,H240-$E$275,H240-$E$275+$E$281)</f>
        <v>0.6694444444444444</v>
      </c>
      <c r="F241" s="313">
        <f>C242</f>
        <v>2009</v>
      </c>
      <c r="G241" s="313">
        <f>D242</f>
        <v>79</v>
      </c>
      <c r="H241" s="314">
        <f>E242</f>
        <v>0.8333333333333334</v>
      </c>
      <c r="I241" s="319">
        <v>50</v>
      </c>
      <c r="J241" s="319">
        <f t="shared" si="1"/>
        <v>10</v>
      </c>
      <c r="N241" s="21"/>
      <c r="O241" s="21"/>
      <c r="P241" s="21"/>
      <c r="Q241" s="21"/>
    </row>
    <row r="242" spans="1:17" ht="15">
      <c r="A242" s="656">
        <v>118</v>
      </c>
      <c r="B242" s="493" t="s">
        <v>468</v>
      </c>
      <c r="C242" s="657">
        <v>2009</v>
      </c>
      <c r="D242" s="657">
        <v>79</v>
      </c>
      <c r="E242" s="658">
        <v>0.8333333333333334</v>
      </c>
      <c r="F242" s="657">
        <v>2009</v>
      </c>
      <c r="G242" s="657">
        <v>80</v>
      </c>
      <c r="H242" s="658">
        <v>0.027777777777777776</v>
      </c>
      <c r="I242" s="656">
        <v>617</v>
      </c>
      <c r="J242" s="319">
        <f t="shared" si="1"/>
        <v>1</v>
      </c>
      <c r="N242" s="21"/>
      <c r="O242" s="21"/>
      <c r="P242" s="21"/>
      <c r="Q242" s="21"/>
    </row>
    <row r="243" spans="1:17" ht="15">
      <c r="A243" s="307"/>
      <c r="B243" s="292" t="s">
        <v>295</v>
      </c>
      <c r="C243" s="313">
        <f>F242</f>
        <v>2009</v>
      </c>
      <c r="D243" s="313">
        <f>IF(H242&gt;=$E$275,G242,G242-1)</f>
        <v>80</v>
      </c>
      <c r="E243" s="314">
        <f>IF(H242-$E$275&gt;0,H242-$E$275,H242-$E$275+$E$281)</f>
        <v>0.02708333333333333</v>
      </c>
      <c r="F243" s="313">
        <f>C244</f>
        <v>2009</v>
      </c>
      <c r="G243" s="313">
        <f>D244</f>
        <v>80</v>
      </c>
      <c r="H243" s="314">
        <f>E244</f>
        <v>0.09722222222222222</v>
      </c>
      <c r="I243" s="319">
        <v>50</v>
      </c>
      <c r="J243" s="319">
        <f t="shared" si="1"/>
        <v>10</v>
      </c>
      <c r="N243" s="21"/>
      <c r="O243" s="21"/>
      <c r="P243" s="21"/>
      <c r="Q243" s="21"/>
    </row>
    <row r="244" spans="1:17" ht="15">
      <c r="A244" s="656">
        <v>119</v>
      </c>
      <c r="B244" s="493" t="s">
        <v>470</v>
      </c>
      <c r="C244" s="657">
        <v>2009</v>
      </c>
      <c r="D244" s="657">
        <v>80</v>
      </c>
      <c r="E244" s="658">
        <v>0.09722222222222222</v>
      </c>
      <c r="F244" s="657">
        <v>2009</v>
      </c>
      <c r="G244" s="657">
        <v>80</v>
      </c>
      <c r="H244" s="658">
        <v>0.4305555555555556</v>
      </c>
      <c r="I244" s="656">
        <v>501</v>
      </c>
      <c r="J244" s="319">
        <f t="shared" si="1"/>
        <v>1</v>
      </c>
      <c r="N244" s="21"/>
      <c r="O244" s="21"/>
      <c r="P244" s="21"/>
      <c r="Q244" s="21"/>
    </row>
    <row r="245" spans="1:17" ht="15">
      <c r="A245" s="307"/>
      <c r="B245" s="292" t="s">
        <v>296</v>
      </c>
      <c r="C245" s="313">
        <f>F244</f>
        <v>2009</v>
      </c>
      <c r="D245" s="313">
        <f>IF(H244&gt;=$E$275,G244,G244-1)</f>
        <v>80</v>
      </c>
      <c r="E245" s="314">
        <f>IF(H244-$E$275&gt;0,H244-$E$275,H244-$E$275+$E$281)</f>
        <v>0.42986111111111114</v>
      </c>
      <c r="F245" s="313">
        <f>C246</f>
        <v>2009</v>
      </c>
      <c r="G245" s="313">
        <f>D246</f>
        <v>80</v>
      </c>
      <c r="H245" s="314">
        <f>E246</f>
        <v>0.8125</v>
      </c>
      <c r="I245" s="319">
        <v>50</v>
      </c>
      <c r="J245" s="319">
        <f t="shared" si="1"/>
        <v>10</v>
      </c>
      <c r="N245" s="21"/>
      <c r="O245" s="21"/>
      <c r="P245" s="21"/>
      <c r="Q245" s="21"/>
    </row>
    <row r="246" spans="1:17" ht="15">
      <c r="A246" s="656">
        <v>120</v>
      </c>
      <c r="B246" s="493" t="s">
        <v>471</v>
      </c>
      <c r="C246" s="657">
        <v>2009</v>
      </c>
      <c r="D246" s="657">
        <v>80</v>
      </c>
      <c r="E246" s="658">
        <v>0.8125</v>
      </c>
      <c r="F246" s="657">
        <v>2009</v>
      </c>
      <c r="G246" s="657">
        <v>80</v>
      </c>
      <c r="H246" s="658">
        <v>0.9930555555555555</v>
      </c>
      <c r="I246" s="656">
        <v>619</v>
      </c>
      <c r="J246" s="319">
        <f t="shared" si="1"/>
        <v>1</v>
      </c>
      <c r="N246" s="21"/>
      <c r="O246" s="21"/>
      <c r="P246" s="21"/>
      <c r="Q246" s="21"/>
    </row>
    <row r="247" spans="1:17" ht="15">
      <c r="A247" s="307"/>
      <c r="B247" s="292" t="s">
        <v>297</v>
      </c>
      <c r="C247" s="313">
        <f>F246</f>
        <v>2009</v>
      </c>
      <c r="D247" s="313">
        <f>IF(H246&gt;=$E$275,G246,G246-1)</f>
        <v>80</v>
      </c>
      <c r="E247" s="314">
        <f>IF(H246-$E$275&gt;0,H246-$E$275,H246-$E$275+$E$281)</f>
        <v>0.992361111111111</v>
      </c>
      <c r="F247" s="313">
        <f>C248</f>
        <v>2009</v>
      </c>
      <c r="G247" s="313">
        <f>D248</f>
        <v>80</v>
      </c>
      <c r="H247" s="314">
        <f>E248</f>
        <v>0.9930555555555555</v>
      </c>
      <c r="I247" s="319">
        <v>50</v>
      </c>
      <c r="J247" s="319">
        <f t="shared" si="1"/>
        <v>10</v>
      </c>
      <c r="N247" s="21"/>
      <c r="O247" s="21"/>
      <c r="P247" s="21"/>
      <c r="Q247" s="21"/>
    </row>
    <row r="248" spans="1:17" ht="15">
      <c r="A248" s="656">
        <v>121</v>
      </c>
      <c r="B248" s="493" t="s">
        <v>473</v>
      </c>
      <c r="C248" s="657">
        <v>2009</v>
      </c>
      <c r="D248" s="657">
        <v>80</v>
      </c>
      <c r="E248" s="658">
        <v>0.9930555555555555</v>
      </c>
      <c r="F248" s="657">
        <v>2009</v>
      </c>
      <c r="G248" s="657">
        <v>81</v>
      </c>
      <c r="H248" s="658">
        <v>0.05486111111111111</v>
      </c>
      <c r="I248" s="656">
        <v>620</v>
      </c>
      <c r="J248" s="319">
        <f t="shared" si="1"/>
        <v>1</v>
      </c>
      <c r="N248" s="21"/>
      <c r="O248" s="21"/>
      <c r="P248" s="21"/>
      <c r="Q248" s="21"/>
    </row>
    <row r="249" spans="1:17" ht="15">
      <c r="A249" s="307"/>
      <c r="B249" s="292" t="s">
        <v>298</v>
      </c>
      <c r="C249" s="313">
        <f>F248</f>
        <v>2009</v>
      </c>
      <c r="D249" s="313">
        <f>IF(H248&gt;=$E$275,G248,G248-1)</f>
        <v>81</v>
      </c>
      <c r="E249" s="314">
        <f>IF(H248-$E$275&gt;0,H248-$E$275,H248-$E$275+$E$281)</f>
        <v>0.05416666666666667</v>
      </c>
      <c r="F249" s="313">
        <f>C250</f>
        <v>2009</v>
      </c>
      <c r="G249" s="313">
        <f>D250</f>
        <v>81</v>
      </c>
      <c r="H249" s="314">
        <f>E250</f>
        <v>0.09722222222222222</v>
      </c>
      <c r="I249" s="319">
        <v>50</v>
      </c>
      <c r="J249" s="319">
        <f t="shared" si="1"/>
        <v>10</v>
      </c>
      <c r="N249" s="21"/>
      <c r="O249" s="21"/>
      <c r="P249" s="21"/>
      <c r="Q249" s="21"/>
    </row>
    <row r="250" spans="1:17" ht="15">
      <c r="A250" s="656">
        <v>122</v>
      </c>
      <c r="B250" s="493" t="s">
        <v>474</v>
      </c>
      <c r="C250" s="657">
        <v>2009</v>
      </c>
      <c r="D250" s="657">
        <v>81</v>
      </c>
      <c r="E250" s="658">
        <v>0.09722222222222222</v>
      </c>
      <c r="F250" s="657">
        <v>2009</v>
      </c>
      <c r="G250" s="657">
        <v>81</v>
      </c>
      <c r="H250" s="658">
        <v>0.4305555555555556</v>
      </c>
      <c r="I250" s="656">
        <v>501</v>
      </c>
      <c r="J250" s="319">
        <f t="shared" si="1"/>
        <v>1</v>
      </c>
      <c r="N250" s="21"/>
      <c r="O250" s="21"/>
      <c r="P250" s="21"/>
      <c r="Q250" s="21"/>
    </row>
    <row r="251" spans="1:17" ht="15">
      <c r="A251" s="307"/>
      <c r="B251" s="292" t="s">
        <v>299</v>
      </c>
      <c r="C251" s="313">
        <f>F250</f>
        <v>2009</v>
      </c>
      <c r="D251" s="313">
        <f>IF(H250&gt;=$E$275,G250,G250-1)</f>
        <v>81</v>
      </c>
      <c r="E251" s="314">
        <f>IF(H250-$E$275&gt;0,H250-$E$275,H250-$E$275+$E$281)</f>
        <v>0.42986111111111114</v>
      </c>
      <c r="F251" s="313">
        <f>C252</f>
        <v>2009</v>
      </c>
      <c r="G251" s="313">
        <f>D252</f>
        <v>81</v>
      </c>
      <c r="H251" s="314">
        <f>E252</f>
        <v>0.4583333333333333</v>
      </c>
      <c r="I251" s="319">
        <v>50</v>
      </c>
      <c r="J251" s="319">
        <f t="shared" si="1"/>
        <v>10</v>
      </c>
      <c r="N251" s="21"/>
      <c r="O251" s="21"/>
      <c r="P251" s="21"/>
      <c r="Q251" s="21"/>
    </row>
    <row r="252" spans="1:17" ht="15">
      <c r="A252" s="656">
        <v>123</v>
      </c>
      <c r="B252" s="493" t="s">
        <v>475</v>
      </c>
      <c r="C252" s="657">
        <v>2009</v>
      </c>
      <c r="D252" s="657">
        <v>81</v>
      </c>
      <c r="E252" s="658">
        <v>0.4583333333333333</v>
      </c>
      <c r="F252" s="657">
        <v>2009</v>
      </c>
      <c r="G252" s="657">
        <v>81</v>
      </c>
      <c r="H252" s="658">
        <v>0.5104166666666666</v>
      </c>
      <c r="I252" s="656">
        <v>622</v>
      </c>
      <c r="J252" s="319">
        <f t="shared" si="1"/>
        <v>1</v>
      </c>
      <c r="N252" s="21"/>
      <c r="O252" s="21"/>
      <c r="P252" s="21"/>
      <c r="Q252" s="21"/>
    </row>
    <row r="253" spans="1:17" ht="15">
      <c r="A253" s="307"/>
      <c r="B253" s="292" t="s">
        <v>300</v>
      </c>
      <c r="C253" s="313">
        <f>F252</f>
        <v>2009</v>
      </c>
      <c r="D253" s="313">
        <f>IF(H252&gt;=$E$275,G252,G252-1)</f>
        <v>81</v>
      </c>
      <c r="E253" s="314">
        <f>IF(H252-$E$275&gt;0,H252-$E$275,H252-$E$275+$E$281)</f>
        <v>0.5097222222222222</v>
      </c>
      <c r="F253" s="313">
        <f>C254</f>
        <v>2009</v>
      </c>
      <c r="G253" s="313">
        <f>D254</f>
        <v>81</v>
      </c>
      <c r="H253" s="314">
        <f>E254</f>
        <v>0.5104166666666666</v>
      </c>
      <c r="I253" s="319">
        <v>50</v>
      </c>
      <c r="J253" s="319">
        <f t="shared" si="1"/>
        <v>10</v>
      </c>
      <c r="N253" s="21"/>
      <c r="O253" s="21"/>
      <c r="P253" s="21"/>
      <c r="Q253" s="21"/>
    </row>
    <row r="254" spans="1:17" ht="15">
      <c r="A254" s="656">
        <v>124</v>
      </c>
      <c r="B254" s="493" t="s">
        <v>476</v>
      </c>
      <c r="C254" s="657">
        <v>2009</v>
      </c>
      <c r="D254" s="657">
        <v>81</v>
      </c>
      <c r="E254" s="658">
        <v>0.5104166666666666</v>
      </c>
      <c r="F254" s="657">
        <v>2009</v>
      </c>
      <c r="G254" s="657">
        <v>81</v>
      </c>
      <c r="H254" s="658">
        <v>0.8326388888888889</v>
      </c>
      <c r="I254" s="656">
        <v>623</v>
      </c>
      <c r="J254" s="319">
        <f t="shared" si="1"/>
        <v>1</v>
      </c>
      <c r="N254" s="21"/>
      <c r="O254" s="21"/>
      <c r="P254" s="21"/>
      <c r="Q254" s="21"/>
    </row>
    <row r="255" spans="1:17" ht="15">
      <c r="A255" s="307"/>
      <c r="B255" s="292" t="s">
        <v>301</v>
      </c>
      <c r="C255" s="313">
        <f>F254</f>
        <v>2009</v>
      </c>
      <c r="D255" s="313">
        <f>IF(H254&gt;=$E$275,G254,G254-1)</f>
        <v>81</v>
      </c>
      <c r="E255" s="314">
        <f>IF(H254-$E$275&gt;0,H254-$E$275,H254-$E$275+$E$281)</f>
        <v>0.8319444444444445</v>
      </c>
      <c r="F255" s="313">
        <f>C256</f>
        <v>2009</v>
      </c>
      <c r="G255" s="313">
        <f>D256</f>
        <v>81</v>
      </c>
      <c r="H255" s="314">
        <f>E256</f>
        <v>0.8326388888888889</v>
      </c>
      <c r="I255" s="319">
        <v>50</v>
      </c>
      <c r="J255" s="319">
        <f t="shared" si="1"/>
        <v>10</v>
      </c>
      <c r="N255" s="21"/>
      <c r="O255" s="21"/>
      <c r="P255" s="21"/>
      <c r="Q255" s="21"/>
    </row>
    <row r="256" spans="1:17" ht="15">
      <c r="A256" s="656">
        <v>125</v>
      </c>
      <c r="B256" s="493" t="s">
        <v>478</v>
      </c>
      <c r="C256" s="657">
        <v>2009</v>
      </c>
      <c r="D256" s="657">
        <v>81</v>
      </c>
      <c r="E256" s="658">
        <v>0.8326388888888889</v>
      </c>
      <c r="F256" s="657">
        <v>2009</v>
      </c>
      <c r="G256" s="657">
        <v>82</v>
      </c>
      <c r="H256" s="658">
        <v>0.027777777777777776</v>
      </c>
      <c r="I256" s="656">
        <v>624</v>
      </c>
      <c r="J256" s="319">
        <f t="shared" si="1"/>
        <v>1</v>
      </c>
      <c r="N256" s="21"/>
      <c r="O256" s="21"/>
      <c r="P256" s="21"/>
      <c r="Q256" s="21"/>
    </row>
    <row r="257" spans="1:17" ht="15">
      <c r="A257" s="307"/>
      <c r="B257" s="292" t="s">
        <v>302</v>
      </c>
      <c r="C257" s="313">
        <f>F256</f>
        <v>2009</v>
      </c>
      <c r="D257" s="313">
        <f>IF(H256&gt;=$E$275,G256,G256-1)</f>
        <v>82</v>
      </c>
      <c r="E257" s="314">
        <f>IF(H256-$E$275&gt;0,H256-$E$275,H256-$E$275+$E$281)</f>
        <v>0.02708333333333333</v>
      </c>
      <c r="F257" s="313">
        <f>C258</f>
        <v>2009</v>
      </c>
      <c r="G257" s="313">
        <f>D258</f>
        <v>82</v>
      </c>
      <c r="H257" s="314">
        <f>E258</f>
        <v>0.09722222222222222</v>
      </c>
      <c r="I257" s="319">
        <v>50</v>
      </c>
      <c r="J257" s="319">
        <f t="shared" si="1"/>
        <v>10</v>
      </c>
      <c r="N257" s="21"/>
      <c r="O257" s="21"/>
      <c r="P257" s="21"/>
      <c r="Q257" s="21"/>
    </row>
    <row r="258" spans="1:17" ht="15">
      <c r="A258" s="656">
        <v>126</v>
      </c>
      <c r="B258" s="493" t="s">
        <v>479</v>
      </c>
      <c r="C258" s="657">
        <v>2009</v>
      </c>
      <c r="D258" s="657">
        <v>82</v>
      </c>
      <c r="E258" s="658">
        <v>0.09722222222222222</v>
      </c>
      <c r="F258" s="657">
        <v>2009</v>
      </c>
      <c r="G258" s="657">
        <v>82</v>
      </c>
      <c r="H258" s="658">
        <v>0.4305555555555556</v>
      </c>
      <c r="I258" s="656">
        <v>501</v>
      </c>
      <c r="J258" s="319">
        <f t="shared" si="1"/>
        <v>1</v>
      </c>
      <c r="N258" s="21"/>
      <c r="O258" s="21"/>
      <c r="P258" s="21"/>
      <c r="Q258" s="21"/>
    </row>
    <row r="259" spans="1:17" ht="15">
      <c r="A259" s="307"/>
      <c r="B259" s="292" t="s">
        <v>303</v>
      </c>
      <c r="C259" s="313">
        <f>F258</f>
        <v>2009</v>
      </c>
      <c r="D259" s="313">
        <f>IF(H258&gt;=$E$275,G258,G258-1)</f>
        <v>82</v>
      </c>
      <c r="E259" s="314">
        <f>IF(H258-$E$275&gt;0,H258-$E$275,H258-$E$275+$E$281)</f>
        <v>0.42986111111111114</v>
      </c>
      <c r="F259" s="313">
        <f>C260</f>
        <v>2009</v>
      </c>
      <c r="G259" s="313">
        <f>D260</f>
        <v>82</v>
      </c>
      <c r="H259" s="314">
        <f>E260</f>
        <v>0.4583333333333333</v>
      </c>
      <c r="I259" s="319">
        <v>50</v>
      </c>
      <c r="J259" s="319">
        <f t="shared" si="1"/>
        <v>10</v>
      </c>
      <c r="N259" s="21"/>
      <c r="O259" s="21"/>
      <c r="P259" s="21"/>
      <c r="Q259" s="21"/>
    </row>
    <row r="260" spans="1:17" ht="15">
      <c r="A260" s="656">
        <v>127</v>
      </c>
      <c r="B260" s="493" t="s">
        <v>480</v>
      </c>
      <c r="C260" s="657">
        <v>2009</v>
      </c>
      <c r="D260" s="657">
        <v>82</v>
      </c>
      <c r="E260" s="658">
        <v>0.4583333333333333</v>
      </c>
      <c r="F260" s="657">
        <v>2009</v>
      </c>
      <c r="G260" s="657">
        <v>83</v>
      </c>
      <c r="H260" s="658">
        <v>0.006944444444444444</v>
      </c>
      <c r="I260" s="656">
        <v>626</v>
      </c>
      <c r="J260" s="319">
        <f t="shared" si="1"/>
        <v>1</v>
      </c>
      <c r="N260" s="21"/>
      <c r="O260" s="21"/>
      <c r="P260" s="21"/>
      <c r="Q260" s="21"/>
    </row>
    <row r="261" spans="1:17" ht="15">
      <c r="A261" s="307"/>
      <c r="B261" s="292" t="s">
        <v>304</v>
      </c>
      <c r="C261" s="313">
        <f>F260</f>
        <v>2009</v>
      </c>
      <c r="D261" s="313">
        <f>IF(H260&gt;=$E$275,G260,G260-1)</f>
        <v>83</v>
      </c>
      <c r="E261" s="314">
        <f>IF(H260-$E$275&gt;0,H260-$E$275,H260-$E$275+$E$281)</f>
        <v>0.0062499999999999995</v>
      </c>
      <c r="F261" s="313">
        <f>C262</f>
        <v>2009</v>
      </c>
      <c r="G261" s="313">
        <f>D262</f>
        <v>83</v>
      </c>
      <c r="H261" s="314">
        <f>E262</f>
        <v>0.09722222222222222</v>
      </c>
      <c r="I261" s="319">
        <v>50</v>
      </c>
      <c r="J261" s="319">
        <f t="shared" si="1"/>
        <v>10</v>
      </c>
      <c r="N261" s="21"/>
      <c r="O261" s="21"/>
      <c r="P261" s="21"/>
      <c r="Q261" s="21"/>
    </row>
    <row r="262" spans="1:17" ht="15">
      <c r="A262" s="656">
        <v>128</v>
      </c>
      <c r="B262" s="493" t="s">
        <v>481</v>
      </c>
      <c r="C262" s="657">
        <v>2009</v>
      </c>
      <c r="D262" s="657">
        <v>83</v>
      </c>
      <c r="E262" s="658">
        <v>0.09722222222222222</v>
      </c>
      <c r="F262" s="657">
        <v>2009</v>
      </c>
      <c r="G262" s="657">
        <v>83</v>
      </c>
      <c r="H262" s="658">
        <v>0.4305555555555556</v>
      </c>
      <c r="I262" s="656">
        <v>501</v>
      </c>
      <c r="J262" s="319">
        <f t="shared" si="1"/>
        <v>1</v>
      </c>
      <c r="N262" s="21"/>
      <c r="O262" s="21"/>
      <c r="P262" s="21"/>
      <c r="Q262" s="21"/>
    </row>
    <row r="263" spans="1:17" ht="15">
      <c r="A263" s="307"/>
      <c r="B263" s="292" t="s">
        <v>305</v>
      </c>
      <c r="C263" s="313">
        <f>F262</f>
        <v>2009</v>
      </c>
      <c r="D263" s="313">
        <f>IF(H262&gt;=$E$275,G262,G262-1)</f>
        <v>83</v>
      </c>
      <c r="E263" s="314">
        <f>IF(H262-$E$275&gt;0,H262-$E$275,H262-$E$275+$E$281)</f>
        <v>0.42986111111111114</v>
      </c>
      <c r="F263" s="313">
        <f>C264</f>
        <v>2009</v>
      </c>
      <c r="G263" s="313">
        <f>D264</f>
        <v>83</v>
      </c>
      <c r="H263" s="314">
        <f>E264</f>
        <v>0.4583333333333333</v>
      </c>
      <c r="I263" s="319">
        <v>50</v>
      </c>
      <c r="J263" s="319">
        <f t="shared" si="1"/>
        <v>10</v>
      </c>
      <c r="N263" s="21"/>
      <c r="O263" s="21"/>
      <c r="P263" s="21"/>
      <c r="Q263" s="21"/>
    </row>
    <row r="264" spans="1:17" ht="15">
      <c r="A264" s="656">
        <v>129</v>
      </c>
      <c r="B264" s="493" t="s">
        <v>482</v>
      </c>
      <c r="C264" s="657">
        <v>2009</v>
      </c>
      <c r="D264" s="657">
        <v>83</v>
      </c>
      <c r="E264" s="658">
        <v>0.4583333333333333</v>
      </c>
      <c r="F264" s="657">
        <v>2009</v>
      </c>
      <c r="G264" s="657">
        <v>83</v>
      </c>
      <c r="H264" s="658">
        <v>0.5104166666666666</v>
      </c>
      <c r="I264" s="656">
        <v>628</v>
      </c>
      <c r="J264" s="319">
        <f t="shared" si="1"/>
        <v>1</v>
      </c>
      <c r="N264" s="21"/>
      <c r="O264" s="21"/>
      <c r="P264" s="21"/>
      <c r="Q264" s="21"/>
    </row>
    <row r="265" spans="1:17" ht="15">
      <c r="A265" s="307"/>
      <c r="B265" s="292" t="s">
        <v>306</v>
      </c>
      <c r="C265" s="313">
        <f>F264</f>
        <v>2009</v>
      </c>
      <c r="D265" s="313">
        <f>IF(H264&gt;=$E$275,G264,G264-1)</f>
        <v>83</v>
      </c>
      <c r="E265" s="314">
        <f>IF(H264-$E$275&gt;0,H264-$E$275,H264-$E$275+$E$281)</f>
        <v>0.5097222222222222</v>
      </c>
      <c r="F265" s="313">
        <f>C266</f>
        <v>2009</v>
      </c>
      <c r="G265" s="313">
        <f>D266</f>
        <v>83</v>
      </c>
      <c r="H265" s="314">
        <f>E266</f>
        <v>0.59375</v>
      </c>
      <c r="I265" s="319">
        <v>50</v>
      </c>
      <c r="J265" s="319">
        <f t="shared" si="1"/>
        <v>10</v>
      </c>
      <c r="N265" s="21"/>
      <c r="O265" s="21"/>
      <c r="P265" s="21"/>
      <c r="Q265" s="21"/>
    </row>
    <row r="266" spans="1:17" ht="15">
      <c r="A266" s="656">
        <v>130</v>
      </c>
      <c r="B266" s="493" t="s">
        <v>483</v>
      </c>
      <c r="C266" s="657">
        <v>2009</v>
      </c>
      <c r="D266" s="657">
        <v>83</v>
      </c>
      <c r="E266" s="658">
        <v>0.59375</v>
      </c>
      <c r="F266" s="657">
        <v>2009</v>
      </c>
      <c r="G266" s="657">
        <v>84</v>
      </c>
      <c r="H266" s="658">
        <v>0.017361111111111112</v>
      </c>
      <c r="I266" s="656">
        <v>629</v>
      </c>
      <c r="J266" s="319">
        <f t="shared" si="1"/>
        <v>1</v>
      </c>
      <c r="N266" s="21"/>
      <c r="O266" s="21"/>
      <c r="P266" s="21"/>
      <c r="Q266" s="21"/>
    </row>
    <row r="267" spans="1:17" ht="15">
      <c r="A267" s="307"/>
      <c r="B267" s="292" t="s">
        <v>307</v>
      </c>
      <c r="C267" s="313">
        <f>F266</f>
        <v>2009</v>
      </c>
      <c r="D267" s="313">
        <f>IF(H266&gt;=$E$275,G266,G266-1)</f>
        <v>84</v>
      </c>
      <c r="E267" s="314">
        <f>IF(H266-$E$275&gt;0,H266-$E$275,H266-$E$275+$E$281)</f>
        <v>0.016666666666666666</v>
      </c>
      <c r="F267" s="313">
        <f>C268</f>
        <v>2009</v>
      </c>
      <c r="G267" s="313">
        <f>D268</f>
        <v>84</v>
      </c>
      <c r="H267" s="314">
        <f>E268</f>
        <v>0.08680555555555557</v>
      </c>
      <c r="I267" s="319">
        <v>50</v>
      </c>
      <c r="J267" s="319">
        <f t="shared" si="1"/>
        <v>10</v>
      </c>
      <c r="N267" s="21"/>
      <c r="O267" s="21"/>
      <c r="P267" s="21"/>
      <c r="Q267" s="21"/>
    </row>
    <row r="268" spans="1:17" ht="15">
      <c r="A268" s="656">
        <v>131</v>
      </c>
      <c r="B268" s="493" t="s">
        <v>484</v>
      </c>
      <c r="C268" s="657">
        <v>2009</v>
      </c>
      <c r="D268" s="657">
        <v>84</v>
      </c>
      <c r="E268" s="658">
        <v>0.08680555555555557</v>
      </c>
      <c r="F268" s="657">
        <v>2009</v>
      </c>
      <c r="G268" s="657">
        <v>84</v>
      </c>
      <c r="H268" s="658">
        <v>0.4201388888888889</v>
      </c>
      <c r="I268" s="656">
        <v>630</v>
      </c>
      <c r="J268" s="319">
        <f t="shared" si="1"/>
        <v>1</v>
      </c>
      <c r="N268" s="21"/>
      <c r="O268" s="21"/>
      <c r="P268" s="21"/>
      <c r="Q268" s="21"/>
    </row>
    <row r="269" spans="1:17" ht="15">
      <c r="A269" s="307"/>
      <c r="B269" s="292" t="s">
        <v>310</v>
      </c>
      <c r="C269" s="313">
        <f>F268</f>
        <v>2009</v>
      </c>
      <c r="D269" s="313">
        <f>IF(H268&gt;=$E$275,G268,G268-1)</f>
        <v>84</v>
      </c>
      <c r="E269" s="314">
        <f>IF(H268-$E$275&gt;0,H268-$E$275,H268-$E$275+$E$281)</f>
        <v>0.41944444444444445</v>
      </c>
      <c r="F269" s="313">
        <f>C270</f>
        <v>2009</v>
      </c>
      <c r="G269" s="313">
        <f>D270</f>
        <v>85</v>
      </c>
      <c r="H269" s="314">
        <f>E270</f>
        <v>0.08680555555555557</v>
      </c>
      <c r="I269" s="319">
        <v>50</v>
      </c>
      <c r="J269" s="319">
        <f t="shared" si="1"/>
        <v>10</v>
      </c>
      <c r="N269" s="21"/>
      <c r="O269" s="21"/>
      <c r="P269" s="21"/>
      <c r="Q269" s="21"/>
    </row>
    <row r="270" spans="1:17" ht="15">
      <c r="A270" s="656">
        <v>132</v>
      </c>
      <c r="B270" s="493" t="s">
        <v>485</v>
      </c>
      <c r="C270" s="657">
        <v>2009</v>
      </c>
      <c r="D270" s="657">
        <v>85</v>
      </c>
      <c r="E270" s="658">
        <v>0.08680555555555557</v>
      </c>
      <c r="F270" s="662">
        <v>2009</v>
      </c>
      <c r="G270" s="657">
        <v>85</v>
      </c>
      <c r="H270" s="658">
        <v>0.4201388888888889</v>
      </c>
      <c r="I270" s="656">
        <v>501</v>
      </c>
      <c r="J270" s="319">
        <f t="shared" si="1"/>
        <v>1</v>
      </c>
      <c r="N270" s="21"/>
      <c r="O270" s="21"/>
      <c r="P270" s="21"/>
      <c r="Q270" s="21"/>
    </row>
    <row r="271" spans="1:17" ht="15.75" thickBot="1">
      <c r="A271" s="307"/>
      <c r="B271" s="292" t="s">
        <v>311</v>
      </c>
      <c r="C271" s="313">
        <f>F270</f>
        <v>2009</v>
      </c>
      <c r="D271" s="313">
        <f>IF(H270&gt;=$E$275,G270,G270-1)</f>
        <v>85</v>
      </c>
      <c r="E271" s="314">
        <f>IF(H270-$E$275&gt;0,H270-$E$275,H270-$E$275+$E$281)</f>
        <v>0.41944444444444445</v>
      </c>
      <c r="F271" s="663">
        <f>C272</f>
        <v>2009</v>
      </c>
      <c r="G271" s="317">
        <f>D272</f>
        <v>85</v>
      </c>
      <c r="H271" s="318">
        <f>E272</f>
        <v>0.4201388888888889</v>
      </c>
      <c r="I271" s="319">
        <v>50</v>
      </c>
      <c r="J271" s="319">
        <f t="shared" si="1"/>
        <v>10</v>
      </c>
      <c r="N271" s="21"/>
      <c r="O271" s="21"/>
      <c r="P271" s="21"/>
      <c r="Q271" s="21"/>
    </row>
    <row r="272" spans="1:10" ht="15.75" thickBot="1">
      <c r="A272" s="307"/>
      <c r="B272" s="494" t="s">
        <v>487</v>
      </c>
      <c r="C272" s="661">
        <v>2009</v>
      </c>
      <c r="D272" s="659">
        <v>85</v>
      </c>
      <c r="E272" s="660">
        <v>0.4201388888888889</v>
      </c>
      <c r="F272" s="13"/>
      <c r="G272" s="14"/>
      <c r="H272" s="15"/>
      <c r="I272" s="11" t="s">
        <v>137</v>
      </c>
      <c r="J272" s="11"/>
    </row>
    <row r="273" spans="1:10" ht="15">
      <c r="A273" s="307"/>
      <c r="B273" s="410"/>
      <c r="C273" s="413"/>
      <c r="D273" s="413"/>
      <c r="E273" s="401"/>
      <c r="F273" s="447"/>
      <c r="G273" s="447"/>
      <c r="H273" s="265"/>
      <c r="I273" s="48"/>
      <c r="J273" s="48"/>
    </row>
    <row r="275" spans="5:6" ht="15">
      <c r="E275" s="12">
        <v>0.0006944444444444445</v>
      </c>
      <c r="F275" s="20" t="s">
        <v>227</v>
      </c>
    </row>
    <row r="277" spans="5:6" ht="15">
      <c r="E277" s="12">
        <v>0.002777777777777778</v>
      </c>
      <c r="F277" s="20" t="s">
        <v>228</v>
      </c>
    </row>
    <row r="279" spans="5:6" ht="15">
      <c r="E279" s="12">
        <v>0.001388888888888889</v>
      </c>
      <c r="F279" s="20" t="s">
        <v>229</v>
      </c>
    </row>
    <row r="281" spans="5:6" ht="15">
      <c r="E281" s="9">
        <v>1</v>
      </c>
      <c r="F281" s="20" t="s">
        <v>230</v>
      </c>
    </row>
  </sheetData>
  <sheetProtection/>
  <mergeCells count="4">
    <mergeCell ref="B2:B3"/>
    <mergeCell ref="C2:E2"/>
    <mergeCell ref="I2:I3"/>
    <mergeCell ref="J2:J3"/>
  </mergeCells>
  <printOptions gridLines="1"/>
  <pageMargins left="0.75" right="0.75" top="1" bottom="1" header="0.511811023" footer="0.511811023"/>
  <pageSetup horizontalDpi="600" verticalDpi="600" orientation="portrait" r:id="rId1"/>
</worksheet>
</file>

<file path=xl/worksheets/sheet102.xml><?xml version="1.0" encoding="utf-8"?>
<worksheet xmlns="http://schemas.openxmlformats.org/spreadsheetml/2006/main" xmlns:r="http://schemas.openxmlformats.org/officeDocument/2006/relationships">
  <dimension ref="B2:X17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8.7109375" style="10" customWidth="1"/>
    <col min="2" max="2" width="42.421875" style="10" customWidth="1"/>
    <col min="3" max="4" width="11.28125" style="10" bestFit="1" customWidth="1"/>
    <col min="5" max="5" width="12.140625" style="10" bestFit="1" customWidth="1"/>
    <col min="6" max="6" width="9.28125" style="10" bestFit="1" customWidth="1"/>
    <col min="7" max="7" width="11.28125" style="10" bestFit="1" customWidth="1"/>
    <col min="8" max="9" width="10.28125" style="10" bestFit="1" customWidth="1"/>
    <col min="10" max="10" width="11.28125" style="10" bestFit="1" customWidth="1"/>
    <col min="11" max="11" width="5.8515625" style="10" customWidth="1"/>
    <col min="12" max="12" width="15.28125" style="10" customWidth="1"/>
    <col min="13" max="13" width="15.8515625" style="10" bestFit="1" customWidth="1"/>
    <col min="14" max="14" width="23.00390625" style="10" customWidth="1"/>
    <col min="15" max="15" width="21.8515625" style="10" customWidth="1"/>
    <col min="16" max="16" width="22.00390625" style="10" customWidth="1"/>
    <col min="17" max="17" width="29.28125" style="10" customWidth="1"/>
    <col min="18" max="18" width="23.28125" style="10" customWidth="1"/>
    <col min="19" max="19" width="28.421875" style="10" customWidth="1"/>
    <col min="20" max="20" width="80.8515625" style="10" bestFit="1" customWidth="1"/>
    <col min="21" max="21" width="28.421875" style="10" bestFit="1" customWidth="1"/>
    <col min="22" max="22" width="37.421875" style="10" customWidth="1"/>
    <col min="23" max="23" width="26.7109375" style="10" customWidth="1"/>
    <col min="24" max="24" width="80.8515625" style="10" bestFit="1" customWidth="1"/>
    <col min="25" max="25" width="28.00390625" style="10" customWidth="1"/>
    <col min="26" max="26" width="81.140625" style="10" customWidth="1"/>
    <col min="27" max="27" width="28.00390625" style="10" customWidth="1"/>
    <col min="28" max="28" width="21.28125" style="10" customWidth="1"/>
    <col min="29" max="29" width="28.00390625" style="10" customWidth="1"/>
    <col min="30" max="30" width="60.140625" style="10" bestFit="1" customWidth="1"/>
    <col min="31" max="31" width="28.00390625" style="10" customWidth="1"/>
    <col min="32" max="32" width="48.421875" style="10" bestFit="1" customWidth="1"/>
    <col min="33" max="33" width="28.00390625" style="10" customWidth="1"/>
    <col min="34" max="34" width="81.140625" style="10" bestFit="1" customWidth="1"/>
    <col min="35" max="35" width="28.00390625" style="10" customWidth="1"/>
    <col min="36" max="36" width="27.421875" style="10" bestFit="1" customWidth="1"/>
    <col min="37" max="37" width="28.00390625" style="10" customWidth="1"/>
    <col min="38" max="38" width="28.8515625" style="10" bestFit="1" customWidth="1"/>
    <col min="39" max="39" width="28.00390625" style="10" bestFit="1" customWidth="1"/>
    <col min="40" max="40" width="62.28125" style="10" bestFit="1" customWidth="1"/>
    <col min="41" max="41" width="28.00390625" style="10" bestFit="1" customWidth="1"/>
    <col min="42" max="42" width="43.8515625" style="10" bestFit="1" customWidth="1"/>
    <col min="43" max="43" width="27.7109375" style="10" customWidth="1"/>
    <col min="44" max="44" width="21.140625" style="10" customWidth="1"/>
    <col min="45" max="16384" width="11.421875" style="10" customWidth="1"/>
  </cols>
  <sheetData>
    <row r="2" spans="2:18" ht="15">
      <c r="B2" s="264" t="s">
        <v>318</v>
      </c>
      <c r="C2" s="264"/>
      <c r="D2" s="264"/>
      <c r="E2" s="481">
        <v>0</v>
      </c>
      <c r="F2" s="405">
        <v>1</v>
      </c>
      <c r="G2" s="307"/>
      <c r="H2" s="264"/>
      <c r="I2" s="264"/>
      <c r="J2" s="264"/>
      <c r="K2" s="264"/>
      <c r="L2" s="264"/>
      <c r="M2" s="264"/>
      <c r="N2" s="264"/>
      <c r="O2" s="53"/>
      <c r="P2" s="53"/>
      <c r="Q2" s="53"/>
      <c r="R2" s="53"/>
    </row>
    <row r="3" spans="2:24" ht="15">
      <c r="B3" s="375"/>
      <c r="C3" s="375"/>
      <c r="D3" s="375"/>
      <c r="E3" s="375"/>
      <c r="F3" s="307"/>
      <c r="G3" s="307"/>
      <c r="H3" s="308"/>
      <c r="I3" s="308"/>
      <c r="J3" s="308"/>
      <c r="K3" s="307"/>
      <c r="L3" s="307"/>
      <c r="M3" s="308"/>
      <c r="N3" s="308"/>
      <c r="O3" s="307"/>
      <c r="P3" s="308"/>
      <c r="Q3" s="307"/>
      <c r="R3" s="309"/>
      <c r="S3" s="375"/>
      <c r="T3" s="376"/>
      <c r="U3" s="375"/>
      <c r="V3" s="310"/>
      <c r="W3" s="311"/>
      <c r="X3" s="311"/>
    </row>
    <row r="4" spans="2:16" ht="15">
      <c r="B4" s="51" t="s">
        <v>319</v>
      </c>
      <c r="C4" s="946" t="s">
        <v>85</v>
      </c>
      <c r="D4" s="947"/>
      <c r="E4" s="947"/>
      <c r="F4" s="946" t="s">
        <v>86</v>
      </c>
      <c r="G4" s="947"/>
      <c r="H4" s="948" t="s">
        <v>87</v>
      </c>
      <c r="I4" s="947"/>
      <c r="J4" s="947"/>
      <c r="K4" s="51" t="s">
        <v>320</v>
      </c>
      <c r="L4" s="492" t="s">
        <v>321</v>
      </c>
      <c r="M4" s="491" t="s">
        <v>322</v>
      </c>
      <c r="N4" s="406" t="s">
        <v>323</v>
      </c>
      <c r="O4" s="51" t="s">
        <v>324</v>
      </c>
      <c r="P4" s="51" t="s">
        <v>325</v>
      </c>
    </row>
    <row r="5" spans="2:18" ht="15">
      <c r="B5" s="375"/>
      <c r="C5" s="375"/>
      <c r="D5" s="405"/>
      <c r="E5" s="405"/>
      <c r="F5" s="481"/>
      <c r="G5" s="405"/>
      <c r="H5" s="481"/>
      <c r="I5" s="481"/>
      <c r="J5" s="481"/>
      <c r="L5" s="481"/>
      <c r="M5" s="405"/>
      <c r="N5" s="309"/>
      <c r="O5" s="375"/>
      <c r="P5" s="375"/>
      <c r="Q5" s="375"/>
      <c r="R5" s="375"/>
    </row>
    <row r="6" spans="2:18" ht="15">
      <c r="B6" s="375" t="s">
        <v>326</v>
      </c>
      <c r="C6" s="375">
        <v>2009</v>
      </c>
      <c r="D6" s="405">
        <v>48</v>
      </c>
      <c r="E6" s="308">
        <v>0.5277777777777778</v>
      </c>
      <c r="F6" s="405">
        <v>0</v>
      </c>
      <c r="G6" s="308">
        <v>0.001388888888888889</v>
      </c>
      <c r="H6" s="375">
        <v>2009</v>
      </c>
      <c r="I6" s="405">
        <v>48</v>
      </c>
      <c r="J6" s="308">
        <v>0.5291666666666667</v>
      </c>
      <c r="K6" s="10">
        <v>0</v>
      </c>
      <c r="L6" s="309">
        <v>0</v>
      </c>
      <c r="M6" s="405" t="s">
        <v>327</v>
      </c>
      <c r="N6" s="309"/>
      <c r="O6" s="375"/>
      <c r="P6" s="375"/>
      <c r="Q6" s="375"/>
      <c r="R6" s="375"/>
    </row>
    <row r="7" spans="2:18" ht="15">
      <c r="B7" s="375" t="s">
        <v>328</v>
      </c>
      <c r="C7" s="375">
        <v>2009</v>
      </c>
      <c r="D7" s="405">
        <v>48</v>
      </c>
      <c r="E7" s="308">
        <v>0.7604166666666666</v>
      </c>
      <c r="F7" s="405">
        <v>0</v>
      </c>
      <c r="G7" s="308">
        <v>0.3611111111111111</v>
      </c>
      <c r="H7" s="375">
        <v>2009</v>
      </c>
      <c r="I7" s="405">
        <v>49</v>
      </c>
      <c r="J7" s="308">
        <v>0.12152777777777778</v>
      </c>
      <c r="K7" s="10">
        <v>4000</v>
      </c>
      <c r="L7" s="309">
        <v>124.8</v>
      </c>
      <c r="M7" s="405" t="s">
        <v>329</v>
      </c>
      <c r="N7" s="309" t="s">
        <v>330</v>
      </c>
      <c r="O7" s="375" t="s">
        <v>331</v>
      </c>
      <c r="P7" s="375"/>
      <c r="Q7" s="375"/>
      <c r="R7" s="375"/>
    </row>
    <row r="8" spans="2:18" ht="15">
      <c r="B8" s="375" t="s">
        <v>332</v>
      </c>
      <c r="C8" s="375">
        <v>2009</v>
      </c>
      <c r="D8" s="405">
        <v>48</v>
      </c>
      <c r="E8" s="308">
        <v>0.7604166666666666</v>
      </c>
      <c r="F8" s="405">
        <v>0</v>
      </c>
      <c r="G8" s="308">
        <v>0.3611111111111111</v>
      </c>
      <c r="H8" s="375">
        <v>2009</v>
      </c>
      <c r="I8" s="405">
        <v>49</v>
      </c>
      <c r="J8" s="308">
        <v>0.12152777777777778</v>
      </c>
      <c r="K8" s="10">
        <v>0</v>
      </c>
      <c r="L8" s="309">
        <v>17.5</v>
      </c>
      <c r="M8" s="405" t="s">
        <v>333</v>
      </c>
      <c r="N8" s="309"/>
      <c r="O8" s="375"/>
      <c r="P8" s="375"/>
      <c r="Q8" s="375"/>
      <c r="R8" s="375"/>
    </row>
    <row r="9" spans="2:18" ht="15">
      <c r="B9" s="375" t="s">
        <v>334</v>
      </c>
      <c r="C9" s="375">
        <v>2009</v>
      </c>
      <c r="D9" s="405">
        <v>49</v>
      </c>
      <c r="E9" s="308">
        <v>0.1909722222222222</v>
      </c>
      <c r="F9" s="405">
        <v>0</v>
      </c>
      <c r="G9" s="308">
        <v>0.3333333333333333</v>
      </c>
      <c r="H9" s="375">
        <v>2009</v>
      </c>
      <c r="I9" s="405">
        <v>49</v>
      </c>
      <c r="J9" s="308">
        <v>0.5243055555555556</v>
      </c>
      <c r="K9" s="10">
        <v>3000</v>
      </c>
      <c r="L9" s="309">
        <v>86.4</v>
      </c>
      <c r="M9" s="405" t="s">
        <v>333</v>
      </c>
      <c r="N9" s="309"/>
      <c r="O9" s="375"/>
      <c r="P9" s="375"/>
      <c r="Q9" s="375"/>
      <c r="R9" s="375"/>
    </row>
    <row r="10" spans="2:18" ht="15">
      <c r="B10" s="375" t="s">
        <v>335</v>
      </c>
      <c r="C10" s="375">
        <v>2009</v>
      </c>
      <c r="D10" s="405">
        <v>49</v>
      </c>
      <c r="E10" s="308">
        <v>0.5520833333333334</v>
      </c>
      <c r="F10" s="405">
        <v>0</v>
      </c>
      <c r="G10" s="308">
        <v>0.052083333333333336</v>
      </c>
      <c r="H10" s="375">
        <v>2009</v>
      </c>
      <c r="I10" s="405">
        <v>49</v>
      </c>
      <c r="J10" s="308">
        <v>0.6041666666666666</v>
      </c>
      <c r="K10" s="10">
        <v>4000</v>
      </c>
      <c r="L10" s="309">
        <v>18</v>
      </c>
      <c r="M10" s="405" t="s">
        <v>333</v>
      </c>
      <c r="N10" s="309"/>
      <c r="O10" s="375"/>
      <c r="P10" s="375"/>
      <c r="Q10" s="375"/>
      <c r="R10" s="375"/>
    </row>
    <row r="11" spans="2:18" ht="15">
      <c r="B11" s="375" t="s">
        <v>336</v>
      </c>
      <c r="C11" s="375">
        <v>2009</v>
      </c>
      <c r="D11" s="405">
        <v>49</v>
      </c>
      <c r="E11" s="308">
        <v>0.6041666666666666</v>
      </c>
      <c r="F11" s="405">
        <v>0</v>
      </c>
      <c r="G11" s="308">
        <v>0.4826388888888889</v>
      </c>
      <c r="H11" s="375">
        <v>2009</v>
      </c>
      <c r="I11" s="405">
        <v>50</v>
      </c>
      <c r="J11" s="308">
        <v>0.08680555555555557</v>
      </c>
      <c r="K11" s="10">
        <v>4000</v>
      </c>
      <c r="L11" s="309">
        <v>166.8</v>
      </c>
      <c r="M11" s="405" t="s">
        <v>329</v>
      </c>
      <c r="N11" s="309" t="s">
        <v>337</v>
      </c>
      <c r="O11" s="375" t="s">
        <v>331</v>
      </c>
      <c r="P11" s="375"/>
      <c r="Q11" s="375"/>
      <c r="R11" s="375"/>
    </row>
    <row r="12" spans="2:18" ht="15">
      <c r="B12" s="375" t="s">
        <v>338</v>
      </c>
      <c r="C12" s="375">
        <v>2009</v>
      </c>
      <c r="D12" s="405">
        <v>50</v>
      </c>
      <c r="E12" s="308">
        <v>0.08680555555555557</v>
      </c>
      <c r="F12" s="405">
        <v>0</v>
      </c>
      <c r="G12" s="308">
        <v>0.06180555555555556</v>
      </c>
      <c r="H12" s="375">
        <v>2009</v>
      </c>
      <c r="I12" s="405">
        <v>50</v>
      </c>
      <c r="J12" s="308">
        <v>0.1486111111111111</v>
      </c>
      <c r="K12" s="10">
        <v>4000</v>
      </c>
      <c r="L12" s="309">
        <v>21.36</v>
      </c>
      <c r="M12" s="405" t="s">
        <v>333</v>
      </c>
      <c r="N12" s="309"/>
      <c r="O12" s="375"/>
      <c r="P12" s="375"/>
      <c r="Q12" s="375"/>
      <c r="R12" s="375"/>
    </row>
    <row r="13" spans="2:18" ht="15">
      <c r="B13" s="375" t="s">
        <v>339</v>
      </c>
      <c r="C13" s="375">
        <v>2009</v>
      </c>
      <c r="D13" s="405">
        <v>50</v>
      </c>
      <c r="E13" s="308">
        <v>0.1909722222222222</v>
      </c>
      <c r="F13" s="405">
        <v>0</v>
      </c>
      <c r="G13" s="308">
        <v>0.3333333333333333</v>
      </c>
      <c r="H13" s="375">
        <v>2009</v>
      </c>
      <c r="I13" s="405">
        <v>50</v>
      </c>
      <c r="J13" s="308">
        <v>0.5243055555555556</v>
      </c>
      <c r="K13" s="10">
        <v>3000</v>
      </c>
      <c r="L13" s="309">
        <v>86.4</v>
      </c>
      <c r="M13" s="405" t="s">
        <v>333</v>
      </c>
      <c r="N13" s="309"/>
      <c r="O13" s="375"/>
      <c r="P13" s="375"/>
      <c r="Q13" s="375"/>
      <c r="R13" s="375"/>
    </row>
    <row r="14" spans="2:18" ht="15">
      <c r="B14" s="375" t="s">
        <v>340</v>
      </c>
      <c r="C14" s="375">
        <v>2009</v>
      </c>
      <c r="D14" s="405">
        <v>50</v>
      </c>
      <c r="E14" s="308">
        <v>0.5520833333333334</v>
      </c>
      <c r="F14" s="405">
        <v>0</v>
      </c>
      <c r="G14" s="308">
        <v>0.5590277777777778</v>
      </c>
      <c r="H14" s="375">
        <v>2009</v>
      </c>
      <c r="I14" s="405">
        <v>51</v>
      </c>
      <c r="J14" s="308">
        <v>0.1111111111111111</v>
      </c>
      <c r="K14" s="10">
        <v>2200</v>
      </c>
      <c r="L14" s="309">
        <v>106.26</v>
      </c>
      <c r="M14" s="405" t="s">
        <v>333</v>
      </c>
      <c r="N14" s="309"/>
      <c r="O14" s="375"/>
      <c r="P14" s="375"/>
      <c r="Q14" s="375"/>
      <c r="R14" s="375"/>
    </row>
    <row r="15" spans="2:18" ht="15">
      <c r="B15" s="375" t="s">
        <v>341</v>
      </c>
      <c r="C15" s="375">
        <v>2009</v>
      </c>
      <c r="D15" s="405">
        <v>51</v>
      </c>
      <c r="E15" s="308">
        <v>0.18055555555555555</v>
      </c>
      <c r="F15" s="405">
        <v>0</v>
      </c>
      <c r="G15" s="308">
        <v>0.3333333333333333</v>
      </c>
      <c r="H15" s="375">
        <v>2009</v>
      </c>
      <c r="I15" s="405">
        <v>51</v>
      </c>
      <c r="J15" s="308">
        <v>0.513888888888889</v>
      </c>
      <c r="K15" s="10">
        <v>3000</v>
      </c>
      <c r="L15" s="309">
        <v>86.4</v>
      </c>
      <c r="M15" s="405" t="s">
        <v>333</v>
      </c>
      <c r="N15" s="309"/>
      <c r="O15" s="375"/>
      <c r="P15" s="375"/>
      <c r="Q15" s="375"/>
      <c r="R15" s="375"/>
    </row>
    <row r="16" spans="2:18" ht="15">
      <c r="B16" s="375" t="s">
        <v>342</v>
      </c>
      <c r="C16" s="375">
        <v>2009</v>
      </c>
      <c r="D16" s="405">
        <v>51</v>
      </c>
      <c r="E16" s="308">
        <v>0.8680555555555555</v>
      </c>
      <c r="F16" s="405">
        <v>0</v>
      </c>
      <c r="G16" s="308">
        <v>0.3333333333333333</v>
      </c>
      <c r="H16" s="375">
        <v>2009</v>
      </c>
      <c r="I16" s="405">
        <v>52</v>
      </c>
      <c r="J16" s="308">
        <v>0.20138888888888887</v>
      </c>
      <c r="K16" s="10">
        <v>3000</v>
      </c>
      <c r="L16" s="309">
        <v>86.4</v>
      </c>
      <c r="M16" s="405" t="s">
        <v>333</v>
      </c>
      <c r="N16" s="309"/>
      <c r="O16" s="375"/>
      <c r="P16" s="375"/>
      <c r="Q16" s="375"/>
      <c r="R16" s="375"/>
    </row>
    <row r="17" spans="2:18" ht="15">
      <c r="B17" s="375" t="s">
        <v>343</v>
      </c>
      <c r="C17" s="375">
        <v>2009</v>
      </c>
      <c r="D17" s="405">
        <v>52</v>
      </c>
      <c r="E17" s="308">
        <v>0.22916666666666666</v>
      </c>
      <c r="F17" s="405">
        <v>0</v>
      </c>
      <c r="G17" s="308">
        <v>0.47222222222222227</v>
      </c>
      <c r="H17" s="375">
        <v>2009</v>
      </c>
      <c r="I17" s="405">
        <v>52</v>
      </c>
      <c r="J17" s="308">
        <v>0.7013888888888888</v>
      </c>
      <c r="K17" s="10">
        <v>2200</v>
      </c>
      <c r="L17" s="309">
        <v>89.76</v>
      </c>
      <c r="M17" s="405" t="s">
        <v>333</v>
      </c>
      <c r="N17" s="309"/>
      <c r="O17" s="375"/>
      <c r="P17" s="375"/>
      <c r="Q17" s="375"/>
      <c r="R17" s="375"/>
    </row>
    <row r="18" spans="2:18" ht="15">
      <c r="B18" s="375" t="s">
        <v>344</v>
      </c>
      <c r="C18" s="375">
        <v>2009</v>
      </c>
      <c r="D18" s="405">
        <v>52</v>
      </c>
      <c r="E18" s="308">
        <v>0.8680555555555555</v>
      </c>
      <c r="F18" s="405">
        <v>0</v>
      </c>
      <c r="G18" s="308">
        <v>0.3333333333333333</v>
      </c>
      <c r="H18" s="375">
        <v>2009</v>
      </c>
      <c r="I18" s="405">
        <v>53</v>
      </c>
      <c r="J18" s="308">
        <v>0.20138888888888887</v>
      </c>
      <c r="K18" s="10">
        <v>3000</v>
      </c>
      <c r="L18" s="309">
        <v>86.4</v>
      </c>
      <c r="M18" s="405" t="s">
        <v>333</v>
      </c>
      <c r="N18" s="309"/>
      <c r="O18" s="375"/>
      <c r="P18" s="375"/>
      <c r="Q18" s="375"/>
      <c r="R18" s="375"/>
    </row>
    <row r="19" spans="2:18" ht="15">
      <c r="B19" s="375" t="s">
        <v>345</v>
      </c>
      <c r="C19" s="375">
        <v>2009</v>
      </c>
      <c r="D19" s="405">
        <v>53</v>
      </c>
      <c r="E19" s="308">
        <v>0.20138888888888887</v>
      </c>
      <c r="F19" s="405">
        <v>0</v>
      </c>
      <c r="G19" s="308">
        <v>0.051388888888888894</v>
      </c>
      <c r="H19" s="375">
        <v>2009</v>
      </c>
      <c r="I19" s="405">
        <v>53</v>
      </c>
      <c r="J19" s="308">
        <v>0.25277777777777777</v>
      </c>
      <c r="K19" s="10">
        <v>4000</v>
      </c>
      <c r="L19" s="309">
        <v>17.76</v>
      </c>
      <c r="M19" s="405" t="s">
        <v>333</v>
      </c>
      <c r="N19" s="309"/>
      <c r="O19" s="375"/>
      <c r="P19" s="375"/>
      <c r="Q19" s="375"/>
      <c r="R19" s="375"/>
    </row>
    <row r="20" spans="2:18" ht="15">
      <c r="B20" s="375" t="s">
        <v>346</v>
      </c>
      <c r="C20" s="375">
        <v>2009</v>
      </c>
      <c r="D20" s="405">
        <v>53</v>
      </c>
      <c r="E20" s="308">
        <v>0.2534722222222222</v>
      </c>
      <c r="F20" s="405">
        <v>0</v>
      </c>
      <c r="G20" s="308">
        <v>0.024305555555555556</v>
      </c>
      <c r="H20" s="375">
        <v>2009</v>
      </c>
      <c r="I20" s="405">
        <v>53</v>
      </c>
      <c r="J20" s="308">
        <v>0.2777777777777778</v>
      </c>
      <c r="K20" s="10">
        <v>4000</v>
      </c>
      <c r="L20" s="309">
        <v>8.4</v>
      </c>
      <c r="M20" s="405" t="s">
        <v>333</v>
      </c>
      <c r="N20" s="309"/>
      <c r="O20" s="375"/>
      <c r="P20" s="375"/>
      <c r="Q20" s="375"/>
      <c r="R20" s="375"/>
    </row>
    <row r="21" spans="2:18" ht="15">
      <c r="B21" s="375" t="s">
        <v>347</v>
      </c>
      <c r="C21" s="375">
        <v>2009</v>
      </c>
      <c r="D21" s="405">
        <v>53</v>
      </c>
      <c r="E21" s="308">
        <v>0.2777777777777778</v>
      </c>
      <c r="F21" s="405">
        <v>0</v>
      </c>
      <c r="G21" s="308">
        <v>0.3159722222222222</v>
      </c>
      <c r="H21" s="375">
        <v>2009</v>
      </c>
      <c r="I21" s="405">
        <v>53</v>
      </c>
      <c r="J21" s="308">
        <v>0.59375</v>
      </c>
      <c r="K21" s="10">
        <v>4000</v>
      </c>
      <c r="L21" s="309">
        <v>109.2</v>
      </c>
      <c r="M21" s="405" t="s">
        <v>333</v>
      </c>
      <c r="N21" s="309"/>
      <c r="O21" s="375"/>
      <c r="P21" s="375"/>
      <c r="Q21" s="375"/>
      <c r="R21" s="375"/>
    </row>
    <row r="22" spans="2:18" ht="15">
      <c r="B22" s="375" t="s">
        <v>348</v>
      </c>
      <c r="C22" s="375">
        <v>2009</v>
      </c>
      <c r="D22" s="405">
        <v>53</v>
      </c>
      <c r="E22" s="308">
        <v>0.59375</v>
      </c>
      <c r="F22" s="405">
        <v>0</v>
      </c>
      <c r="G22" s="308">
        <v>0.548611111111111</v>
      </c>
      <c r="H22" s="375">
        <v>2009</v>
      </c>
      <c r="I22" s="405">
        <v>54</v>
      </c>
      <c r="J22" s="308">
        <v>0.1423611111111111</v>
      </c>
      <c r="K22" s="10">
        <v>4000</v>
      </c>
      <c r="L22" s="309">
        <v>189.6</v>
      </c>
      <c r="M22" s="405" t="s">
        <v>333</v>
      </c>
      <c r="N22" s="309"/>
      <c r="O22" s="375"/>
      <c r="P22" s="375"/>
      <c r="Q22" s="375"/>
      <c r="R22" s="375"/>
    </row>
    <row r="23" spans="2:18" ht="15">
      <c r="B23" s="375" t="s">
        <v>349</v>
      </c>
      <c r="C23" s="375">
        <v>2009</v>
      </c>
      <c r="D23" s="405">
        <v>54</v>
      </c>
      <c r="E23" s="308">
        <v>0.1423611111111111</v>
      </c>
      <c r="F23" s="405">
        <v>0</v>
      </c>
      <c r="G23" s="308">
        <v>0.024305555555555556</v>
      </c>
      <c r="H23" s="375">
        <v>2009</v>
      </c>
      <c r="I23" s="405">
        <v>54</v>
      </c>
      <c r="J23" s="308">
        <v>0.16666666666666666</v>
      </c>
      <c r="K23" s="10">
        <v>4000</v>
      </c>
      <c r="L23" s="309">
        <v>8.4</v>
      </c>
      <c r="M23" s="405" t="s">
        <v>333</v>
      </c>
      <c r="N23" s="309"/>
      <c r="O23" s="375"/>
      <c r="P23" s="375"/>
      <c r="Q23" s="375"/>
      <c r="R23" s="375"/>
    </row>
    <row r="24" spans="2:18" ht="15">
      <c r="B24" s="375" t="s">
        <v>350</v>
      </c>
      <c r="C24" s="375">
        <v>2009</v>
      </c>
      <c r="D24" s="405">
        <v>54</v>
      </c>
      <c r="E24" s="308">
        <v>0.20833333333333334</v>
      </c>
      <c r="F24" s="405">
        <v>0</v>
      </c>
      <c r="G24" s="308">
        <v>0.3090277777777778</v>
      </c>
      <c r="H24" s="375">
        <v>2009</v>
      </c>
      <c r="I24" s="405">
        <v>54</v>
      </c>
      <c r="J24" s="308">
        <v>0.517361111111111</v>
      </c>
      <c r="K24" s="10">
        <v>3000</v>
      </c>
      <c r="L24" s="309">
        <v>80.1</v>
      </c>
      <c r="M24" s="405" t="s">
        <v>333</v>
      </c>
      <c r="N24" s="309"/>
      <c r="O24" s="375"/>
      <c r="P24" s="375"/>
      <c r="Q24" s="375"/>
      <c r="R24" s="375"/>
    </row>
    <row r="25" spans="2:18" ht="15">
      <c r="B25" s="375" t="s">
        <v>351</v>
      </c>
      <c r="C25" s="375">
        <v>2009</v>
      </c>
      <c r="D25" s="405">
        <v>54</v>
      </c>
      <c r="E25" s="308">
        <v>0.5416666666666666</v>
      </c>
      <c r="F25" s="405">
        <v>0</v>
      </c>
      <c r="G25" s="308">
        <v>0.08333333333333333</v>
      </c>
      <c r="H25" s="375">
        <v>2009</v>
      </c>
      <c r="I25" s="405">
        <v>54</v>
      </c>
      <c r="J25" s="308">
        <v>0.625</v>
      </c>
      <c r="K25" s="10">
        <v>4000</v>
      </c>
      <c r="L25" s="309">
        <v>28.8</v>
      </c>
      <c r="M25" s="405" t="s">
        <v>333</v>
      </c>
      <c r="N25" s="309"/>
      <c r="O25" s="375"/>
      <c r="P25" s="375"/>
      <c r="Q25" s="375"/>
      <c r="R25" s="375"/>
    </row>
    <row r="26" spans="2:18" ht="15">
      <c r="B26" s="375" t="s">
        <v>352</v>
      </c>
      <c r="C26" s="375">
        <v>2009</v>
      </c>
      <c r="D26" s="405">
        <v>54</v>
      </c>
      <c r="E26" s="308">
        <v>0.625</v>
      </c>
      <c r="F26" s="405">
        <v>0</v>
      </c>
      <c r="G26" s="308">
        <v>0.4583333333333333</v>
      </c>
      <c r="H26" s="375">
        <v>2009</v>
      </c>
      <c r="I26" s="405">
        <v>55</v>
      </c>
      <c r="J26" s="308">
        <v>0.08333333333333333</v>
      </c>
      <c r="K26" s="10">
        <v>4000</v>
      </c>
      <c r="L26" s="309">
        <v>158.4</v>
      </c>
      <c r="M26" s="405" t="s">
        <v>329</v>
      </c>
      <c r="N26" s="309" t="s">
        <v>330</v>
      </c>
      <c r="O26" s="375" t="s">
        <v>353</v>
      </c>
      <c r="P26" s="375"/>
      <c r="Q26" s="375"/>
      <c r="R26" s="375"/>
    </row>
    <row r="27" spans="2:18" ht="15">
      <c r="B27" s="375" t="s">
        <v>354</v>
      </c>
      <c r="C27" s="375">
        <v>2009</v>
      </c>
      <c r="D27" s="405">
        <v>54</v>
      </c>
      <c r="E27" s="308">
        <v>0.625</v>
      </c>
      <c r="F27" s="405">
        <v>0</v>
      </c>
      <c r="G27" s="308">
        <v>0.4583333333333333</v>
      </c>
      <c r="H27" s="375">
        <v>2009</v>
      </c>
      <c r="I27" s="405">
        <v>55</v>
      </c>
      <c r="J27" s="308">
        <v>0.08333333333333333</v>
      </c>
      <c r="K27" s="10">
        <v>0</v>
      </c>
      <c r="L27" s="309">
        <v>22</v>
      </c>
      <c r="M27" s="405" t="s">
        <v>333</v>
      </c>
      <c r="N27" s="309"/>
      <c r="O27" s="375"/>
      <c r="P27" s="375"/>
      <c r="Q27" s="375"/>
      <c r="R27" s="375"/>
    </row>
    <row r="28" spans="2:18" ht="15">
      <c r="B28" s="375" t="s">
        <v>355</v>
      </c>
      <c r="C28" s="375">
        <v>2009</v>
      </c>
      <c r="D28" s="405">
        <v>55</v>
      </c>
      <c r="E28" s="308">
        <v>0.08333333333333333</v>
      </c>
      <c r="F28" s="405">
        <v>0</v>
      </c>
      <c r="G28" s="308">
        <v>0.020833333333333332</v>
      </c>
      <c r="H28" s="375">
        <v>2009</v>
      </c>
      <c r="I28" s="405">
        <v>55</v>
      </c>
      <c r="J28" s="308">
        <v>0.10416666666666667</v>
      </c>
      <c r="K28" s="10">
        <v>4000</v>
      </c>
      <c r="L28" s="309">
        <v>7.2</v>
      </c>
      <c r="M28" s="405" t="s">
        <v>333</v>
      </c>
      <c r="N28" s="309"/>
      <c r="O28" s="375"/>
      <c r="P28" s="375"/>
      <c r="Q28" s="375"/>
      <c r="R28" s="375"/>
    </row>
    <row r="29" spans="2:18" ht="15">
      <c r="B29" s="375" t="s">
        <v>356</v>
      </c>
      <c r="C29" s="375">
        <v>2009</v>
      </c>
      <c r="D29" s="405">
        <v>55</v>
      </c>
      <c r="E29" s="308">
        <v>0.17013888888888887</v>
      </c>
      <c r="F29" s="405">
        <v>0</v>
      </c>
      <c r="G29" s="308">
        <v>0.3333333333333333</v>
      </c>
      <c r="H29" s="375">
        <v>2009</v>
      </c>
      <c r="I29" s="405">
        <v>55</v>
      </c>
      <c r="J29" s="308">
        <v>0.5034722222222222</v>
      </c>
      <c r="K29" s="10">
        <v>3000</v>
      </c>
      <c r="L29" s="309">
        <v>86.4</v>
      </c>
      <c r="M29" s="405" t="s">
        <v>333</v>
      </c>
      <c r="N29" s="309"/>
      <c r="O29" s="375"/>
      <c r="P29" s="375"/>
      <c r="Q29" s="375"/>
      <c r="R29" s="375"/>
    </row>
    <row r="30" spans="2:18" ht="15">
      <c r="B30" s="375" t="s">
        <v>357</v>
      </c>
      <c r="C30" s="375">
        <v>2009</v>
      </c>
      <c r="D30" s="405">
        <v>55</v>
      </c>
      <c r="E30" s="308">
        <v>0.53125</v>
      </c>
      <c r="F30" s="405">
        <v>0</v>
      </c>
      <c r="G30" s="308">
        <v>0.052083333333333336</v>
      </c>
      <c r="H30" s="375">
        <v>2009</v>
      </c>
      <c r="I30" s="405">
        <v>55</v>
      </c>
      <c r="J30" s="308">
        <v>0.5833333333333334</v>
      </c>
      <c r="K30" s="10">
        <v>4000</v>
      </c>
      <c r="L30" s="309">
        <v>18</v>
      </c>
      <c r="M30" s="405" t="s">
        <v>333</v>
      </c>
      <c r="N30" s="309"/>
      <c r="O30" s="375"/>
      <c r="P30" s="375"/>
      <c r="Q30" s="375"/>
      <c r="R30" s="375"/>
    </row>
    <row r="31" spans="2:18" ht="15">
      <c r="B31" s="375" t="s">
        <v>358</v>
      </c>
      <c r="C31" s="375">
        <v>2009</v>
      </c>
      <c r="D31" s="405">
        <v>55</v>
      </c>
      <c r="E31" s="308">
        <v>0.5833333333333334</v>
      </c>
      <c r="F31" s="405">
        <v>0</v>
      </c>
      <c r="G31" s="308">
        <v>0.25</v>
      </c>
      <c r="H31" s="375">
        <v>2009</v>
      </c>
      <c r="I31" s="405">
        <v>55</v>
      </c>
      <c r="J31" s="308">
        <v>0.8333333333333334</v>
      </c>
      <c r="K31" s="10">
        <v>4000</v>
      </c>
      <c r="L31" s="309">
        <v>86.4</v>
      </c>
      <c r="M31" s="405" t="s">
        <v>329</v>
      </c>
      <c r="N31" s="309" t="s">
        <v>330</v>
      </c>
      <c r="O31" s="375" t="s">
        <v>353</v>
      </c>
      <c r="P31" s="375"/>
      <c r="Q31" s="375"/>
      <c r="R31" s="375"/>
    </row>
    <row r="32" spans="2:18" ht="15">
      <c r="B32" s="375" t="s">
        <v>359</v>
      </c>
      <c r="C32" s="375">
        <v>2009</v>
      </c>
      <c r="D32" s="405">
        <v>55</v>
      </c>
      <c r="E32" s="308">
        <v>0.5833333333333334</v>
      </c>
      <c r="F32" s="405">
        <v>0</v>
      </c>
      <c r="G32" s="308">
        <v>0.25</v>
      </c>
      <c r="H32" s="375">
        <v>2009</v>
      </c>
      <c r="I32" s="405">
        <v>55</v>
      </c>
      <c r="J32" s="308">
        <v>0.8333333333333334</v>
      </c>
      <c r="K32" s="10">
        <v>0</v>
      </c>
      <c r="L32" s="309">
        <v>12</v>
      </c>
      <c r="M32" s="405" t="s">
        <v>333</v>
      </c>
      <c r="N32" s="309"/>
      <c r="O32" s="375"/>
      <c r="P32" s="375"/>
      <c r="Q32" s="375"/>
      <c r="R32" s="375"/>
    </row>
    <row r="33" spans="2:18" ht="15">
      <c r="B33" s="375" t="s">
        <v>360</v>
      </c>
      <c r="C33" s="375">
        <v>2009</v>
      </c>
      <c r="D33" s="405">
        <v>55</v>
      </c>
      <c r="E33" s="308">
        <v>0.8333333333333334</v>
      </c>
      <c r="F33" s="405">
        <v>0</v>
      </c>
      <c r="G33" s="308">
        <v>0.16666666666666666</v>
      </c>
      <c r="H33" s="375">
        <v>2009</v>
      </c>
      <c r="I33" s="405">
        <v>56</v>
      </c>
      <c r="J33" s="308">
        <v>0</v>
      </c>
      <c r="K33" s="10">
        <v>4000</v>
      </c>
      <c r="L33" s="309">
        <v>57.6</v>
      </c>
      <c r="M33" s="405" t="s">
        <v>333</v>
      </c>
      <c r="N33" s="309"/>
      <c r="O33" s="375"/>
      <c r="P33" s="375"/>
      <c r="Q33" s="375"/>
      <c r="R33" s="375"/>
    </row>
    <row r="34" spans="2:18" ht="15">
      <c r="B34" s="375" t="s">
        <v>361</v>
      </c>
      <c r="C34" s="375">
        <v>2009</v>
      </c>
      <c r="D34" s="405">
        <v>56</v>
      </c>
      <c r="E34" s="308">
        <v>0</v>
      </c>
      <c r="F34" s="405">
        <v>0</v>
      </c>
      <c r="G34" s="308">
        <v>0.11458333333333333</v>
      </c>
      <c r="H34" s="375">
        <v>2009</v>
      </c>
      <c r="I34" s="405">
        <v>56</v>
      </c>
      <c r="J34" s="308">
        <v>0.11458333333333333</v>
      </c>
      <c r="K34" s="10">
        <v>4000</v>
      </c>
      <c r="L34" s="309">
        <v>39.6</v>
      </c>
      <c r="M34" s="405" t="s">
        <v>333</v>
      </c>
      <c r="N34" s="309"/>
      <c r="O34" s="375"/>
      <c r="P34" s="375"/>
      <c r="Q34" s="375"/>
      <c r="R34" s="375"/>
    </row>
    <row r="35" spans="2:18" ht="15">
      <c r="B35" s="375" t="s">
        <v>362</v>
      </c>
      <c r="C35" s="375">
        <v>2009</v>
      </c>
      <c r="D35" s="405">
        <v>56</v>
      </c>
      <c r="E35" s="308">
        <v>0.11458333333333333</v>
      </c>
      <c r="F35" s="405">
        <v>0</v>
      </c>
      <c r="G35" s="308">
        <v>0.024305555555555556</v>
      </c>
      <c r="H35" s="375">
        <v>2009</v>
      </c>
      <c r="I35" s="405">
        <v>56</v>
      </c>
      <c r="J35" s="308">
        <v>0.1388888888888889</v>
      </c>
      <c r="K35" s="10">
        <v>4000</v>
      </c>
      <c r="L35" s="309">
        <v>8.4</v>
      </c>
      <c r="M35" s="405" t="s">
        <v>333</v>
      </c>
      <c r="N35" s="309"/>
      <c r="O35" s="375"/>
      <c r="P35" s="375"/>
      <c r="Q35" s="375"/>
      <c r="R35" s="375"/>
    </row>
    <row r="36" spans="2:18" ht="15">
      <c r="B36" s="375" t="s">
        <v>363</v>
      </c>
      <c r="C36" s="375">
        <v>2009</v>
      </c>
      <c r="D36" s="405">
        <v>56</v>
      </c>
      <c r="E36" s="308">
        <v>0.18055555555555555</v>
      </c>
      <c r="F36" s="405">
        <v>0</v>
      </c>
      <c r="G36" s="308">
        <v>0.3333333333333333</v>
      </c>
      <c r="H36" s="375">
        <v>2009</v>
      </c>
      <c r="I36" s="405">
        <v>56</v>
      </c>
      <c r="J36" s="308">
        <v>0.513888888888889</v>
      </c>
      <c r="K36" s="10">
        <v>3000</v>
      </c>
      <c r="L36" s="309">
        <v>86.4</v>
      </c>
      <c r="M36" s="405" t="s">
        <v>333</v>
      </c>
      <c r="N36" s="309"/>
      <c r="O36" s="375"/>
      <c r="P36" s="375"/>
      <c r="Q36" s="375"/>
      <c r="R36" s="375"/>
    </row>
    <row r="37" spans="2:18" ht="15">
      <c r="B37" s="375" t="s">
        <v>364</v>
      </c>
      <c r="C37" s="375">
        <v>2009</v>
      </c>
      <c r="D37" s="405">
        <v>56</v>
      </c>
      <c r="E37" s="308">
        <v>0.5347222222222222</v>
      </c>
      <c r="F37" s="405">
        <v>0</v>
      </c>
      <c r="G37" s="308">
        <v>0.09027777777777778</v>
      </c>
      <c r="H37" s="375">
        <v>2009</v>
      </c>
      <c r="I37" s="405">
        <v>56</v>
      </c>
      <c r="J37" s="308">
        <v>0.625</v>
      </c>
      <c r="K37" s="10">
        <v>4000</v>
      </c>
      <c r="L37" s="309">
        <v>31.2</v>
      </c>
      <c r="M37" s="405" t="s">
        <v>333</v>
      </c>
      <c r="N37" s="309"/>
      <c r="O37" s="375"/>
      <c r="P37" s="375"/>
      <c r="Q37" s="375"/>
      <c r="R37" s="375"/>
    </row>
    <row r="38" spans="2:18" ht="15">
      <c r="B38" s="375" t="s">
        <v>365</v>
      </c>
      <c r="C38" s="375">
        <v>2009</v>
      </c>
      <c r="D38" s="405">
        <v>56</v>
      </c>
      <c r="E38" s="308">
        <v>0.625</v>
      </c>
      <c r="F38" s="405">
        <v>0</v>
      </c>
      <c r="G38" s="308">
        <v>0.08333333333333333</v>
      </c>
      <c r="H38" s="375">
        <v>2009</v>
      </c>
      <c r="I38" s="405">
        <v>56</v>
      </c>
      <c r="J38" s="308">
        <v>0.7083333333333334</v>
      </c>
      <c r="K38" s="10">
        <v>4000</v>
      </c>
      <c r="L38" s="309">
        <v>28.8</v>
      </c>
      <c r="M38" s="405" t="s">
        <v>333</v>
      </c>
      <c r="N38" s="309"/>
      <c r="O38" s="375"/>
      <c r="P38" s="375"/>
      <c r="Q38" s="375"/>
      <c r="R38" s="375"/>
    </row>
    <row r="39" spans="2:18" ht="15">
      <c r="B39" s="375" t="s">
        <v>366</v>
      </c>
      <c r="C39" s="375">
        <v>2009</v>
      </c>
      <c r="D39" s="405">
        <v>56</v>
      </c>
      <c r="E39" s="308">
        <v>0.7083333333333334</v>
      </c>
      <c r="F39" s="405">
        <v>0</v>
      </c>
      <c r="G39" s="308">
        <v>0.3333333333333333</v>
      </c>
      <c r="H39" s="375">
        <v>2009</v>
      </c>
      <c r="I39" s="405">
        <v>57</v>
      </c>
      <c r="J39" s="308">
        <v>0.041666666666666664</v>
      </c>
      <c r="K39" s="10">
        <v>4000</v>
      </c>
      <c r="L39" s="309">
        <v>115.2</v>
      </c>
      <c r="M39" s="405" t="s">
        <v>333</v>
      </c>
      <c r="N39" s="309"/>
      <c r="O39" s="375"/>
      <c r="P39" s="375"/>
      <c r="Q39" s="375"/>
      <c r="R39" s="375"/>
    </row>
    <row r="40" spans="2:18" ht="15">
      <c r="B40" s="375" t="s">
        <v>367</v>
      </c>
      <c r="C40" s="375">
        <v>2009</v>
      </c>
      <c r="D40" s="405">
        <v>57</v>
      </c>
      <c r="E40" s="308">
        <v>0.041666666666666664</v>
      </c>
      <c r="F40" s="405">
        <v>0</v>
      </c>
      <c r="G40" s="308">
        <v>0.25</v>
      </c>
      <c r="H40" s="375">
        <v>2009</v>
      </c>
      <c r="I40" s="405">
        <v>57</v>
      </c>
      <c r="J40" s="308">
        <v>0.2916666666666667</v>
      </c>
      <c r="K40" s="10">
        <v>4000</v>
      </c>
      <c r="L40" s="309">
        <v>86.4</v>
      </c>
      <c r="M40" s="405" t="s">
        <v>329</v>
      </c>
      <c r="N40" s="309" t="s">
        <v>330</v>
      </c>
      <c r="O40" s="375" t="s">
        <v>353</v>
      </c>
      <c r="P40" s="375"/>
      <c r="Q40" s="375"/>
      <c r="R40" s="375"/>
    </row>
    <row r="41" spans="2:18" ht="15">
      <c r="B41" s="375" t="s">
        <v>368</v>
      </c>
      <c r="C41" s="375">
        <v>2009</v>
      </c>
      <c r="D41" s="405">
        <v>57</v>
      </c>
      <c r="E41" s="308">
        <v>0.041666666666666664</v>
      </c>
      <c r="F41" s="405">
        <v>0</v>
      </c>
      <c r="G41" s="308">
        <v>0.25</v>
      </c>
      <c r="H41" s="375">
        <v>2009</v>
      </c>
      <c r="I41" s="405">
        <v>57</v>
      </c>
      <c r="J41" s="308">
        <v>0.2916666666666667</v>
      </c>
      <c r="K41" s="10">
        <v>0</v>
      </c>
      <c r="L41" s="309">
        <v>12</v>
      </c>
      <c r="M41" s="405" t="s">
        <v>333</v>
      </c>
      <c r="N41" s="309"/>
      <c r="O41" s="375"/>
      <c r="P41" s="375"/>
      <c r="Q41" s="375"/>
      <c r="R41" s="375"/>
    </row>
    <row r="42" spans="2:18" ht="15">
      <c r="B42" s="375" t="s">
        <v>369</v>
      </c>
      <c r="C42" s="375">
        <v>2009</v>
      </c>
      <c r="D42" s="405">
        <v>57</v>
      </c>
      <c r="E42" s="308">
        <v>0.2916666666666667</v>
      </c>
      <c r="F42" s="405">
        <v>0</v>
      </c>
      <c r="G42" s="308">
        <v>0.034722222222222224</v>
      </c>
      <c r="H42" s="375">
        <v>2009</v>
      </c>
      <c r="I42" s="405">
        <v>57</v>
      </c>
      <c r="J42" s="308">
        <v>0.3263888888888889</v>
      </c>
      <c r="K42" s="10">
        <v>4000</v>
      </c>
      <c r="L42" s="309">
        <v>12</v>
      </c>
      <c r="M42" s="405" t="s">
        <v>333</v>
      </c>
      <c r="N42" s="309"/>
      <c r="O42" s="375"/>
      <c r="P42" s="375"/>
      <c r="Q42" s="375"/>
      <c r="R42" s="375"/>
    </row>
    <row r="43" spans="2:18" ht="15">
      <c r="B43" s="375" t="s">
        <v>370</v>
      </c>
      <c r="C43" s="375">
        <v>2009</v>
      </c>
      <c r="D43" s="405">
        <v>57</v>
      </c>
      <c r="E43" s="308">
        <v>0.3263888888888889</v>
      </c>
      <c r="F43" s="405">
        <v>0</v>
      </c>
      <c r="G43" s="308">
        <v>0.13541666666666666</v>
      </c>
      <c r="H43" s="375">
        <v>2009</v>
      </c>
      <c r="I43" s="405">
        <v>57</v>
      </c>
      <c r="J43" s="308">
        <v>0.4618055555555556</v>
      </c>
      <c r="K43" s="10">
        <v>4000</v>
      </c>
      <c r="L43" s="309">
        <v>46.8</v>
      </c>
      <c r="M43" s="405" t="s">
        <v>333</v>
      </c>
      <c r="N43" s="309"/>
      <c r="O43" s="375"/>
      <c r="P43" s="375"/>
      <c r="Q43" s="375"/>
      <c r="R43" s="375"/>
    </row>
    <row r="44" spans="2:18" ht="15">
      <c r="B44" s="375" t="s">
        <v>371</v>
      </c>
      <c r="C44" s="375">
        <v>2009</v>
      </c>
      <c r="D44" s="405">
        <v>57</v>
      </c>
      <c r="E44" s="308">
        <v>0.4618055555555556</v>
      </c>
      <c r="F44" s="405">
        <v>0</v>
      </c>
      <c r="G44" s="308">
        <v>0.3298611111111111</v>
      </c>
      <c r="H44" s="375">
        <v>2009</v>
      </c>
      <c r="I44" s="405">
        <v>57</v>
      </c>
      <c r="J44" s="308">
        <v>0.7916666666666666</v>
      </c>
      <c r="K44" s="10">
        <v>4000</v>
      </c>
      <c r="L44" s="309">
        <v>114</v>
      </c>
      <c r="M44" s="405" t="s">
        <v>329</v>
      </c>
      <c r="N44" s="309" t="s">
        <v>330</v>
      </c>
      <c r="O44" s="375" t="s">
        <v>353</v>
      </c>
      <c r="P44" s="375"/>
      <c r="Q44" s="375"/>
      <c r="R44" s="375"/>
    </row>
    <row r="45" spans="2:18" ht="15">
      <c r="B45" s="375" t="s">
        <v>372</v>
      </c>
      <c r="C45" s="375">
        <v>2009</v>
      </c>
      <c r="D45" s="405">
        <v>57</v>
      </c>
      <c r="E45" s="308">
        <v>0.4618055555555556</v>
      </c>
      <c r="F45" s="405">
        <v>0</v>
      </c>
      <c r="G45" s="308">
        <v>0.3298611111111111</v>
      </c>
      <c r="H45" s="375">
        <v>2009</v>
      </c>
      <c r="I45" s="405">
        <v>57</v>
      </c>
      <c r="J45" s="308">
        <v>0.7916666666666666</v>
      </c>
      <c r="K45" s="10">
        <v>0</v>
      </c>
      <c r="L45" s="309">
        <v>15.5</v>
      </c>
      <c r="M45" s="405" t="s">
        <v>333</v>
      </c>
      <c r="N45" s="309"/>
      <c r="O45" s="375"/>
      <c r="P45" s="375"/>
      <c r="Q45" s="375"/>
      <c r="R45" s="375"/>
    </row>
    <row r="46" spans="2:18" ht="15">
      <c r="B46" s="375" t="s">
        <v>373</v>
      </c>
      <c r="C46" s="375">
        <v>2009</v>
      </c>
      <c r="D46" s="405">
        <v>57</v>
      </c>
      <c r="E46" s="308">
        <v>0.7916666666666666</v>
      </c>
      <c r="F46" s="405">
        <v>0</v>
      </c>
      <c r="G46" s="308">
        <v>0.024305555555555556</v>
      </c>
      <c r="H46" s="375">
        <v>2009</v>
      </c>
      <c r="I46" s="405">
        <v>57</v>
      </c>
      <c r="J46" s="308">
        <v>0.8159722222222222</v>
      </c>
      <c r="K46" s="10">
        <v>4000</v>
      </c>
      <c r="L46" s="309">
        <v>8.4</v>
      </c>
      <c r="M46" s="405" t="s">
        <v>333</v>
      </c>
      <c r="N46" s="309"/>
      <c r="O46" s="375"/>
      <c r="P46" s="375"/>
      <c r="Q46" s="375"/>
      <c r="R46" s="375"/>
    </row>
    <row r="47" spans="2:18" ht="15">
      <c r="B47" s="375" t="s">
        <v>374</v>
      </c>
      <c r="C47" s="375">
        <v>2009</v>
      </c>
      <c r="D47" s="405">
        <v>57</v>
      </c>
      <c r="E47" s="308">
        <v>0.8576388888888888</v>
      </c>
      <c r="F47" s="405">
        <v>0</v>
      </c>
      <c r="G47" s="308">
        <v>0.3333333333333333</v>
      </c>
      <c r="H47" s="375">
        <v>2009</v>
      </c>
      <c r="I47" s="405">
        <v>58</v>
      </c>
      <c r="J47" s="308">
        <v>0.1909722222222222</v>
      </c>
      <c r="K47" s="10">
        <v>3000</v>
      </c>
      <c r="L47" s="309">
        <v>86.4</v>
      </c>
      <c r="M47" s="405" t="s">
        <v>333</v>
      </c>
      <c r="N47" s="309"/>
      <c r="O47" s="375"/>
      <c r="P47" s="375"/>
      <c r="Q47" s="375"/>
      <c r="R47" s="375"/>
    </row>
    <row r="48" spans="2:18" ht="15">
      <c r="B48" s="375" t="s">
        <v>375</v>
      </c>
      <c r="C48" s="375">
        <v>2009</v>
      </c>
      <c r="D48" s="405">
        <v>58</v>
      </c>
      <c r="E48" s="308">
        <v>0.1909722222222222</v>
      </c>
      <c r="F48" s="405">
        <v>0</v>
      </c>
      <c r="G48" s="308">
        <v>0.024305555555555556</v>
      </c>
      <c r="H48" s="375">
        <v>2009</v>
      </c>
      <c r="I48" s="405">
        <v>58</v>
      </c>
      <c r="J48" s="308">
        <v>0.2152777777777778</v>
      </c>
      <c r="K48" s="10">
        <v>4000</v>
      </c>
      <c r="L48" s="309">
        <v>8.4</v>
      </c>
      <c r="M48" s="405" t="s">
        <v>333</v>
      </c>
      <c r="N48" s="309"/>
      <c r="O48" s="375"/>
      <c r="P48" s="375"/>
      <c r="Q48" s="375"/>
      <c r="R48" s="375"/>
    </row>
    <row r="49" spans="2:18" ht="15">
      <c r="B49" s="375" t="s">
        <v>376</v>
      </c>
      <c r="C49" s="375">
        <v>2009</v>
      </c>
      <c r="D49" s="405">
        <v>58</v>
      </c>
      <c r="E49" s="308">
        <v>0.2152777777777778</v>
      </c>
      <c r="F49" s="405">
        <v>0</v>
      </c>
      <c r="G49" s="308">
        <v>0.1875</v>
      </c>
      <c r="H49" s="375">
        <v>2009</v>
      </c>
      <c r="I49" s="405">
        <v>58</v>
      </c>
      <c r="J49" s="308">
        <v>0.40277777777777773</v>
      </c>
      <c r="K49" s="10">
        <v>4000</v>
      </c>
      <c r="L49" s="309">
        <v>64.8</v>
      </c>
      <c r="M49" s="405" t="s">
        <v>329</v>
      </c>
      <c r="N49" s="309" t="s">
        <v>330</v>
      </c>
      <c r="O49" s="375" t="s">
        <v>353</v>
      </c>
      <c r="P49" s="375"/>
      <c r="Q49" s="375"/>
      <c r="R49" s="375"/>
    </row>
    <row r="50" spans="2:18" ht="15">
      <c r="B50" s="375" t="s">
        <v>377</v>
      </c>
      <c r="C50" s="375">
        <v>2009</v>
      </c>
      <c r="D50" s="405">
        <v>58</v>
      </c>
      <c r="E50" s="308">
        <v>0.2152777777777778</v>
      </c>
      <c r="F50" s="405">
        <v>0</v>
      </c>
      <c r="G50" s="308">
        <v>0.1875</v>
      </c>
      <c r="H50" s="375">
        <v>2009</v>
      </c>
      <c r="I50" s="405">
        <v>58</v>
      </c>
      <c r="J50" s="308">
        <v>0.40277777777777773</v>
      </c>
      <c r="K50" s="10">
        <v>0</v>
      </c>
      <c r="L50" s="309">
        <v>9</v>
      </c>
      <c r="M50" s="405" t="s">
        <v>333</v>
      </c>
      <c r="N50" s="309"/>
      <c r="O50" s="375"/>
      <c r="P50" s="375"/>
      <c r="Q50" s="375"/>
      <c r="R50" s="375"/>
    </row>
    <row r="51" spans="2:18" ht="15">
      <c r="B51" s="375" t="s">
        <v>378</v>
      </c>
      <c r="C51" s="375">
        <v>2009</v>
      </c>
      <c r="D51" s="405">
        <v>58</v>
      </c>
      <c r="E51" s="308">
        <v>0.40277777777777773</v>
      </c>
      <c r="F51" s="405">
        <v>0</v>
      </c>
      <c r="G51" s="308">
        <v>0.3680555555555556</v>
      </c>
      <c r="H51" s="375">
        <v>2009</v>
      </c>
      <c r="I51" s="405">
        <v>58</v>
      </c>
      <c r="J51" s="308">
        <v>0.7708333333333334</v>
      </c>
      <c r="K51" s="10">
        <v>4000</v>
      </c>
      <c r="L51" s="309">
        <v>127.2</v>
      </c>
      <c r="M51" s="405" t="s">
        <v>333</v>
      </c>
      <c r="N51" s="309"/>
      <c r="O51" s="375"/>
      <c r="P51" s="375"/>
      <c r="Q51" s="375"/>
      <c r="R51" s="375"/>
    </row>
    <row r="52" spans="2:18" ht="15">
      <c r="B52" s="375" t="s">
        <v>379</v>
      </c>
      <c r="C52" s="375">
        <v>2009</v>
      </c>
      <c r="D52" s="405">
        <v>58</v>
      </c>
      <c r="E52" s="308">
        <v>0.7708333333333334</v>
      </c>
      <c r="F52" s="405">
        <v>0</v>
      </c>
      <c r="G52" s="308">
        <v>0.2847222222222222</v>
      </c>
      <c r="H52" s="375">
        <v>2009</v>
      </c>
      <c r="I52" s="405">
        <v>59</v>
      </c>
      <c r="J52" s="308">
        <v>0.05555555555555555</v>
      </c>
      <c r="K52" s="10">
        <v>4000</v>
      </c>
      <c r="L52" s="309">
        <v>98.4</v>
      </c>
      <c r="M52" s="405" t="s">
        <v>329</v>
      </c>
      <c r="N52" s="309" t="s">
        <v>330</v>
      </c>
      <c r="O52" s="375" t="s">
        <v>353</v>
      </c>
      <c r="P52" s="375"/>
      <c r="Q52" s="375"/>
      <c r="R52" s="375"/>
    </row>
    <row r="53" spans="2:18" ht="15">
      <c r="B53" s="375" t="s">
        <v>380</v>
      </c>
      <c r="C53" s="375">
        <v>2009</v>
      </c>
      <c r="D53" s="405">
        <v>58</v>
      </c>
      <c r="E53" s="308">
        <v>0.7708333333333334</v>
      </c>
      <c r="F53" s="405">
        <v>0</v>
      </c>
      <c r="G53" s="308">
        <v>0.2847222222222222</v>
      </c>
      <c r="H53" s="375">
        <v>2009</v>
      </c>
      <c r="I53" s="405">
        <v>59</v>
      </c>
      <c r="J53" s="308">
        <v>0.05555555555555555</v>
      </c>
      <c r="K53" s="10">
        <v>0</v>
      </c>
      <c r="L53" s="309">
        <v>13.5</v>
      </c>
      <c r="M53" s="405" t="s">
        <v>333</v>
      </c>
      <c r="N53" s="309"/>
      <c r="O53" s="375"/>
      <c r="P53" s="375"/>
      <c r="Q53" s="375"/>
      <c r="R53" s="375"/>
    </row>
    <row r="54" spans="2:18" ht="15">
      <c r="B54" s="375" t="s">
        <v>381</v>
      </c>
      <c r="C54" s="375">
        <v>2009</v>
      </c>
      <c r="D54" s="405">
        <v>59</v>
      </c>
      <c r="E54" s="308">
        <v>0.05555555555555555</v>
      </c>
      <c r="F54" s="405">
        <v>0</v>
      </c>
      <c r="G54" s="308">
        <v>0.06180555555555556</v>
      </c>
      <c r="H54" s="375">
        <v>2009</v>
      </c>
      <c r="I54" s="405">
        <v>59</v>
      </c>
      <c r="J54" s="308">
        <v>0.1173611111111111</v>
      </c>
      <c r="K54" s="10">
        <v>4000</v>
      </c>
      <c r="L54" s="309">
        <v>21.36</v>
      </c>
      <c r="M54" s="405" t="s">
        <v>333</v>
      </c>
      <c r="N54" s="309"/>
      <c r="O54" s="375"/>
      <c r="P54" s="375"/>
      <c r="Q54" s="375"/>
      <c r="R54" s="375"/>
    </row>
    <row r="55" spans="2:18" ht="15">
      <c r="B55" s="375" t="s">
        <v>382</v>
      </c>
      <c r="C55" s="375">
        <v>2009</v>
      </c>
      <c r="D55" s="405">
        <v>59</v>
      </c>
      <c r="E55" s="308">
        <v>0.15972222222222224</v>
      </c>
      <c r="F55" s="405">
        <v>0</v>
      </c>
      <c r="G55" s="308">
        <v>0.3333333333333333</v>
      </c>
      <c r="H55" s="375">
        <v>2009</v>
      </c>
      <c r="I55" s="405">
        <v>59</v>
      </c>
      <c r="J55" s="308">
        <v>0.4930555555555556</v>
      </c>
      <c r="K55" s="10">
        <v>3000</v>
      </c>
      <c r="L55" s="309">
        <v>86.4</v>
      </c>
      <c r="M55" s="405" t="s">
        <v>333</v>
      </c>
      <c r="N55" s="309"/>
      <c r="O55" s="375"/>
      <c r="P55" s="375"/>
      <c r="Q55" s="375"/>
      <c r="R55" s="375"/>
    </row>
    <row r="56" spans="2:18" ht="15">
      <c r="B56" s="375" t="s">
        <v>383</v>
      </c>
      <c r="C56" s="375">
        <v>2009</v>
      </c>
      <c r="D56" s="405">
        <v>59</v>
      </c>
      <c r="E56" s="308">
        <v>0.4930555555555556</v>
      </c>
      <c r="F56" s="405">
        <v>0</v>
      </c>
      <c r="G56" s="308">
        <v>0.027777777777777776</v>
      </c>
      <c r="H56" s="375">
        <v>2009</v>
      </c>
      <c r="I56" s="405">
        <v>59</v>
      </c>
      <c r="J56" s="308">
        <v>0.5208333333333334</v>
      </c>
      <c r="K56" s="10">
        <v>4000</v>
      </c>
      <c r="L56" s="309">
        <v>9.6</v>
      </c>
      <c r="M56" s="405" t="s">
        <v>333</v>
      </c>
      <c r="N56" s="309"/>
      <c r="O56" s="375"/>
      <c r="P56" s="375"/>
      <c r="Q56" s="375"/>
      <c r="R56" s="375"/>
    </row>
    <row r="57" spans="2:18" ht="15">
      <c r="B57" s="375" t="s">
        <v>384</v>
      </c>
      <c r="C57" s="375">
        <v>2009</v>
      </c>
      <c r="D57" s="405">
        <v>59</v>
      </c>
      <c r="E57" s="308">
        <v>0.5208333333333334</v>
      </c>
      <c r="F57" s="405">
        <v>0</v>
      </c>
      <c r="G57" s="308">
        <v>0.3541666666666667</v>
      </c>
      <c r="H57" s="375">
        <v>2009</v>
      </c>
      <c r="I57" s="405">
        <v>59</v>
      </c>
      <c r="J57" s="308">
        <v>0.875</v>
      </c>
      <c r="K57" s="10">
        <v>4000</v>
      </c>
      <c r="L57" s="309">
        <v>122.4</v>
      </c>
      <c r="M57" s="405" t="s">
        <v>329</v>
      </c>
      <c r="N57" s="309" t="s">
        <v>330</v>
      </c>
      <c r="O57" s="375" t="s">
        <v>353</v>
      </c>
      <c r="P57" s="375"/>
      <c r="Q57" s="375"/>
      <c r="R57" s="375"/>
    </row>
    <row r="58" spans="2:18" ht="15">
      <c r="B58" s="375" t="s">
        <v>385</v>
      </c>
      <c r="C58" s="375">
        <v>2009</v>
      </c>
      <c r="D58" s="405">
        <v>59</v>
      </c>
      <c r="E58" s="308">
        <v>0.5208333333333334</v>
      </c>
      <c r="F58" s="405">
        <v>0</v>
      </c>
      <c r="G58" s="308">
        <v>0.3541666666666667</v>
      </c>
      <c r="H58" s="375">
        <v>2009</v>
      </c>
      <c r="I58" s="405">
        <v>59</v>
      </c>
      <c r="J58" s="308">
        <v>0.875</v>
      </c>
      <c r="K58" s="10">
        <v>0</v>
      </c>
      <c r="L58" s="309">
        <v>17</v>
      </c>
      <c r="M58" s="405" t="s">
        <v>333</v>
      </c>
      <c r="N58" s="309"/>
      <c r="O58" s="375"/>
      <c r="P58" s="375"/>
      <c r="Q58" s="375"/>
      <c r="R58" s="375"/>
    </row>
    <row r="59" spans="2:18" ht="15">
      <c r="B59" s="375" t="s">
        <v>386</v>
      </c>
      <c r="C59" s="375">
        <v>2009</v>
      </c>
      <c r="D59" s="405">
        <v>59</v>
      </c>
      <c r="E59" s="308">
        <v>0.875</v>
      </c>
      <c r="F59" s="405">
        <v>0</v>
      </c>
      <c r="G59" s="308">
        <v>0.04861111111111111</v>
      </c>
      <c r="H59" s="375">
        <v>2009</v>
      </c>
      <c r="I59" s="405">
        <v>59</v>
      </c>
      <c r="J59" s="308">
        <v>0.9236111111111112</v>
      </c>
      <c r="K59" s="10">
        <v>4000</v>
      </c>
      <c r="L59" s="309">
        <v>16.8</v>
      </c>
      <c r="M59" s="405" t="s">
        <v>333</v>
      </c>
      <c r="N59" s="309"/>
      <c r="O59" s="375"/>
      <c r="P59" s="375"/>
      <c r="Q59" s="375"/>
      <c r="R59" s="375"/>
    </row>
    <row r="60" spans="2:18" ht="15">
      <c r="B60" s="375" t="s">
        <v>387</v>
      </c>
      <c r="C60" s="375">
        <v>2009</v>
      </c>
      <c r="D60" s="405">
        <v>59</v>
      </c>
      <c r="E60" s="308">
        <v>0.9236111111111112</v>
      </c>
      <c r="F60" s="405">
        <v>0</v>
      </c>
      <c r="G60" s="308">
        <v>0.16666666666666666</v>
      </c>
      <c r="H60" s="375">
        <v>2009</v>
      </c>
      <c r="I60" s="405">
        <v>60</v>
      </c>
      <c r="J60" s="308">
        <v>0.09027777777777778</v>
      </c>
      <c r="K60" s="10">
        <v>4000</v>
      </c>
      <c r="L60" s="309">
        <v>57.6</v>
      </c>
      <c r="M60" s="405" t="s">
        <v>333</v>
      </c>
      <c r="N60" s="309"/>
      <c r="O60" s="375"/>
      <c r="P60" s="375"/>
      <c r="Q60" s="375"/>
      <c r="R60" s="375"/>
    </row>
    <row r="61" spans="2:18" ht="15">
      <c r="B61" s="375" t="s">
        <v>388</v>
      </c>
      <c r="C61" s="375">
        <v>2009</v>
      </c>
      <c r="D61" s="405">
        <v>60</v>
      </c>
      <c r="E61" s="308">
        <v>0.09027777777777778</v>
      </c>
      <c r="F61" s="405">
        <v>0</v>
      </c>
      <c r="G61" s="308">
        <v>0.027777777777777776</v>
      </c>
      <c r="H61" s="375">
        <v>2009</v>
      </c>
      <c r="I61" s="405">
        <v>60</v>
      </c>
      <c r="J61" s="308">
        <v>0.11805555555555557</v>
      </c>
      <c r="K61" s="10">
        <v>4000</v>
      </c>
      <c r="L61" s="309">
        <v>9.6</v>
      </c>
      <c r="M61" s="405" t="s">
        <v>333</v>
      </c>
      <c r="N61" s="309"/>
      <c r="O61" s="375"/>
      <c r="P61" s="375"/>
      <c r="Q61" s="375"/>
      <c r="R61" s="375"/>
    </row>
    <row r="62" spans="2:18" ht="15">
      <c r="B62" s="375" t="s">
        <v>389</v>
      </c>
      <c r="C62" s="375">
        <v>2009</v>
      </c>
      <c r="D62" s="405">
        <v>60</v>
      </c>
      <c r="E62" s="308">
        <v>0.15972222222222224</v>
      </c>
      <c r="F62" s="405">
        <v>0</v>
      </c>
      <c r="G62" s="308">
        <v>0.3333333333333333</v>
      </c>
      <c r="H62" s="375">
        <v>2009</v>
      </c>
      <c r="I62" s="405">
        <v>60</v>
      </c>
      <c r="J62" s="308">
        <v>0.4930555555555556</v>
      </c>
      <c r="K62" s="10">
        <v>3000</v>
      </c>
      <c r="L62" s="309">
        <v>86.4</v>
      </c>
      <c r="M62" s="405" t="s">
        <v>333</v>
      </c>
      <c r="N62" s="309"/>
      <c r="O62" s="375"/>
      <c r="P62" s="375"/>
      <c r="Q62" s="375"/>
      <c r="R62" s="375"/>
    </row>
    <row r="63" spans="2:18" ht="15">
      <c r="B63" s="375" t="s">
        <v>390</v>
      </c>
      <c r="C63" s="375">
        <v>2009</v>
      </c>
      <c r="D63" s="405">
        <v>60</v>
      </c>
      <c r="E63" s="308">
        <v>0.4930555555555556</v>
      </c>
      <c r="F63" s="405">
        <v>0</v>
      </c>
      <c r="G63" s="308">
        <v>0.020833333333333332</v>
      </c>
      <c r="H63" s="375">
        <v>2009</v>
      </c>
      <c r="I63" s="405">
        <v>60</v>
      </c>
      <c r="J63" s="308">
        <v>0.513888888888889</v>
      </c>
      <c r="K63" s="10">
        <v>4000</v>
      </c>
      <c r="L63" s="309">
        <v>7.2</v>
      </c>
      <c r="M63" s="405" t="s">
        <v>333</v>
      </c>
      <c r="N63" s="309"/>
      <c r="O63" s="375"/>
      <c r="P63" s="375"/>
      <c r="Q63" s="375"/>
      <c r="R63" s="375"/>
    </row>
    <row r="64" spans="2:18" ht="15">
      <c r="B64" s="375" t="s">
        <v>391</v>
      </c>
      <c r="C64" s="375">
        <v>2009</v>
      </c>
      <c r="D64" s="405">
        <v>60</v>
      </c>
      <c r="E64" s="308">
        <v>0.513888888888889</v>
      </c>
      <c r="F64" s="405">
        <v>0</v>
      </c>
      <c r="G64" s="308">
        <v>0.2708333333333333</v>
      </c>
      <c r="H64" s="375">
        <v>2009</v>
      </c>
      <c r="I64" s="405">
        <v>60</v>
      </c>
      <c r="J64" s="308">
        <v>0.7847222222222222</v>
      </c>
      <c r="K64" s="10">
        <v>4000</v>
      </c>
      <c r="L64" s="309">
        <v>93.6</v>
      </c>
      <c r="M64" s="405" t="s">
        <v>329</v>
      </c>
      <c r="N64" s="309" t="s">
        <v>330</v>
      </c>
      <c r="O64" s="375" t="s">
        <v>353</v>
      </c>
      <c r="P64" s="375"/>
      <c r="Q64" s="375"/>
      <c r="R64" s="375"/>
    </row>
    <row r="65" spans="2:18" ht="15">
      <c r="B65" s="375" t="s">
        <v>392</v>
      </c>
      <c r="C65" s="375">
        <v>2009</v>
      </c>
      <c r="D65" s="405">
        <v>60</v>
      </c>
      <c r="E65" s="308">
        <v>0.513888888888889</v>
      </c>
      <c r="F65" s="405">
        <v>0</v>
      </c>
      <c r="G65" s="308">
        <v>0.2708333333333333</v>
      </c>
      <c r="H65" s="375">
        <v>2009</v>
      </c>
      <c r="I65" s="405">
        <v>60</v>
      </c>
      <c r="J65" s="308">
        <v>0.7847222222222222</v>
      </c>
      <c r="K65" s="10">
        <v>0</v>
      </c>
      <c r="L65" s="309">
        <v>13</v>
      </c>
      <c r="M65" s="405" t="s">
        <v>333</v>
      </c>
      <c r="N65" s="309"/>
      <c r="O65" s="375"/>
      <c r="P65" s="375"/>
      <c r="Q65" s="375"/>
      <c r="R65" s="375"/>
    </row>
    <row r="66" spans="2:18" ht="15">
      <c r="B66" s="375" t="s">
        <v>393</v>
      </c>
      <c r="C66" s="375">
        <v>2009</v>
      </c>
      <c r="D66" s="405">
        <v>60</v>
      </c>
      <c r="E66" s="308">
        <v>0.8472222222222222</v>
      </c>
      <c r="F66" s="405">
        <v>0</v>
      </c>
      <c r="G66" s="308">
        <v>0.3333333333333333</v>
      </c>
      <c r="H66" s="375">
        <v>2009</v>
      </c>
      <c r="I66" s="405">
        <v>61</v>
      </c>
      <c r="J66" s="308">
        <v>0.18055555555555555</v>
      </c>
      <c r="K66" s="10">
        <v>3000</v>
      </c>
      <c r="L66" s="309">
        <v>86.4</v>
      </c>
      <c r="M66" s="405" t="s">
        <v>333</v>
      </c>
      <c r="N66" s="309"/>
      <c r="O66" s="375"/>
      <c r="P66" s="375"/>
      <c r="Q66" s="375"/>
      <c r="R66" s="375"/>
    </row>
    <row r="67" spans="2:18" ht="15">
      <c r="B67" s="375" t="s">
        <v>394</v>
      </c>
      <c r="C67" s="375">
        <v>2009</v>
      </c>
      <c r="D67" s="405">
        <v>61</v>
      </c>
      <c r="E67" s="308">
        <v>0.20833333333333334</v>
      </c>
      <c r="F67" s="405">
        <v>0</v>
      </c>
      <c r="G67" s="308">
        <v>0.052083333333333336</v>
      </c>
      <c r="H67" s="375">
        <v>2009</v>
      </c>
      <c r="I67" s="405">
        <v>61</v>
      </c>
      <c r="J67" s="308">
        <v>0.2604166666666667</v>
      </c>
      <c r="K67" s="10">
        <v>4000</v>
      </c>
      <c r="L67" s="309">
        <v>18</v>
      </c>
      <c r="M67" s="405" t="s">
        <v>333</v>
      </c>
      <c r="N67" s="309"/>
      <c r="O67" s="375"/>
      <c r="P67" s="375"/>
      <c r="Q67" s="375"/>
      <c r="R67" s="375"/>
    </row>
    <row r="68" spans="2:18" ht="15">
      <c r="B68" s="375" t="s">
        <v>395</v>
      </c>
      <c r="C68" s="375">
        <v>2009</v>
      </c>
      <c r="D68" s="405">
        <v>61</v>
      </c>
      <c r="E68" s="308">
        <v>0.2604166666666667</v>
      </c>
      <c r="F68" s="405">
        <v>0</v>
      </c>
      <c r="G68" s="308">
        <v>0.020833333333333332</v>
      </c>
      <c r="H68" s="375">
        <v>2009</v>
      </c>
      <c r="I68" s="405">
        <v>61</v>
      </c>
      <c r="J68" s="308">
        <v>0.28125</v>
      </c>
      <c r="K68" s="10">
        <v>4000</v>
      </c>
      <c r="L68" s="309">
        <v>7.2</v>
      </c>
      <c r="M68" s="405" t="s">
        <v>333</v>
      </c>
      <c r="N68" s="309"/>
      <c r="O68" s="375"/>
      <c r="P68" s="375"/>
      <c r="Q68" s="375"/>
      <c r="R68" s="375"/>
    </row>
    <row r="69" spans="2:18" ht="15">
      <c r="B69" s="375" t="s">
        <v>396</v>
      </c>
      <c r="C69" s="375">
        <v>2009</v>
      </c>
      <c r="D69" s="405">
        <v>61</v>
      </c>
      <c r="E69" s="308">
        <v>0.28125</v>
      </c>
      <c r="F69" s="405">
        <v>0</v>
      </c>
      <c r="G69" s="308">
        <v>0.08333333333333333</v>
      </c>
      <c r="H69" s="375">
        <v>2009</v>
      </c>
      <c r="I69" s="405">
        <v>61</v>
      </c>
      <c r="J69" s="308">
        <v>0.3645833333333333</v>
      </c>
      <c r="K69" s="10">
        <v>4000</v>
      </c>
      <c r="L69" s="309">
        <v>28.8</v>
      </c>
      <c r="M69" s="405" t="s">
        <v>333</v>
      </c>
      <c r="N69" s="309"/>
      <c r="O69" s="375"/>
      <c r="P69" s="375"/>
      <c r="Q69" s="375"/>
      <c r="R69" s="375"/>
    </row>
    <row r="70" spans="2:18" ht="15">
      <c r="B70" s="375" t="s">
        <v>397</v>
      </c>
      <c r="C70" s="375">
        <v>2009</v>
      </c>
      <c r="D70" s="405">
        <v>61</v>
      </c>
      <c r="E70" s="308">
        <v>0.3645833333333333</v>
      </c>
      <c r="F70" s="405">
        <v>0</v>
      </c>
      <c r="G70" s="308">
        <v>0.375</v>
      </c>
      <c r="H70" s="375">
        <v>2009</v>
      </c>
      <c r="I70" s="405">
        <v>61</v>
      </c>
      <c r="J70" s="308">
        <v>0.7395833333333334</v>
      </c>
      <c r="K70" s="10">
        <v>4000</v>
      </c>
      <c r="L70" s="309">
        <v>129.6</v>
      </c>
      <c r="M70" s="405" t="s">
        <v>333</v>
      </c>
      <c r="N70" s="309"/>
      <c r="O70" s="375"/>
      <c r="P70" s="375"/>
      <c r="Q70" s="375"/>
      <c r="R70" s="375"/>
    </row>
    <row r="71" spans="2:18" ht="15">
      <c r="B71" s="375" t="s">
        <v>398</v>
      </c>
      <c r="C71" s="375">
        <v>2009</v>
      </c>
      <c r="D71" s="405">
        <v>61</v>
      </c>
      <c r="E71" s="308">
        <v>0.7395833333333334</v>
      </c>
      <c r="F71" s="405">
        <v>0</v>
      </c>
      <c r="G71" s="308">
        <v>0.024305555555555556</v>
      </c>
      <c r="H71" s="375">
        <v>2009</v>
      </c>
      <c r="I71" s="405">
        <v>61</v>
      </c>
      <c r="J71" s="308">
        <v>0.7638888888888888</v>
      </c>
      <c r="K71" s="10">
        <v>4000</v>
      </c>
      <c r="L71" s="309">
        <v>8.4</v>
      </c>
      <c r="M71" s="405" t="s">
        <v>333</v>
      </c>
      <c r="N71" s="309"/>
      <c r="O71" s="375"/>
      <c r="P71" s="375"/>
      <c r="Q71" s="375"/>
      <c r="R71" s="375"/>
    </row>
    <row r="72" spans="2:18" ht="15">
      <c r="B72" s="375" t="s">
        <v>399</v>
      </c>
      <c r="C72" s="375">
        <v>2009</v>
      </c>
      <c r="D72" s="405">
        <v>61</v>
      </c>
      <c r="E72" s="308">
        <v>0.8055555555555555</v>
      </c>
      <c r="F72" s="405">
        <v>0</v>
      </c>
      <c r="G72" s="308">
        <v>0.3090277777777778</v>
      </c>
      <c r="H72" s="375">
        <v>2009</v>
      </c>
      <c r="I72" s="405">
        <v>62</v>
      </c>
      <c r="J72" s="308">
        <v>0.11458333333333333</v>
      </c>
      <c r="K72" s="10">
        <v>3000</v>
      </c>
      <c r="L72" s="309">
        <v>80.1</v>
      </c>
      <c r="M72" s="405" t="s">
        <v>333</v>
      </c>
      <c r="N72" s="309"/>
      <c r="O72" s="375"/>
      <c r="P72" s="375"/>
      <c r="Q72" s="375"/>
      <c r="R72" s="375"/>
    </row>
    <row r="73" spans="2:18" ht="15">
      <c r="B73" s="375" t="s">
        <v>400</v>
      </c>
      <c r="C73" s="375">
        <v>2009</v>
      </c>
      <c r="D73" s="405">
        <v>62</v>
      </c>
      <c r="E73" s="308">
        <v>0.1388888888888889</v>
      </c>
      <c r="F73" s="405">
        <v>0</v>
      </c>
      <c r="G73" s="308">
        <v>0.10416666666666667</v>
      </c>
      <c r="H73" s="375">
        <v>2009</v>
      </c>
      <c r="I73" s="405">
        <v>62</v>
      </c>
      <c r="J73" s="308">
        <v>0.24305555555555555</v>
      </c>
      <c r="K73" s="10">
        <v>2200</v>
      </c>
      <c r="L73" s="309">
        <v>19.8</v>
      </c>
      <c r="M73" s="405" t="s">
        <v>333</v>
      </c>
      <c r="N73" s="309"/>
      <c r="O73" s="375"/>
      <c r="P73" s="375"/>
      <c r="Q73" s="375"/>
      <c r="R73" s="375"/>
    </row>
    <row r="74" spans="2:18" ht="15">
      <c r="B74" s="375" t="s">
        <v>401</v>
      </c>
      <c r="C74" s="375">
        <v>2009</v>
      </c>
      <c r="D74" s="405">
        <v>62</v>
      </c>
      <c r="E74" s="308">
        <v>0.3263888888888889</v>
      </c>
      <c r="F74" s="405">
        <v>0</v>
      </c>
      <c r="G74" s="308">
        <v>0.3333333333333333</v>
      </c>
      <c r="H74" s="375">
        <v>2009</v>
      </c>
      <c r="I74" s="405">
        <v>62</v>
      </c>
      <c r="J74" s="308">
        <v>0.6597222222222222</v>
      </c>
      <c r="K74" s="10">
        <v>4000</v>
      </c>
      <c r="L74" s="309">
        <v>115.2</v>
      </c>
      <c r="M74" s="405" t="s">
        <v>333</v>
      </c>
      <c r="N74" s="309"/>
      <c r="O74" s="375"/>
      <c r="P74" s="375"/>
      <c r="Q74" s="375"/>
      <c r="R74" s="375"/>
    </row>
    <row r="75" spans="2:18" ht="15">
      <c r="B75" s="375" t="s">
        <v>402</v>
      </c>
      <c r="C75" s="375">
        <v>2009</v>
      </c>
      <c r="D75" s="405">
        <v>62</v>
      </c>
      <c r="E75" s="308">
        <v>0.8368055555555555</v>
      </c>
      <c r="F75" s="405">
        <v>0</v>
      </c>
      <c r="G75" s="308">
        <v>0.3333333333333333</v>
      </c>
      <c r="H75" s="375">
        <v>2009</v>
      </c>
      <c r="I75" s="405">
        <v>63</v>
      </c>
      <c r="J75" s="308">
        <v>0.17013888888888887</v>
      </c>
      <c r="K75" s="10">
        <v>3000</v>
      </c>
      <c r="L75" s="309">
        <v>86.4</v>
      </c>
      <c r="M75" s="405" t="s">
        <v>333</v>
      </c>
      <c r="N75" s="309"/>
      <c r="O75" s="375"/>
      <c r="P75" s="375"/>
      <c r="Q75" s="375"/>
      <c r="R75" s="375"/>
    </row>
    <row r="76" spans="2:18" ht="15">
      <c r="B76" s="375" t="s">
        <v>403</v>
      </c>
      <c r="C76" s="375">
        <v>2009</v>
      </c>
      <c r="D76" s="405">
        <v>63</v>
      </c>
      <c r="E76" s="308">
        <v>0.3611111111111111</v>
      </c>
      <c r="F76" s="405">
        <v>0</v>
      </c>
      <c r="G76" s="308">
        <v>0.2222222222222222</v>
      </c>
      <c r="H76" s="375">
        <v>2009</v>
      </c>
      <c r="I76" s="405">
        <v>63</v>
      </c>
      <c r="J76" s="308">
        <v>0.5833333333333334</v>
      </c>
      <c r="K76" s="10">
        <v>4000</v>
      </c>
      <c r="L76" s="309">
        <v>76.8</v>
      </c>
      <c r="M76" s="405" t="s">
        <v>333</v>
      </c>
      <c r="N76" s="309"/>
      <c r="O76" s="375"/>
      <c r="P76" s="375"/>
      <c r="Q76" s="375"/>
      <c r="R76" s="375"/>
    </row>
    <row r="77" spans="2:18" ht="15">
      <c r="B77" s="375" t="s">
        <v>404</v>
      </c>
      <c r="C77" s="375">
        <v>2009</v>
      </c>
      <c r="D77" s="405">
        <v>63</v>
      </c>
      <c r="E77" s="308">
        <v>0.8368055555555555</v>
      </c>
      <c r="F77" s="405">
        <v>0</v>
      </c>
      <c r="G77" s="308">
        <v>0.3333333333333333</v>
      </c>
      <c r="H77" s="375">
        <v>2009</v>
      </c>
      <c r="I77" s="405">
        <v>64</v>
      </c>
      <c r="J77" s="308">
        <v>0.17013888888888887</v>
      </c>
      <c r="K77" s="10">
        <v>3000</v>
      </c>
      <c r="L77" s="309">
        <v>86.4</v>
      </c>
      <c r="M77" s="405" t="s">
        <v>333</v>
      </c>
      <c r="N77" s="309"/>
      <c r="O77" s="375"/>
      <c r="P77" s="375"/>
      <c r="Q77" s="375"/>
      <c r="R77" s="375"/>
    </row>
    <row r="78" spans="2:18" ht="15">
      <c r="B78" s="375" t="s">
        <v>405</v>
      </c>
      <c r="C78" s="375">
        <v>2009</v>
      </c>
      <c r="D78" s="405">
        <v>64</v>
      </c>
      <c r="E78" s="308">
        <v>0.19791666666666666</v>
      </c>
      <c r="F78" s="405">
        <v>0</v>
      </c>
      <c r="G78" s="308">
        <v>0.052083333333333336</v>
      </c>
      <c r="H78" s="375">
        <v>2009</v>
      </c>
      <c r="I78" s="405">
        <v>64</v>
      </c>
      <c r="J78" s="308">
        <v>0.25</v>
      </c>
      <c r="K78" s="10">
        <v>4000</v>
      </c>
      <c r="L78" s="309">
        <v>18</v>
      </c>
      <c r="M78" s="405" t="s">
        <v>333</v>
      </c>
      <c r="N78" s="309"/>
      <c r="O78" s="375"/>
      <c r="P78" s="375"/>
      <c r="Q78" s="375"/>
      <c r="R78" s="375"/>
    </row>
    <row r="79" spans="2:18" ht="15">
      <c r="B79" s="375" t="s">
        <v>406</v>
      </c>
      <c r="C79" s="375">
        <v>2009</v>
      </c>
      <c r="D79" s="405">
        <v>64</v>
      </c>
      <c r="E79" s="308">
        <v>0.25</v>
      </c>
      <c r="F79" s="405">
        <v>0</v>
      </c>
      <c r="G79" s="308">
        <v>0.08333333333333333</v>
      </c>
      <c r="H79" s="375">
        <v>2009</v>
      </c>
      <c r="I79" s="405">
        <v>64</v>
      </c>
      <c r="J79" s="308">
        <v>0.3333333333333333</v>
      </c>
      <c r="K79" s="10">
        <v>4000</v>
      </c>
      <c r="L79" s="309">
        <v>28.8</v>
      </c>
      <c r="M79" s="405" t="s">
        <v>333</v>
      </c>
      <c r="N79" s="309"/>
      <c r="O79" s="375"/>
      <c r="P79" s="375"/>
      <c r="Q79" s="375"/>
      <c r="R79" s="375"/>
    </row>
    <row r="80" spans="2:18" ht="15">
      <c r="B80" s="375" t="s">
        <v>407</v>
      </c>
      <c r="C80" s="375">
        <v>2009</v>
      </c>
      <c r="D80" s="405">
        <v>64</v>
      </c>
      <c r="E80" s="308">
        <v>0.3333333333333333</v>
      </c>
      <c r="F80" s="405">
        <v>0</v>
      </c>
      <c r="G80" s="308">
        <v>0.3333333333333333</v>
      </c>
      <c r="H80" s="375">
        <v>2009</v>
      </c>
      <c r="I80" s="405">
        <v>64</v>
      </c>
      <c r="J80" s="308">
        <v>0.6666666666666666</v>
      </c>
      <c r="K80" s="10">
        <v>4000</v>
      </c>
      <c r="L80" s="309">
        <v>115.2</v>
      </c>
      <c r="M80" s="405" t="s">
        <v>329</v>
      </c>
      <c r="N80" s="309" t="s">
        <v>330</v>
      </c>
      <c r="O80" s="375" t="s">
        <v>353</v>
      </c>
      <c r="P80" s="375"/>
      <c r="Q80" s="375"/>
      <c r="R80" s="375"/>
    </row>
    <row r="81" spans="2:18" ht="15">
      <c r="B81" s="375" t="s">
        <v>408</v>
      </c>
      <c r="C81" s="375">
        <v>2009</v>
      </c>
      <c r="D81" s="405">
        <v>64</v>
      </c>
      <c r="E81" s="308">
        <v>0.3333333333333333</v>
      </c>
      <c r="F81" s="405">
        <v>0</v>
      </c>
      <c r="G81" s="308">
        <v>0.3333333333333333</v>
      </c>
      <c r="H81" s="375">
        <v>2009</v>
      </c>
      <c r="I81" s="405">
        <v>64</v>
      </c>
      <c r="J81" s="308">
        <v>0.6666666666666666</v>
      </c>
      <c r="K81" s="10">
        <v>0</v>
      </c>
      <c r="L81" s="309">
        <v>16</v>
      </c>
      <c r="M81" s="405" t="s">
        <v>333</v>
      </c>
      <c r="N81" s="309"/>
      <c r="O81" s="375"/>
      <c r="P81" s="375"/>
      <c r="Q81" s="375"/>
      <c r="R81" s="375"/>
    </row>
    <row r="82" spans="2:18" ht="15">
      <c r="B82" s="375" t="s">
        <v>409</v>
      </c>
      <c r="C82" s="375">
        <v>2009</v>
      </c>
      <c r="D82" s="405">
        <v>64</v>
      </c>
      <c r="E82" s="308">
        <v>0.6666666666666666</v>
      </c>
      <c r="F82" s="405">
        <v>0</v>
      </c>
      <c r="G82" s="308">
        <v>0.020833333333333332</v>
      </c>
      <c r="H82" s="375">
        <v>2009</v>
      </c>
      <c r="I82" s="405">
        <v>64</v>
      </c>
      <c r="J82" s="308">
        <v>0.6875</v>
      </c>
      <c r="K82" s="10">
        <v>4000</v>
      </c>
      <c r="L82" s="309">
        <v>7.2</v>
      </c>
      <c r="M82" s="405" t="s">
        <v>333</v>
      </c>
      <c r="N82" s="309"/>
      <c r="O82" s="375"/>
      <c r="P82" s="375"/>
      <c r="Q82" s="375"/>
      <c r="R82" s="375"/>
    </row>
    <row r="83" spans="2:18" ht="15">
      <c r="B83" s="375" t="s">
        <v>410</v>
      </c>
      <c r="C83" s="375">
        <v>2009</v>
      </c>
      <c r="D83" s="405">
        <v>64</v>
      </c>
      <c r="E83" s="308">
        <v>0.8368055555555555</v>
      </c>
      <c r="F83" s="405">
        <v>0</v>
      </c>
      <c r="G83" s="308">
        <v>0.3333333333333333</v>
      </c>
      <c r="H83" s="375">
        <v>2009</v>
      </c>
      <c r="I83" s="405">
        <v>65</v>
      </c>
      <c r="J83" s="308">
        <v>0.17013888888888887</v>
      </c>
      <c r="K83" s="10">
        <v>3000</v>
      </c>
      <c r="L83" s="309">
        <v>86.4</v>
      </c>
      <c r="M83" s="405" t="s">
        <v>333</v>
      </c>
      <c r="N83" s="309"/>
      <c r="O83" s="375"/>
      <c r="P83" s="375"/>
      <c r="Q83" s="375"/>
      <c r="R83" s="375"/>
    </row>
    <row r="84" spans="2:18" ht="15">
      <c r="B84" s="375" t="s">
        <v>411</v>
      </c>
      <c r="C84" s="375">
        <v>2009</v>
      </c>
      <c r="D84" s="405">
        <v>65</v>
      </c>
      <c r="E84" s="308">
        <v>0.19444444444444445</v>
      </c>
      <c r="F84" s="405">
        <v>0</v>
      </c>
      <c r="G84" s="308">
        <v>0.08333333333333333</v>
      </c>
      <c r="H84" s="375">
        <v>2009</v>
      </c>
      <c r="I84" s="405">
        <v>65</v>
      </c>
      <c r="J84" s="308">
        <v>0.2777777777777778</v>
      </c>
      <c r="K84" s="10">
        <v>4000</v>
      </c>
      <c r="L84" s="309">
        <v>28.8</v>
      </c>
      <c r="M84" s="405" t="s">
        <v>333</v>
      </c>
      <c r="N84" s="309"/>
      <c r="O84" s="375"/>
      <c r="P84" s="375"/>
      <c r="Q84" s="375"/>
      <c r="R84" s="375"/>
    </row>
    <row r="85" spans="2:18" ht="15">
      <c r="B85" s="375" t="s">
        <v>412</v>
      </c>
      <c r="C85" s="375">
        <v>2009</v>
      </c>
      <c r="D85" s="405">
        <v>65</v>
      </c>
      <c r="E85" s="308">
        <v>0.2777777777777778</v>
      </c>
      <c r="F85" s="405">
        <v>0</v>
      </c>
      <c r="G85" s="308">
        <v>0.2951388888888889</v>
      </c>
      <c r="H85" s="375">
        <v>2009</v>
      </c>
      <c r="I85" s="405">
        <v>65</v>
      </c>
      <c r="J85" s="308">
        <v>0.5729166666666666</v>
      </c>
      <c r="K85" s="10">
        <v>4000</v>
      </c>
      <c r="L85" s="309">
        <v>102</v>
      </c>
      <c r="M85" s="405" t="s">
        <v>329</v>
      </c>
      <c r="N85" s="309" t="s">
        <v>330</v>
      </c>
      <c r="O85" s="375" t="s">
        <v>353</v>
      </c>
      <c r="P85" s="375"/>
      <c r="Q85" s="375"/>
      <c r="R85" s="375"/>
    </row>
    <row r="86" spans="2:18" ht="15">
      <c r="B86" s="375" t="s">
        <v>413</v>
      </c>
      <c r="C86" s="375">
        <v>2009</v>
      </c>
      <c r="D86" s="405">
        <v>65</v>
      </c>
      <c r="E86" s="308">
        <v>0.2777777777777778</v>
      </c>
      <c r="F86" s="405">
        <v>0</v>
      </c>
      <c r="G86" s="308">
        <v>0.2951388888888889</v>
      </c>
      <c r="H86" s="375">
        <v>2009</v>
      </c>
      <c r="I86" s="405">
        <v>65</v>
      </c>
      <c r="J86" s="308">
        <v>0.5729166666666666</v>
      </c>
      <c r="K86" s="10">
        <v>0</v>
      </c>
      <c r="L86" s="309">
        <v>14</v>
      </c>
      <c r="M86" s="405" t="s">
        <v>333</v>
      </c>
      <c r="N86" s="309"/>
      <c r="O86" s="375"/>
      <c r="P86" s="375"/>
      <c r="Q86" s="375"/>
      <c r="R86" s="375"/>
    </row>
    <row r="87" spans="2:18" ht="15">
      <c r="B87" s="375" t="s">
        <v>414</v>
      </c>
      <c r="C87" s="375">
        <v>2009</v>
      </c>
      <c r="D87" s="405">
        <v>65</v>
      </c>
      <c r="E87" s="308">
        <v>0.5729166666666666</v>
      </c>
      <c r="F87" s="405">
        <v>0</v>
      </c>
      <c r="G87" s="308">
        <v>0.5590277777777778</v>
      </c>
      <c r="H87" s="375">
        <v>2009</v>
      </c>
      <c r="I87" s="405">
        <v>66</v>
      </c>
      <c r="J87" s="308">
        <v>0.13194444444444445</v>
      </c>
      <c r="K87" s="10">
        <v>2200</v>
      </c>
      <c r="L87" s="309">
        <v>106.26</v>
      </c>
      <c r="M87" s="405" t="s">
        <v>333</v>
      </c>
      <c r="N87" s="309"/>
      <c r="O87" s="375"/>
      <c r="P87" s="375"/>
      <c r="Q87" s="375"/>
      <c r="R87" s="375"/>
    </row>
    <row r="88" spans="2:18" ht="15">
      <c r="B88" s="375" t="s">
        <v>415</v>
      </c>
      <c r="C88" s="375">
        <v>2009</v>
      </c>
      <c r="D88" s="405">
        <v>66</v>
      </c>
      <c r="E88" s="308">
        <v>0.19444444444444445</v>
      </c>
      <c r="F88" s="405">
        <v>0</v>
      </c>
      <c r="G88" s="308">
        <v>0.2777777777777778</v>
      </c>
      <c r="H88" s="375">
        <v>2009</v>
      </c>
      <c r="I88" s="405">
        <v>66</v>
      </c>
      <c r="J88" s="308">
        <v>0.47222222222222227</v>
      </c>
      <c r="K88" s="10">
        <v>3000</v>
      </c>
      <c r="L88" s="309">
        <v>72</v>
      </c>
      <c r="M88" s="405" t="s">
        <v>333</v>
      </c>
      <c r="N88" s="309"/>
      <c r="O88" s="375"/>
      <c r="P88" s="375"/>
      <c r="Q88" s="375"/>
      <c r="R88" s="375"/>
    </row>
    <row r="89" spans="2:18" ht="15">
      <c r="B89" s="375" t="s">
        <v>416</v>
      </c>
      <c r="C89" s="375">
        <v>2009</v>
      </c>
      <c r="D89" s="405">
        <v>66</v>
      </c>
      <c r="E89" s="308">
        <v>0.5347222222222222</v>
      </c>
      <c r="F89" s="405">
        <v>0</v>
      </c>
      <c r="G89" s="308">
        <v>0.052083333333333336</v>
      </c>
      <c r="H89" s="375">
        <v>2009</v>
      </c>
      <c r="I89" s="405">
        <v>66</v>
      </c>
      <c r="J89" s="308">
        <v>0.5868055555555556</v>
      </c>
      <c r="K89" s="10">
        <v>4000</v>
      </c>
      <c r="L89" s="309">
        <v>18</v>
      </c>
      <c r="M89" s="405" t="s">
        <v>333</v>
      </c>
      <c r="N89" s="309"/>
      <c r="O89" s="375"/>
      <c r="P89" s="375"/>
      <c r="Q89" s="375"/>
      <c r="R89" s="375"/>
    </row>
    <row r="90" spans="2:18" ht="15">
      <c r="B90" s="375" t="s">
        <v>417</v>
      </c>
      <c r="C90" s="375">
        <v>2009</v>
      </c>
      <c r="D90" s="405">
        <v>66</v>
      </c>
      <c r="E90" s="308">
        <v>0.5868055555555556</v>
      </c>
      <c r="F90" s="405">
        <v>0</v>
      </c>
      <c r="G90" s="308">
        <v>0.05902777777777778</v>
      </c>
      <c r="H90" s="375">
        <v>2009</v>
      </c>
      <c r="I90" s="405">
        <v>66</v>
      </c>
      <c r="J90" s="308">
        <v>0.6458333333333334</v>
      </c>
      <c r="K90" s="10">
        <v>4000</v>
      </c>
      <c r="L90" s="309">
        <v>20.4</v>
      </c>
      <c r="M90" s="405" t="s">
        <v>333</v>
      </c>
      <c r="N90" s="309"/>
      <c r="O90" s="375"/>
      <c r="P90" s="375"/>
      <c r="Q90" s="375"/>
      <c r="R90" s="375"/>
    </row>
    <row r="91" spans="2:18" ht="15">
      <c r="B91" s="375" t="s">
        <v>418</v>
      </c>
      <c r="C91" s="375">
        <v>2009</v>
      </c>
      <c r="D91" s="405">
        <v>66</v>
      </c>
      <c r="E91" s="308">
        <v>0.6458333333333334</v>
      </c>
      <c r="F91" s="405">
        <v>0</v>
      </c>
      <c r="G91" s="308">
        <v>0.4201388888888889</v>
      </c>
      <c r="H91" s="375">
        <v>2009</v>
      </c>
      <c r="I91" s="405">
        <v>67</v>
      </c>
      <c r="J91" s="308">
        <v>0.06597222222222222</v>
      </c>
      <c r="K91" s="10">
        <v>4000</v>
      </c>
      <c r="L91" s="309">
        <v>145.2</v>
      </c>
      <c r="M91" s="405" t="s">
        <v>333</v>
      </c>
      <c r="N91" s="309"/>
      <c r="O91" s="375"/>
      <c r="P91" s="375"/>
      <c r="Q91" s="375"/>
      <c r="R91" s="375"/>
    </row>
    <row r="92" spans="2:18" ht="15">
      <c r="B92" s="375" t="s">
        <v>419</v>
      </c>
      <c r="C92" s="375">
        <v>2009</v>
      </c>
      <c r="D92" s="405">
        <v>67</v>
      </c>
      <c r="E92" s="308">
        <v>0.1388888888888889</v>
      </c>
      <c r="F92" s="405">
        <v>0</v>
      </c>
      <c r="G92" s="308">
        <v>0.3333333333333333</v>
      </c>
      <c r="H92" s="375">
        <v>2009</v>
      </c>
      <c r="I92" s="405">
        <v>67</v>
      </c>
      <c r="J92" s="308">
        <v>0.47222222222222227</v>
      </c>
      <c r="K92" s="10">
        <v>3000</v>
      </c>
      <c r="L92" s="309">
        <v>86.4</v>
      </c>
      <c r="M92" s="405" t="s">
        <v>333</v>
      </c>
      <c r="N92" s="309"/>
      <c r="O92" s="375"/>
      <c r="P92" s="375"/>
      <c r="Q92" s="375"/>
      <c r="R92" s="375"/>
    </row>
    <row r="93" spans="2:18" ht="15">
      <c r="B93" s="375" t="s">
        <v>420</v>
      </c>
      <c r="C93" s="375">
        <v>2009</v>
      </c>
      <c r="D93" s="405">
        <v>67</v>
      </c>
      <c r="E93" s="308">
        <v>0.5</v>
      </c>
      <c r="F93" s="405">
        <v>0</v>
      </c>
      <c r="G93" s="308">
        <v>0.020833333333333332</v>
      </c>
      <c r="H93" s="375">
        <v>2009</v>
      </c>
      <c r="I93" s="405">
        <v>67</v>
      </c>
      <c r="J93" s="308">
        <v>0.5208333333333334</v>
      </c>
      <c r="K93" s="10">
        <v>4000</v>
      </c>
      <c r="L93" s="309">
        <v>7.2</v>
      </c>
      <c r="M93" s="405" t="s">
        <v>333</v>
      </c>
      <c r="N93" s="309"/>
      <c r="O93" s="375"/>
      <c r="P93" s="375"/>
      <c r="Q93" s="375"/>
      <c r="R93" s="375"/>
    </row>
    <row r="94" spans="2:18" ht="15">
      <c r="B94" s="375" t="s">
        <v>421</v>
      </c>
      <c r="C94" s="375">
        <v>2009</v>
      </c>
      <c r="D94" s="405">
        <v>67</v>
      </c>
      <c r="E94" s="308">
        <v>0.5208333333333334</v>
      </c>
      <c r="F94" s="405">
        <v>0</v>
      </c>
      <c r="G94" s="308">
        <v>0.16666666666666666</v>
      </c>
      <c r="H94" s="375">
        <v>2009</v>
      </c>
      <c r="I94" s="405">
        <v>67</v>
      </c>
      <c r="J94" s="308">
        <v>0.6875</v>
      </c>
      <c r="K94" s="10">
        <v>4000</v>
      </c>
      <c r="L94" s="309">
        <v>57.6</v>
      </c>
      <c r="M94" s="405" t="s">
        <v>329</v>
      </c>
      <c r="N94" s="309" t="s">
        <v>330</v>
      </c>
      <c r="O94" s="375" t="s">
        <v>353</v>
      </c>
      <c r="P94" s="375"/>
      <c r="Q94" s="375"/>
      <c r="R94" s="375"/>
    </row>
    <row r="95" spans="2:18" ht="15">
      <c r="B95" s="375" t="s">
        <v>422</v>
      </c>
      <c r="C95" s="375">
        <v>2009</v>
      </c>
      <c r="D95" s="405">
        <v>67</v>
      </c>
      <c r="E95" s="308">
        <v>0.5208333333333334</v>
      </c>
      <c r="F95" s="405">
        <v>0</v>
      </c>
      <c r="G95" s="308">
        <v>0.16666666666666666</v>
      </c>
      <c r="H95" s="375">
        <v>2009</v>
      </c>
      <c r="I95" s="405">
        <v>67</v>
      </c>
      <c r="J95" s="308">
        <v>0.6875</v>
      </c>
      <c r="K95" s="10">
        <v>0</v>
      </c>
      <c r="L95" s="309">
        <v>8</v>
      </c>
      <c r="M95" s="405" t="s">
        <v>333</v>
      </c>
      <c r="N95" s="309"/>
      <c r="O95" s="375"/>
      <c r="P95" s="375"/>
      <c r="Q95" s="375"/>
      <c r="R95" s="375"/>
    </row>
    <row r="96" spans="2:18" ht="15">
      <c r="B96" s="375" t="s">
        <v>423</v>
      </c>
      <c r="C96" s="375">
        <v>2009</v>
      </c>
      <c r="D96" s="405">
        <v>67</v>
      </c>
      <c r="E96" s="308">
        <v>0.6875</v>
      </c>
      <c r="F96" s="405">
        <v>0</v>
      </c>
      <c r="G96" s="308">
        <v>0.3854166666666667</v>
      </c>
      <c r="H96" s="375">
        <v>2009</v>
      </c>
      <c r="I96" s="405">
        <v>68</v>
      </c>
      <c r="J96" s="308">
        <v>0.07291666666666667</v>
      </c>
      <c r="K96" s="10">
        <v>4000</v>
      </c>
      <c r="L96" s="309">
        <v>133.2</v>
      </c>
      <c r="M96" s="405" t="s">
        <v>333</v>
      </c>
      <c r="N96" s="309"/>
      <c r="O96" s="375"/>
      <c r="P96" s="375"/>
      <c r="Q96" s="375"/>
      <c r="R96" s="375"/>
    </row>
    <row r="97" spans="2:18" ht="15">
      <c r="B97" s="375" t="s">
        <v>424</v>
      </c>
      <c r="C97" s="375">
        <v>2009</v>
      </c>
      <c r="D97" s="405">
        <v>68</v>
      </c>
      <c r="E97" s="308">
        <v>0.07291666666666667</v>
      </c>
      <c r="F97" s="405">
        <v>0</v>
      </c>
      <c r="G97" s="308">
        <v>0.024305555555555556</v>
      </c>
      <c r="H97" s="375">
        <v>2009</v>
      </c>
      <c r="I97" s="405">
        <v>68</v>
      </c>
      <c r="J97" s="308">
        <v>0.09722222222222222</v>
      </c>
      <c r="K97" s="10">
        <v>4000</v>
      </c>
      <c r="L97" s="309">
        <v>8.4</v>
      </c>
      <c r="M97" s="405" t="s">
        <v>333</v>
      </c>
      <c r="N97" s="309"/>
      <c r="O97" s="375"/>
      <c r="P97" s="375"/>
      <c r="Q97" s="375"/>
      <c r="R97" s="375"/>
    </row>
    <row r="98" spans="2:18" ht="15">
      <c r="B98" s="375" t="s">
        <v>425</v>
      </c>
      <c r="C98" s="375">
        <v>2009</v>
      </c>
      <c r="D98" s="405">
        <v>68</v>
      </c>
      <c r="E98" s="308">
        <v>0.1388888888888889</v>
      </c>
      <c r="F98" s="405">
        <v>0</v>
      </c>
      <c r="G98" s="308">
        <v>0.3333333333333333</v>
      </c>
      <c r="H98" s="375">
        <v>2009</v>
      </c>
      <c r="I98" s="405">
        <v>68</v>
      </c>
      <c r="J98" s="308">
        <v>0.47222222222222227</v>
      </c>
      <c r="K98" s="10">
        <v>3000</v>
      </c>
      <c r="L98" s="309">
        <v>86.4</v>
      </c>
      <c r="M98" s="405" t="s">
        <v>333</v>
      </c>
      <c r="N98" s="309"/>
      <c r="O98" s="375"/>
      <c r="P98" s="375"/>
      <c r="Q98" s="375"/>
      <c r="R98" s="375"/>
    </row>
    <row r="99" spans="2:18" ht="15">
      <c r="B99" s="375" t="s">
        <v>426</v>
      </c>
      <c r="C99" s="375">
        <v>2009</v>
      </c>
      <c r="D99" s="405">
        <v>68</v>
      </c>
      <c r="E99" s="308">
        <v>0.7083333333333334</v>
      </c>
      <c r="F99" s="405">
        <v>0</v>
      </c>
      <c r="G99" s="308">
        <v>0.3333333333333333</v>
      </c>
      <c r="H99" s="375">
        <v>2009</v>
      </c>
      <c r="I99" s="405">
        <v>69</v>
      </c>
      <c r="J99" s="308">
        <v>0.041666666666666664</v>
      </c>
      <c r="K99" s="10">
        <v>4000</v>
      </c>
      <c r="L99" s="309">
        <v>115.2</v>
      </c>
      <c r="M99" s="405" t="s">
        <v>333</v>
      </c>
      <c r="N99" s="309"/>
      <c r="O99" s="375"/>
      <c r="P99" s="375"/>
      <c r="Q99" s="375"/>
      <c r="R99" s="375"/>
    </row>
    <row r="100" spans="2:18" ht="15">
      <c r="B100" s="375" t="s">
        <v>427</v>
      </c>
      <c r="C100" s="375">
        <v>2009</v>
      </c>
      <c r="D100" s="405">
        <v>69</v>
      </c>
      <c r="E100" s="308">
        <v>0.041666666666666664</v>
      </c>
      <c r="F100" s="405">
        <v>0</v>
      </c>
      <c r="G100" s="308">
        <v>0.25</v>
      </c>
      <c r="H100" s="375">
        <v>2009</v>
      </c>
      <c r="I100" s="405">
        <v>69</v>
      </c>
      <c r="J100" s="308">
        <v>0.2916666666666667</v>
      </c>
      <c r="K100" s="10">
        <v>4000</v>
      </c>
      <c r="L100" s="309">
        <v>86.4</v>
      </c>
      <c r="M100" s="405" t="s">
        <v>329</v>
      </c>
      <c r="N100" s="309" t="s">
        <v>330</v>
      </c>
      <c r="O100" s="375" t="s">
        <v>353</v>
      </c>
      <c r="P100" s="375"/>
      <c r="Q100" s="375"/>
      <c r="R100" s="375"/>
    </row>
    <row r="101" spans="2:18" ht="15">
      <c r="B101" s="375" t="s">
        <v>428</v>
      </c>
      <c r="C101" s="375">
        <v>2009</v>
      </c>
      <c r="D101" s="405">
        <v>69</v>
      </c>
      <c r="E101" s="308">
        <v>0.041666666666666664</v>
      </c>
      <c r="F101" s="405">
        <v>0</v>
      </c>
      <c r="G101" s="308">
        <v>0.25</v>
      </c>
      <c r="H101" s="375">
        <v>2009</v>
      </c>
      <c r="I101" s="405">
        <v>69</v>
      </c>
      <c r="J101" s="308">
        <v>0.2916666666666667</v>
      </c>
      <c r="K101" s="10">
        <v>0</v>
      </c>
      <c r="L101" s="309">
        <v>12</v>
      </c>
      <c r="M101" s="405" t="s">
        <v>333</v>
      </c>
      <c r="N101" s="309"/>
      <c r="O101" s="375"/>
      <c r="P101" s="375"/>
      <c r="Q101" s="375"/>
      <c r="R101" s="375"/>
    </row>
    <row r="102" spans="2:18" ht="15">
      <c r="B102" s="375" t="s">
        <v>429</v>
      </c>
      <c r="C102" s="375">
        <v>2009</v>
      </c>
      <c r="D102" s="405">
        <v>69</v>
      </c>
      <c r="E102" s="308">
        <v>0.2916666666666667</v>
      </c>
      <c r="F102" s="405">
        <v>0</v>
      </c>
      <c r="G102" s="308">
        <v>0.03819444444444444</v>
      </c>
      <c r="H102" s="375">
        <v>2009</v>
      </c>
      <c r="I102" s="405">
        <v>69</v>
      </c>
      <c r="J102" s="308">
        <v>0.3298611111111111</v>
      </c>
      <c r="K102" s="10">
        <v>4000</v>
      </c>
      <c r="L102" s="309">
        <v>13.2</v>
      </c>
      <c r="M102" s="405" t="s">
        <v>333</v>
      </c>
      <c r="N102" s="309"/>
      <c r="O102" s="375"/>
      <c r="P102" s="375"/>
      <c r="Q102" s="375"/>
      <c r="R102" s="375"/>
    </row>
    <row r="103" spans="2:18" ht="15">
      <c r="B103" s="375" t="s">
        <v>430</v>
      </c>
      <c r="C103" s="375">
        <v>2009</v>
      </c>
      <c r="D103" s="405">
        <v>69</v>
      </c>
      <c r="E103" s="308">
        <v>0.3298611111111111</v>
      </c>
      <c r="F103" s="405">
        <v>0</v>
      </c>
      <c r="G103" s="308">
        <v>0.027777777777777776</v>
      </c>
      <c r="H103" s="375">
        <v>2009</v>
      </c>
      <c r="I103" s="405">
        <v>69</v>
      </c>
      <c r="J103" s="308">
        <v>0.3576388888888889</v>
      </c>
      <c r="K103" s="10">
        <v>4000</v>
      </c>
      <c r="L103" s="309">
        <v>9.6</v>
      </c>
      <c r="M103" s="405" t="s">
        <v>333</v>
      </c>
      <c r="N103" s="309"/>
      <c r="O103" s="375"/>
      <c r="P103" s="375"/>
      <c r="Q103" s="375"/>
      <c r="R103" s="375"/>
    </row>
    <row r="104" spans="2:18" ht="15">
      <c r="B104" s="375" t="s">
        <v>431</v>
      </c>
      <c r="C104" s="375">
        <v>2009</v>
      </c>
      <c r="D104" s="405">
        <v>69</v>
      </c>
      <c r="E104" s="308">
        <v>0.3993055555555556</v>
      </c>
      <c r="F104" s="405">
        <v>0</v>
      </c>
      <c r="G104" s="308">
        <v>0.3333333333333333</v>
      </c>
      <c r="H104" s="375">
        <v>2009</v>
      </c>
      <c r="I104" s="405">
        <v>69</v>
      </c>
      <c r="J104" s="308">
        <v>0.7326388888888888</v>
      </c>
      <c r="K104" s="10">
        <v>3000</v>
      </c>
      <c r="L104" s="309">
        <v>86.4</v>
      </c>
      <c r="M104" s="405" t="s">
        <v>333</v>
      </c>
      <c r="N104" s="309"/>
      <c r="O104" s="375"/>
      <c r="P104" s="375"/>
      <c r="Q104" s="375"/>
      <c r="R104" s="375"/>
    </row>
    <row r="105" spans="2:18" ht="15">
      <c r="B105" s="375" t="s">
        <v>432</v>
      </c>
      <c r="C105" s="375">
        <v>2009</v>
      </c>
      <c r="D105" s="405">
        <v>69</v>
      </c>
      <c r="E105" s="308">
        <v>0.7569444444444445</v>
      </c>
      <c r="F105" s="405">
        <v>0</v>
      </c>
      <c r="G105" s="308">
        <v>0.2777777777777778</v>
      </c>
      <c r="H105" s="375">
        <v>2009</v>
      </c>
      <c r="I105" s="405">
        <v>70</v>
      </c>
      <c r="J105" s="308">
        <v>0.034722222222222224</v>
      </c>
      <c r="K105" s="10">
        <v>4000</v>
      </c>
      <c r="L105" s="309">
        <v>96</v>
      </c>
      <c r="M105" s="405" t="s">
        <v>329</v>
      </c>
      <c r="N105" s="309" t="s">
        <v>433</v>
      </c>
      <c r="O105" s="375" t="s">
        <v>353</v>
      </c>
      <c r="P105" s="375"/>
      <c r="Q105" s="375"/>
      <c r="R105" s="375"/>
    </row>
    <row r="106" spans="2:18" ht="15">
      <c r="B106" s="375" t="s">
        <v>434</v>
      </c>
      <c r="C106" s="375">
        <v>2009</v>
      </c>
      <c r="D106" s="405">
        <v>69</v>
      </c>
      <c r="E106" s="308">
        <v>0.7569444444444445</v>
      </c>
      <c r="F106" s="405">
        <v>0</v>
      </c>
      <c r="G106" s="308">
        <v>0.2777777777777778</v>
      </c>
      <c r="H106" s="375">
        <v>2009</v>
      </c>
      <c r="I106" s="405">
        <v>70</v>
      </c>
      <c r="J106" s="308">
        <v>0.034722222222222224</v>
      </c>
      <c r="K106" s="10">
        <v>0</v>
      </c>
      <c r="L106" s="309">
        <v>16</v>
      </c>
      <c r="M106" s="405" t="s">
        <v>333</v>
      </c>
      <c r="N106" s="309"/>
      <c r="O106" s="375"/>
      <c r="P106" s="375"/>
      <c r="Q106" s="375"/>
      <c r="R106" s="375"/>
    </row>
    <row r="107" spans="2:18" ht="15">
      <c r="B107" s="375" t="s">
        <v>435</v>
      </c>
      <c r="C107" s="375">
        <v>2009</v>
      </c>
      <c r="D107" s="405">
        <v>70</v>
      </c>
      <c r="E107" s="308">
        <v>0.12847222222222224</v>
      </c>
      <c r="F107" s="405">
        <v>0</v>
      </c>
      <c r="G107" s="308">
        <v>0.3333333333333333</v>
      </c>
      <c r="H107" s="375">
        <v>2009</v>
      </c>
      <c r="I107" s="405">
        <v>70</v>
      </c>
      <c r="J107" s="308">
        <v>0.4618055555555556</v>
      </c>
      <c r="K107" s="10">
        <v>3000</v>
      </c>
      <c r="L107" s="309">
        <v>86.4</v>
      </c>
      <c r="M107" s="405" t="s">
        <v>333</v>
      </c>
      <c r="N107" s="309"/>
      <c r="O107" s="375"/>
      <c r="P107" s="375"/>
      <c r="Q107" s="375"/>
      <c r="R107" s="375"/>
    </row>
    <row r="108" spans="2:18" ht="15">
      <c r="B108" s="375" t="s">
        <v>436</v>
      </c>
      <c r="C108" s="375">
        <v>2009</v>
      </c>
      <c r="D108" s="405">
        <v>70</v>
      </c>
      <c r="E108" s="308">
        <v>0.4895833333333333</v>
      </c>
      <c r="F108" s="405">
        <v>0</v>
      </c>
      <c r="G108" s="308">
        <v>0.5694444444444444</v>
      </c>
      <c r="H108" s="375">
        <v>2009</v>
      </c>
      <c r="I108" s="405">
        <v>71</v>
      </c>
      <c r="J108" s="308">
        <v>0.05902777777777778</v>
      </c>
      <c r="K108" s="10">
        <v>4000</v>
      </c>
      <c r="L108" s="309">
        <v>196.8</v>
      </c>
      <c r="M108" s="405" t="s">
        <v>333</v>
      </c>
      <c r="N108" s="309"/>
      <c r="O108" s="375"/>
      <c r="P108" s="375"/>
      <c r="Q108" s="375"/>
      <c r="R108" s="375"/>
    </row>
    <row r="109" spans="2:18" ht="15">
      <c r="B109" s="375" t="s">
        <v>437</v>
      </c>
      <c r="C109" s="375">
        <v>2009</v>
      </c>
      <c r="D109" s="405">
        <v>71</v>
      </c>
      <c r="E109" s="308">
        <v>0.05902777777777778</v>
      </c>
      <c r="F109" s="405">
        <v>0</v>
      </c>
      <c r="G109" s="308">
        <v>0.027777777777777776</v>
      </c>
      <c r="H109" s="375">
        <v>2009</v>
      </c>
      <c r="I109" s="405">
        <v>71</v>
      </c>
      <c r="J109" s="308">
        <v>0.08680555555555557</v>
      </c>
      <c r="K109" s="10">
        <v>4000</v>
      </c>
      <c r="L109" s="309">
        <v>9.6</v>
      </c>
      <c r="M109" s="405" t="s">
        <v>333</v>
      </c>
      <c r="N109" s="309"/>
      <c r="O109" s="375"/>
      <c r="P109" s="375"/>
      <c r="Q109" s="375"/>
      <c r="R109" s="375"/>
    </row>
    <row r="110" spans="2:18" ht="15">
      <c r="B110" s="375" t="s">
        <v>438</v>
      </c>
      <c r="C110" s="375">
        <v>2009</v>
      </c>
      <c r="D110" s="405">
        <v>71</v>
      </c>
      <c r="E110" s="308">
        <v>0.12847222222222224</v>
      </c>
      <c r="F110" s="405">
        <v>0</v>
      </c>
      <c r="G110" s="308">
        <v>0.3333333333333333</v>
      </c>
      <c r="H110" s="375">
        <v>2009</v>
      </c>
      <c r="I110" s="405">
        <v>71</v>
      </c>
      <c r="J110" s="308">
        <v>0.4618055555555556</v>
      </c>
      <c r="K110" s="10">
        <v>3000</v>
      </c>
      <c r="L110" s="309">
        <v>86.4</v>
      </c>
      <c r="M110" s="405" t="s">
        <v>333</v>
      </c>
      <c r="N110" s="309"/>
      <c r="O110" s="375"/>
      <c r="P110" s="375"/>
      <c r="Q110" s="375"/>
      <c r="R110" s="375"/>
    </row>
    <row r="111" spans="2:18" ht="15">
      <c r="B111" s="375" t="s">
        <v>439</v>
      </c>
      <c r="C111" s="375">
        <v>2009</v>
      </c>
      <c r="D111" s="405">
        <v>71</v>
      </c>
      <c r="E111" s="308">
        <v>0.4895833333333333</v>
      </c>
      <c r="F111" s="405">
        <v>0</v>
      </c>
      <c r="G111" s="308">
        <v>0.3819444444444444</v>
      </c>
      <c r="H111" s="375">
        <v>2009</v>
      </c>
      <c r="I111" s="405">
        <v>71</v>
      </c>
      <c r="J111" s="308">
        <v>0.8715277777777778</v>
      </c>
      <c r="K111" s="10">
        <v>4000</v>
      </c>
      <c r="L111" s="309">
        <v>132</v>
      </c>
      <c r="M111" s="405" t="s">
        <v>333</v>
      </c>
      <c r="N111" s="309"/>
      <c r="O111" s="375"/>
      <c r="P111" s="375"/>
      <c r="Q111" s="375"/>
      <c r="R111" s="375"/>
    </row>
    <row r="112" spans="2:18" ht="15">
      <c r="B112" s="375" t="s">
        <v>440</v>
      </c>
      <c r="C112" s="375">
        <v>2009</v>
      </c>
      <c r="D112" s="405">
        <v>71</v>
      </c>
      <c r="E112" s="308">
        <v>0.8715277777777778</v>
      </c>
      <c r="F112" s="405">
        <v>0</v>
      </c>
      <c r="G112" s="308">
        <v>0.041666666666666664</v>
      </c>
      <c r="H112" s="375">
        <v>2009</v>
      </c>
      <c r="I112" s="405">
        <v>71</v>
      </c>
      <c r="J112" s="308">
        <v>0.9131944444444445</v>
      </c>
      <c r="K112" s="10">
        <v>4000</v>
      </c>
      <c r="L112" s="309">
        <v>14.4</v>
      </c>
      <c r="M112" s="405" t="s">
        <v>333</v>
      </c>
      <c r="N112" s="309"/>
      <c r="O112" s="375"/>
      <c r="P112" s="375"/>
      <c r="Q112" s="375"/>
      <c r="R112" s="375"/>
    </row>
    <row r="113" spans="2:18" ht="15">
      <c r="B113" s="375" t="s">
        <v>441</v>
      </c>
      <c r="C113" s="375">
        <v>2009</v>
      </c>
      <c r="D113" s="405">
        <v>72</v>
      </c>
      <c r="E113" s="308">
        <v>0.12847222222222224</v>
      </c>
      <c r="F113" s="405">
        <v>0</v>
      </c>
      <c r="G113" s="308">
        <v>0.3333333333333333</v>
      </c>
      <c r="H113" s="375">
        <v>2009</v>
      </c>
      <c r="I113" s="405">
        <v>72</v>
      </c>
      <c r="J113" s="308">
        <v>0.4618055555555556</v>
      </c>
      <c r="K113" s="10">
        <v>3000</v>
      </c>
      <c r="L113" s="309">
        <v>86.4</v>
      </c>
      <c r="M113" s="405" t="s">
        <v>333</v>
      </c>
      <c r="N113" s="309"/>
      <c r="O113" s="375"/>
      <c r="P113" s="375"/>
      <c r="Q113" s="375"/>
      <c r="R113" s="375"/>
    </row>
    <row r="114" spans="2:18" ht="15">
      <c r="B114" s="375" t="s">
        <v>442</v>
      </c>
      <c r="C114" s="375">
        <v>2009</v>
      </c>
      <c r="D114" s="405">
        <v>72</v>
      </c>
      <c r="E114" s="308">
        <v>0.6979166666666666</v>
      </c>
      <c r="F114" s="405">
        <v>0</v>
      </c>
      <c r="G114" s="308">
        <v>0.08333333333333333</v>
      </c>
      <c r="H114" s="375">
        <v>2009</v>
      </c>
      <c r="I114" s="405">
        <v>72</v>
      </c>
      <c r="J114" s="308">
        <v>0.78125</v>
      </c>
      <c r="K114" s="10">
        <v>4000</v>
      </c>
      <c r="L114" s="309">
        <v>28.8</v>
      </c>
      <c r="M114" s="405" t="s">
        <v>333</v>
      </c>
      <c r="N114" s="309"/>
      <c r="O114" s="375"/>
      <c r="P114" s="375"/>
      <c r="Q114" s="375"/>
      <c r="R114" s="375"/>
    </row>
    <row r="115" spans="2:18" ht="15">
      <c r="B115" s="375" t="s">
        <v>443</v>
      </c>
      <c r="C115" s="375">
        <v>2009</v>
      </c>
      <c r="D115" s="405">
        <v>72</v>
      </c>
      <c r="E115" s="308">
        <v>0.78125</v>
      </c>
      <c r="F115" s="405">
        <v>0</v>
      </c>
      <c r="G115" s="308">
        <v>0.2673611111111111</v>
      </c>
      <c r="H115" s="375">
        <v>2009</v>
      </c>
      <c r="I115" s="405">
        <v>73</v>
      </c>
      <c r="J115" s="308">
        <v>0.04861111111111111</v>
      </c>
      <c r="K115" s="10">
        <v>4000</v>
      </c>
      <c r="L115" s="309">
        <v>92.4</v>
      </c>
      <c r="M115" s="405" t="s">
        <v>333</v>
      </c>
      <c r="N115" s="309"/>
      <c r="O115" s="375"/>
      <c r="P115" s="375"/>
      <c r="Q115" s="375"/>
      <c r="R115" s="375"/>
    </row>
    <row r="116" spans="2:18" ht="15">
      <c r="B116" s="375" t="s">
        <v>444</v>
      </c>
      <c r="C116" s="375">
        <v>2009</v>
      </c>
      <c r="D116" s="405">
        <v>73</v>
      </c>
      <c r="E116" s="308">
        <v>0.04861111111111111</v>
      </c>
      <c r="F116" s="405">
        <v>0</v>
      </c>
      <c r="G116" s="308">
        <v>0.027777777777777776</v>
      </c>
      <c r="H116" s="375">
        <v>2009</v>
      </c>
      <c r="I116" s="405">
        <v>73</v>
      </c>
      <c r="J116" s="308">
        <v>0.0763888888888889</v>
      </c>
      <c r="K116" s="10">
        <v>4000</v>
      </c>
      <c r="L116" s="309">
        <v>9.6</v>
      </c>
      <c r="M116" s="405" t="s">
        <v>333</v>
      </c>
      <c r="N116" s="309"/>
      <c r="O116" s="375"/>
      <c r="P116" s="375"/>
      <c r="Q116" s="375"/>
      <c r="R116" s="375"/>
    </row>
    <row r="117" spans="2:18" ht="15">
      <c r="B117" s="375" t="s">
        <v>445</v>
      </c>
      <c r="C117" s="375">
        <v>2009</v>
      </c>
      <c r="D117" s="405">
        <v>73</v>
      </c>
      <c r="E117" s="308">
        <v>0.11805555555555557</v>
      </c>
      <c r="F117" s="405">
        <v>0</v>
      </c>
      <c r="G117" s="308">
        <v>0.3333333333333333</v>
      </c>
      <c r="H117" s="375">
        <v>2009</v>
      </c>
      <c r="I117" s="405">
        <v>73</v>
      </c>
      <c r="J117" s="308">
        <v>0.4513888888888889</v>
      </c>
      <c r="K117" s="10">
        <v>3000</v>
      </c>
      <c r="L117" s="309">
        <v>86.4</v>
      </c>
      <c r="M117" s="405" t="s">
        <v>333</v>
      </c>
      <c r="N117" s="309"/>
      <c r="O117" s="375"/>
      <c r="P117" s="375"/>
      <c r="Q117" s="375"/>
      <c r="R117" s="375"/>
    </row>
    <row r="118" spans="2:18" ht="15">
      <c r="B118" s="375" t="s">
        <v>446</v>
      </c>
      <c r="C118" s="375">
        <v>2009</v>
      </c>
      <c r="D118" s="405">
        <v>73</v>
      </c>
      <c r="E118" s="308">
        <v>0.8055555555555555</v>
      </c>
      <c r="F118" s="405">
        <v>0</v>
      </c>
      <c r="G118" s="308">
        <v>0.3333333333333333</v>
      </c>
      <c r="H118" s="375">
        <v>2009</v>
      </c>
      <c r="I118" s="405">
        <v>74</v>
      </c>
      <c r="J118" s="308">
        <v>0.1388888888888889</v>
      </c>
      <c r="K118" s="10">
        <v>3000</v>
      </c>
      <c r="L118" s="309">
        <v>86.4</v>
      </c>
      <c r="M118" s="405" t="s">
        <v>333</v>
      </c>
      <c r="N118" s="309"/>
      <c r="O118" s="375"/>
      <c r="P118" s="375"/>
      <c r="Q118" s="375"/>
      <c r="R118" s="375"/>
    </row>
    <row r="119" spans="2:18" ht="15">
      <c r="B119" s="375" t="s">
        <v>447</v>
      </c>
      <c r="C119" s="375">
        <v>2009</v>
      </c>
      <c r="D119" s="405">
        <v>74</v>
      </c>
      <c r="E119" s="308">
        <v>0.16666666666666666</v>
      </c>
      <c r="F119" s="405">
        <v>0</v>
      </c>
      <c r="G119" s="308">
        <v>0.513888888888889</v>
      </c>
      <c r="H119" s="375">
        <v>2009</v>
      </c>
      <c r="I119" s="405">
        <v>74</v>
      </c>
      <c r="J119" s="308">
        <v>0.6805555555555555</v>
      </c>
      <c r="K119" s="10">
        <v>4000</v>
      </c>
      <c r="L119" s="309">
        <v>177.6</v>
      </c>
      <c r="M119" s="405" t="s">
        <v>333</v>
      </c>
      <c r="N119" s="309"/>
      <c r="O119" s="375"/>
      <c r="P119" s="375"/>
      <c r="Q119" s="375"/>
      <c r="R119" s="375"/>
    </row>
    <row r="120" spans="2:18" ht="15">
      <c r="B120" s="375" t="s">
        <v>448</v>
      </c>
      <c r="C120" s="375">
        <v>2009</v>
      </c>
      <c r="D120" s="405">
        <v>74</v>
      </c>
      <c r="E120" s="308">
        <v>0.6805555555555555</v>
      </c>
      <c r="F120" s="405">
        <v>0</v>
      </c>
      <c r="G120" s="308">
        <v>0.020833333333333332</v>
      </c>
      <c r="H120" s="375">
        <v>2009</v>
      </c>
      <c r="I120" s="405">
        <v>74</v>
      </c>
      <c r="J120" s="308">
        <v>0.7013888888888888</v>
      </c>
      <c r="K120" s="10">
        <v>4000</v>
      </c>
      <c r="L120" s="309">
        <v>7.2</v>
      </c>
      <c r="M120" s="405" t="s">
        <v>333</v>
      </c>
      <c r="N120" s="309"/>
      <c r="O120" s="375"/>
      <c r="P120" s="375"/>
      <c r="Q120" s="375"/>
      <c r="R120" s="375"/>
    </row>
    <row r="121" spans="2:18" ht="15">
      <c r="B121" s="375" t="s">
        <v>449</v>
      </c>
      <c r="C121" s="375">
        <v>2009</v>
      </c>
      <c r="D121" s="405">
        <v>74</v>
      </c>
      <c r="E121" s="308">
        <v>0.8055555555555555</v>
      </c>
      <c r="F121" s="405">
        <v>0</v>
      </c>
      <c r="G121" s="308">
        <v>0.3333333333333333</v>
      </c>
      <c r="H121" s="375">
        <v>2009</v>
      </c>
      <c r="I121" s="405">
        <v>75</v>
      </c>
      <c r="J121" s="308">
        <v>0.1388888888888889</v>
      </c>
      <c r="K121" s="10">
        <v>3000</v>
      </c>
      <c r="L121" s="309">
        <v>86.4</v>
      </c>
      <c r="M121" s="405" t="s">
        <v>333</v>
      </c>
      <c r="N121" s="309"/>
      <c r="O121" s="375"/>
      <c r="P121" s="375"/>
      <c r="Q121" s="375"/>
      <c r="R121" s="375"/>
    </row>
    <row r="122" spans="2:18" ht="15">
      <c r="B122" s="375" t="s">
        <v>450</v>
      </c>
      <c r="C122" s="375">
        <v>2009</v>
      </c>
      <c r="D122" s="405">
        <v>75</v>
      </c>
      <c r="E122" s="308">
        <v>0.16666666666666666</v>
      </c>
      <c r="F122" s="405">
        <v>0</v>
      </c>
      <c r="G122" s="308">
        <v>0.052083333333333336</v>
      </c>
      <c r="H122" s="375">
        <v>2009</v>
      </c>
      <c r="I122" s="405">
        <v>75</v>
      </c>
      <c r="J122" s="308">
        <v>0.21875</v>
      </c>
      <c r="K122" s="10">
        <v>4000</v>
      </c>
      <c r="L122" s="309">
        <v>18</v>
      </c>
      <c r="M122" s="405" t="s">
        <v>333</v>
      </c>
      <c r="N122" s="309"/>
      <c r="O122" s="375"/>
      <c r="P122" s="375"/>
      <c r="Q122" s="375"/>
      <c r="R122" s="375"/>
    </row>
    <row r="123" spans="2:18" ht="15">
      <c r="B123" s="375" t="s">
        <v>451</v>
      </c>
      <c r="C123" s="375">
        <v>2009</v>
      </c>
      <c r="D123" s="405">
        <v>75</v>
      </c>
      <c r="E123" s="308">
        <v>0.23958333333333334</v>
      </c>
      <c r="F123" s="405">
        <v>0</v>
      </c>
      <c r="G123" s="308">
        <v>0.08333333333333333</v>
      </c>
      <c r="H123" s="375">
        <v>2009</v>
      </c>
      <c r="I123" s="405">
        <v>75</v>
      </c>
      <c r="J123" s="308">
        <v>0.3229166666666667</v>
      </c>
      <c r="K123" s="10">
        <v>4000</v>
      </c>
      <c r="L123" s="309">
        <v>28.8</v>
      </c>
      <c r="M123" s="405" t="s">
        <v>333</v>
      </c>
      <c r="N123" s="309"/>
      <c r="O123" s="375"/>
      <c r="P123" s="375"/>
      <c r="Q123" s="375"/>
      <c r="R123" s="375"/>
    </row>
    <row r="124" spans="2:18" ht="15">
      <c r="B124" s="375" t="s">
        <v>452</v>
      </c>
      <c r="C124" s="375">
        <v>2009</v>
      </c>
      <c r="D124" s="405">
        <v>75</v>
      </c>
      <c r="E124" s="308">
        <v>0.3229166666666667</v>
      </c>
      <c r="F124" s="405">
        <v>0</v>
      </c>
      <c r="G124" s="308">
        <v>0.4166666666666667</v>
      </c>
      <c r="H124" s="375">
        <v>2009</v>
      </c>
      <c r="I124" s="405">
        <v>75</v>
      </c>
      <c r="J124" s="308">
        <v>0.7395833333333334</v>
      </c>
      <c r="K124" s="10">
        <v>4000</v>
      </c>
      <c r="L124" s="309">
        <v>144</v>
      </c>
      <c r="M124" s="405" t="s">
        <v>329</v>
      </c>
      <c r="N124" s="309" t="s">
        <v>330</v>
      </c>
      <c r="O124" s="375" t="s">
        <v>353</v>
      </c>
      <c r="P124" s="375"/>
      <c r="Q124" s="375"/>
      <c r="R124" s="375"/>
    </row>
    <row r="125" spans="2:18" ht="15">
      <c r="B125" s="375" t="s">
        <v>453</v>
      </c>
      <c r="C125" s="375">
        <v>2009</v>
      </c>
      <c r="D125" s="405">
        <v>75</v>
      </c>
      <c r="E125" s="308">
        <v>0.3229166666666667</v>
      </c>
      <c r="F125" s="405">
        <v>0</v>
      </c>
      <c r="G125" s="308">
        <v>0.4166666666666667</v>
      </c>
      <c r="H125" s="375">
        <v>2009</v>
      </c>
      <c r="I125" s="405">
        <v>75</v>
      </c>
      <c r="J125" s="308">
        <v>0.7395833333333334</v>
      </c>
      <c r="K125" s="10">
        <v>0</v>
      </c>
      <c r="L125" s="309">
        <v>20</v>
      </c>
      <c r="M125" s="405" t="s">
        <v>333</v>
      </c>
      <c r="N125" s="309"/>
      <c r="O125" s="375"/>
      <c r="P125" s="375"/>
      <c r="Q125" s="375"/>
      <c r="R125" s="375"/>
    </row>
    <row r="126" spans="2:18" ht="15">
      <c r="B126" s="375" t="s">
        <v>454</v>
      </c>
      <c r="C126" s="375">
        <v>2009</v>
      </c>
      <c r="D126" s="405">
        <v>75</v>
      </c>
      <c r="E126" s="308">
        <v>0.8055555555555555</v>
      </c>
      <c r="F126" s="405">
        <v>0</v>
      </c>
      <c r="G126" s="308">
        <v>0.3333333333333333</v>
      </c>
      <c r="H126" s="375">
        <v>2009</v>
      </c>
      <c r="I126" s="405">
        <v>76</v>
      </c>
      <c r="J126" s="308">
        <v>0.1388888888888889</v>
      </c>
      <c r="K126" s="10">
        <v>3000</v>
      </c>
      <c r="L126" s="309">
        <v>86.4</v>
      </c>
      <c r="M126" s="405" t="s">
        <v>333</v>
      </c>
      <c r="N126" s="309"/>
      <c r="O126" s="375"/>
      <c r="P126" s="375"/>
      <c r="Q126" s="375"/>
      <c r="R126" s="375"/>
    </row>
    <row r="127" spans="2:18" ht="15">
      <c r="B127" s="375" t="s">
        <v>455</v>
      </c>
      <c r="C127" s="375">
        <v>2009</v>
      </c>
      <c r="D127" s="405">
        <v>76</v>
      </c>
      <c r="E127" s="308">
        <v>0.1388888888888889</v>
      </c>
      <c r="F127" s="405">
        <v>0</v>
      </c>
      <c r="G127" s="308">
        <v>0.027777777777777776</v>
      </c>
      <c r="H127" s="375">
        <v>2009</v>
      </c>
      <c r="I127" s="405">
        <v>76</v>
      </c>
      <c r="J127" s="308">
        <v>0.16666666666666666</v>
      </c>
      <c r="K127" s="10">
        <v>4000</v>
      </c>
      <c r="L127" s="309">
        <v>9.6</v>
      </c>
      <c r="M127" s="405" t="s">
        <v>333</v>
      </c>
      <c r="N127" s="309"/>
      <c r="O127" s="375"/>
      <c r="P127" s="375"/>
      <c r="Q127" s="375"/>
      <c r="R127" s="375"/>
    </row>
    <row r="128" spans="2:18" ht="15">
      <c r="B128" s="375" t="s">
        <v>456</v>
      </c>
      <c r="C128" s="375">
        <v>2009</v>
      </c>
      <c r="D128" s="405">
        <v>76</v>
      </c>
      <c r="E128" s="308">
        <v>0.16666666666666666</v>
      </c>
      <c r="F128" s="405">
        <v>0</v>
      </c>
      <c r="G128" s="308">
        <v>0.5590277777777778</v>
      </c>
      <c r="H128" s="375">
        <v>2009</v>
      </c>
      <c r="I128" s="405">
        <v>76</v>
      </c>
      <c r="J128" s="308">
        <v>0.7256944444444445</v>
      </c>
      <c r="K128" s="10">
        <v>4000</v>
      </c>
      <c r="L128" s="309">
        <v>193.2</v>
      </c>
      <c r="M128" s="405" t="s">
        <v>333</v>
      </c>
      <c r="N128" s="309"/>
      <c r="O128" s="375"/>
      <c r="P128" s="375"/>
      <c r="Q128" s="375"/>
      <c r="R128" s="375"/>
    </row>
    <row r="129" spans="2:18" ht="15">
      <c r="B129" s="375" t="s">
        <v>457</v>
      </c>
      <c r="C129" s="375">
        <v>2009</v>
      </c>
      <c r="D129" s="405">
        <v>76</v>
      </c>
      <c r="E129" s="308">
        <v>0.7951388888888888</v>
      </c>
      <c r="F129" s="405">
        <v>0</v>
      </c>
      <c r="G129" s="308">
        <v>0.3333333333333333</v>
      </c>
      <c r="H129" s="375">
        <v>2009</v>
      </c>
      <c r="I129" s="405">
        <v>77</v>
      </c>
      <c r="J129" s="308">
        <v>0.12847222222222224</v>
      </c>
      <c r="K129" s="10">
        <v>3000</v>
      </c>
      <c r="L129" s="309">
        <v>86.4</v>
      </c>
      <c r="M129" s="405" t="s">
        <v>333</v>
      </c>
      <c r="N129" s="309"/>
      <c r="O129" s="375"/>
      <c r="P129" s="375"/>
      <c r="Q129" s="375"/>
      <c r="R129" s="375"/>
    </row>
    <row r="130" spans="2:18" ht="15">
      <c r="B130" s="375" t="s">
        <v>458</v>
      </c>
      <c r="C130" s="375">
        <v>2009</v>
      </c>
      <c r="D130" s="405">
        <v>77</v>
      </c>
      <c r="E130" s="308">
        <v>0.15625</v>
      </c>
      <c r="F130" s="405">
        <v>0</v>
      </c>
      <c r="G130" s="308">
        <v>0.052083333333333336</v>
      </c>
      <c r="H130" s="375">
        <v>2009</v>
      </c>
      <c r="I130" s="405">
        <v>77</v>
      </c>
      <c r="J130" s="308">
        <v>0.20833333333333334</v>
      </c>
      <c r="K130" s="10">
        <v>4000</v>
      </c>
      <c r="L130" s="309">
        <v>18</v>
      </c>
      <c r="M130" s="405" t="s">
        <v>333</v>
      </c>
      <c r="N130" s="309"/>
      <c r="O130" s="375"/>
      <c r="P130" s="375"/>
      <c r="Q130" s="375"/>
      <c r="R130" s="375"/>
    </row>
    <row r="131" spans="2:18" ht="15">
      <c r="B131" s="375" t="s">
        <v>459</v>
      </c>
      <c r="C131" s="375">
        <v>2009</v>
      </c>
      <c r="D131" s="405">
        <v>77</v>
      </c>
      <c r="E131" s="308">
        <v>0.24513888888888888</v>
      </c>
      <c r="F131" s="405">
        <v>0</v>
      </c>
      <c r="G131" s="308">
        <v>0.32430555555555557</v>
      </c>
      <c r="H131" s="375">
        <v>2009</v>
      </c>
      <c r="I131" s="405">
        <v>77</v>
      </c>
      <c r="J131" s="308">
        <v>0.5694444444444444</v>
      </c>
      <c r="K131" s="10">
        <v>4000</v>
      </c>
      <c r="L131" s="309">
        <v>112.08</v>
      </c>
      <c r="M131" s="405" t="s">
        <v>333</v>
      </c>
      <c r="N131" s="309"/>
      <c r="O131" s="375"/>
      <c r="P131" s="375"/>
      <c r="Q131" s="375"/>
      <c r="R131" s="375"/>
    </row>
    <row r="132" spans="2:18" ht="15">
      <c r="B132" s="375" t="s">
        <v>460</v>
      </c>
      <c r="C132" s="375">
        <v>2009</v>
      </c>
      <c r="D132" s="405">
        <v>77</v>
      </c>
      <c r="E132" s="308">
        <v>0.6805555555555555</v>
      </c>
      <c r="F132" s="405">
        <v>0</v>
      </c>
      <c r="G132" s="308">
        <v>0.3333333333333333</v>
      </c>
      <c r="H132" s="375">
        <v>2009</v>
      </c>
      <c r="I132" s="405">
        <v>78</v>
      </c>
      <c r="J132" s="308">
        <v>0.013888888888888888</v>
      </c>
      <c r="K132" s="10">
        <v>4000</v>
      </c>
      <c r="L132" s="309">
        <v>115.2</v>
      </c>
      <c r="M132" s="405" t="s">
        <v>329</v>
      </c>
      <c r="N132" s="309" t="s">
        <v>330</v>
      </c>
      <c r="O132" s="375" t="s">
        <v>353</v>
      </c>
      <c r="P132" s="375"/>
      <c r="Q132" s="375"/>
      <c r="R132" s="375"/>
    </row>
    <row r="133" spans="2:18" ht="15">
      <c r="B133" s="375" t="s">
        <v>461</v>
      </c>
      <c r="C133" s="375">
        <v>2009</v>
      </c>
      <c r="D133" s="405">
        <v>77</v>
      </c>
      <c r="E133" s="308">
        <v>0.6805555555555555</v>
      </c>
      <c r="F133" s="405">
        <v>0</v>
      </c>
      <c r="G133" s="308">
        <v>0.3333333333333333</v>
      </c>
      <c r="H133" s="375">
        <v>2009</v>
      </c>
      <c r="I133" s="405">
        <v>78</v>
      </c>
      <c r="J133" s="308">
        <v>0.013888888888888888</v>
      </c>
      <c r="K133" s="10">
        <v>0</v>
      </c>
      <c r="L133" s="309">
        <v>16</v>
      </c>
      <c r="M133" s="405" t="s">
        <v>333</v>
      </c>
      <c r="N133" s="309"/>
      <c r="O133" s="375"/>
      <c r="P133" s="375"/>
      <c r="Q133" s="375"/>
      <c r="R133" s="375"/>
    </row>
    <row r="134" spans="2:18" ht="15">
      <c r="B134" s="375" t="s">
        <v>462</v>
      </c>
      <c r="C134" s="375">
        <v>2009</v>
      </c>
      <c r="D134" s="405">
        <v>78</v>
      </c>
      <c r="E134" s="308">
        <v>0.013888888888888888</v>
      </c>
      <c r="F134" s="405">
        <v>0</v>
      </c>
      <c r="G134" s="308">
        <v>0.051388888888888894</v>
      </c>
      <c r="H134" s="375">
        <v>2009</v>
      </c>
      <c r="I134" s="405">
        <v>78</v>
      </c>
      <c r="J134" s="308">
        <v>0.06527777777777778</v>
      </c>
      <c r="K134" s="10">
        <v>4000</v>
      </c>
      <c r="L134" s="309">
        <v>17.76</v>
      </c>
      <c r="M134" s="405" t="s">
        <v>333</v>
      </c>
      <c r="N134" s="309"/>
      <c r="O134" s="375"/>
      <c r="P134" s="375"/>
      <c r="Q134" s="375"/>
      <c r="R134" s="375"/>
    </row>
    <row r="135" spans="2:18" ht="15">
      <c r="B135" s="375" t="s">
        <v>463</v>
      </c>
      <c r="C135" s="375">
        <v>2009</v>
      </c>
      <c r="D135" s="405">
        <v>78</v>
      </c>
      <c r="E135" s="308">
        <v>0.1076388888888889</v>
      </c>
      <c r="F135" s="405">
        <v>0</v>
      </c>
      <c r="G135" s="308">
        <v>0.3333333333333333</v>
      </c>
      <c r="H135" s="375">
        <v>2009</v>
      </c>
      <c r="I135" s="405">
        <v>78</v>
      </c>
      <c r="J135" s="308">
        <v>0.44097222222222227</v>
      </c>
      <c r="K135" s="10">
        <v>3000</v>
      </c>
      <c r="L135" s="309">
        <v>86.4</v>
      </c>
      <c r="M135" s="405" t="s">
        <v>333</v>
      </c>
      <c r="N135" s="309"/>
      <c r="O135" s="375"/>
      <c r="P135" s="375"/>
      <c r="Q135" s="375"/>
      <c r="R135" s="375"/>
    </row>
    <row r="136" spans="2:18" ht="15">
      <c r="B136" s="375" t="s">
        <v>464</v>
      </c>
      <c r="C136" s="375">
        <v>2009</v>
      </c>
      <c r="D136" s="405">
        <v>78</v>
      </c>
      <c r="E136" s="308">
        <v>0.6215277777777778</v>
      </c>
      <c r="F136" s="405">
        <v>0</v>
      </c>
      <c r="G136" s="308">
        <v>0.4166666666666667</v>
      </c>
      <c r="H136" s="375">
        <v>2009</v>
      </c>
      <c r="I136" s="405">
        <v>79</v>
      </c>
      <c r="J136" s="308">
        <v>0.03819444444444444</v>
      </c>
      <c r="K136" s="10">
        <v>4000</v>
      </c>
      <c r="L136" s="309">
        <v>144</v>
      </c>
      <c r="M136" s="405" t="s">
        <v>329</v>
      </c>
      <c r="N136" s="309" t="s">
        <v>337</v>
      </c>
      <c r="O136" s="375" t="s">
        <v>353</v>
      </c>
      <c r="P136" s="375"/>
      <c r="Q136" s="375"/>
      <c r="R136" s="375"/>
    </row>
    <row r="137" spans="2:18" ht="15">
      <c r="B137" s="375" t="s">
        <v>465</v>
      </c>
      <c r="C137" s="375">
        <v>2009</v>
      </c>
      <c r="D137" s="405">
        <v>79</v>
      </c>
      <c r="E137" s="308">
        <v>0.1076388888888889</v>
      </c>
      <c r="F137" s="405">
        <v>0</v>
      </c>
      <c r="G137" s="308">
        <v>0.3333333333333333</v>
      </c>
      <c r="H137" s="375">
        <v>2009</v>
      </c>
      <c r="I137" s="405">
        <v>79</v>
      </c>
      <c r="J137" s="308">
        <v>0.44097222222222227</v>
      </c>
      <c r="K137" s="10">
        <v>3000</v>
      </c>
      <c r="L137" s="309">
        <v>86.4</v>
      </c>
      <c r="M137" s="405" t="s">
        <v>333</v>
      </c>
      <c r="N137" s="309"/>
      <c r="O137" s="375"/>
      <c r="P137" s="375"/>
      <c r="Q137" s="375"/>
      <c r="R137" s="375"/>
    </row>
    <row r="138" spans="2:18" ht="15">
      <c r="B138" s="375" t="s">
        <v>466</v>
      </c>
      <c r="C138" s="375">
        <v>2009</v>
      </c>
      <c r="D138" s="405">
        <v>79</v>
      </c>
      <c r="E138" s="308">
        <v>0.46875</v>
      </c>
      <c r="F138" s="405">
        <v>0</v>
      </c>
      <c r="G138" s="308">
        <v>0.125</v>
      </c>
      <c r="H138" s="375">
        <v>2009</v>
      </c>
      <c r="I138" s="405">
        <v>79</v>
      </c>
      <c r="J138" s="308">
        <v>0.59375</v>
      </c>
      <c r="K138" s="10">
        <v>4000</v>
      </c>
      <c r="L138" s="309">
        <v>43.2</v>
      </c>
      <c r="M138" s="405" t="s">
        <v>333</v>
      </c>
      <c r="N138" s="309"/>
      <c r="O138" s="375"/>
      <c r="P138" s="375"/>
      <c r="Q138" s="375"/>
      <c r="R138" s="375"/>
    </row>
    <row r="139" spans="2:18" ht="15">
      <c r="B139" s="375" t="s">
        <v>467</v>
      </c>
      <c r="C139" s="375">
        <v>2009</v>
      </c>
      <c r="D139" s="405">
        <v>79</v>
      </c>
      <c r="E139" s="308">
        <v>0.59375</v>
      </c>
      <c r="F139" s="405">
        <v>0</v>
      </c>
      <c r="G139" s="308">
        <v>0.0763888888888889</v>
      </c>
      <c r="H139" s="375">
        <v>2009</v>
      </c>
      <c r="I139" s="405">
        <v>79</v>
      </c>
      <c r="J139" s="308">
        <v>0.6701388888888888</v>
      </c>
      <c r="K139" s="10">
        <v>4000</v>
      </c>
      <c r="L139" s="309">
        <v>26.4</v>
      </c>
      <c r="M139" s="405" t="s">
        <v>333</v>
      </c>
      <c r="N139" s="309"/>
      <c r="O139" s="375"/>
      <c r="P139" s="375"/>
      <c r="Q139" s="375"/>
      <c r="R139" s="375"/>
    </row>
    <row r="140" spans="2:18" ht="15">
      <c r="B140" s="375" t="s">
        <v>468</v>
      </c>
      <c r="C140" s="375">
        <v>2009</v>
      </c>
      <c r="D140" s="405">
        <v>79</v>
      </c>
      <c r="E140" s="308">
        <v>0.8333333333333334</v>
      </c>
      <c r="F140" s="405">
        <v>0</v>
      </c>
      <c r="G140" s="308">
        <v>0.19444444444444445</v>
      </c>
      <c r="H140" s="375">
        <v>2009</v>
      </c>
      <c r="I140" s="405">
        <v>80</v>
      </c>
      <c r="J140" s="308">
        <v>0.027777777777777776</v>
      </c>
      <c r="K140" s="10">
        <v>4000</v>
      </c>
      <c r="L140" s="309">
        <v>67.2</v>
      </c>
      <c r="M140" s="405" t="s">
        <v>329</v>
      </c>
      <c r="N140" s="309" t="s">
        <v>330</v>
      </c>
      <c r="O140" s="375" t="s">
        <v>353</v>
      </c>
      <c r="P140" s="375"/>
      <c r="Q140" s="375"/>
      <c r="R140" s="375"/>
    </row>
    <row r="141" spans="2:18" ht="15">
      <c r="B141" s="375" t="s">
        <v>469</v>
      </c>
      <c r="C141" s="375">
        <v>2009</v>
      </c>
      <c r="D141" s="405">
        <v>79</v>
      </c>
      <c r="E141" s="308">
        <v>0.8333333333333334</v>
      </c>
      <c r="F141" s="405">
        <v>0</v>
      </c>
      <c r="G141" s="308">
        <v>0.19444444444444445</v>
      </c>
      <c r="H141" s="375">
        <v>2009</v>
      </c>
      <c r="I141" s="405">
        <v>80</v>
      </c>
      <c r="J141" s="308">
        <v>0.027777777777777776</v>
      </c>
      <c r="K141" s="10">
        <v>0</v>
      </c>
      <c r="L141" s="309">
        <v>9.5</v>
      </c>
      <c r="M141" s="405" t="s">
        <v>333</v>
      </c>
      <c r="N141" s="309"/>
      <c r="O141" s="375"/>
      <c r="P141" s="375"/>
      <c r="Q141" s="375"/>
      <c r="R141" s="375"/>
    </row>
    <row r="142" spans="2:18" ht="15">
      <c r="B142" s="375" t="s">
        <v>470</v>
      </c>
      <c r="C142" s="375">
        <v>2009</v>
      </c>
      <c r="D142" s="405">
        <v>80</v>
      </c>
      <c r="E142" s="308">
        <v>0.09722222222222222</v>
      </c>
      <c r="F142" s="405">
        <v>0</v>
      </c>
      <c r="G142" s="308">
        <v>0.3333333333333333</v>
      </c>
      <c r="H142" s="375">
        <v>2009</v>
      </c>
      <c r="I142" s="405">
        <v>80</v>
      </c>
      <c r="J142" s="308">
        <v>0.4305555555555556</v>
      </c>
      <c r="K142" s="10">
        <v>3000</v>
      </c>
      <c r="L142" s="309">
        <v>86.4</v>
      </c>
      <c r="M142" s="405" t="s">
        <v>333</v>
      </c>
      <c r="N142" s="309"/>
      <c r="O142" s="375"/>
      <c r="P142" s="375"/>
      <c r="Q142" s="375"/>
      <c r="R142" s="375"/>
    </row>
    <row r="143" spans="2:18" ht="15">
      <c r="B143" s="375" t="s">
        <v>471</v>
      </c>
      <c r="C143" s="375">
        <v>2009</v>
      </c>
      <c r="D143" s="405">
        <v>80</v>
      </c>
      <c r="E143" s="308">
        <v>0.8125</v>
      </c>
      <c r="F143" s="405">
        <v>0</v>
      </c>
      <c r="G143" s="308">
        <v>0.18055555555555555</v>
      </c>
      <c r="H143" s="375">
        <v>2009</v>
      </c>
      <c r="I143" s="405">
        <v>80</v>
      </c>
      <c r="J143" s="308">
        <v>0.9930555555555555</v>
      </c>
      <c r="K143" s="10">
        <v>4000</v>
      </c>
      <c r="L143" s="309">
        <v>62.4</v>
      </c>
      <c r="M143" s="405" t="s">
        <v>329</v>
      </c>
      <c r="N143" s="309" t="s">
        <v>330</v>
      </c>
      <c r="O143" s="375" t="s">
        <v>353</v>
      </c>
      <c r="P143" s="375"/>
      <c r="Q143" s="375"/>
      <c r="R143" s="375"/>
    </row>
    <row r="144" spans="2:18" ht="15">
      <c r="B144" s="375" t="s">
        <v>472</v>
      </c>
      <c r="C144" s="375">
        <v>2009</v>
      </c>
      <c r="D144" s="405">
        <v>80</v>
      </c>
      <c r="E144" s="308">
        <v>0.8125</v>
      </c>
      <c r="F144" s="405">
        <v>0</v>
      </c>
      <c r="G144" s="308">
        <v>0.18055555555555555</v>
      </c>
      <c r="H144" s="375">
        <v>2009</v>
      </c>
      <c r="I144" s="405">
        <v>80</v>
      </c>
      <c r="J144" s="308">
        <v>0.9930555555555555</v>
      </c>
      <c r="K144" s="10">
        <v>0</v>
      </c>
      <c r="L144" s="309">
        <v>8.5</v>
      </c>
      <c r="M144" s="405" t="s">
        <v>333</v>
      </c>
      <c r="N144" s="309"/>
      <c r="O144" s="375"/>
      <c r="P144" s="375"/>
      <c r="Q144" s="375"/>
      <c r="R144" s="375"/>
    </row>
    <row r="145" spans="2:18" ht="15">
      <c r="B145" s="375" t="s">
        <v>473</v>
      </c>
      <c r="C145" s="375">
        <v>2009</v>
      </c>
      <c r="D145" s="405">
        <v>80</v>
      </c>
      <c r="E145" s="308">
        <v>0.9930555555555555</v>
      </c>
      <c r="F145" s="405">
        <v>0</v>
      </c>
      <c r="G145" s="308">
        <v>0.06180555555555556</v>
      </c>
      <c r="H145" s="375">
        <v>2009</v>
      </c>
      <c r="I145" s="405">
        <v>81</v>
      </c>
      <c r="J145" s="308">
        <v>0.05486111111111111</v>
      </c>
      <c r="K145" s="10">
        <v>4000</v>
      </c>
      <c r="L145" s="309">
        <v>21.36</v>
      </c>
      <c r="M145" s="405" t="s">
        <v>333</v>
      </c>
      <c r="N145" s="309"/>
      <c r="O145" s="375"/>
      <c r="P145" s="375"/>
      <c r="Q145" s="375"/>
      <c r="R145" s="375"/>
    </row>
    <row r="146" spans="2:18" ht="15">
      <c r="B146" s="375" t="s">
        <v>474</v>
      </c>
      <c r="C146" s="375">
        <v>2009</v>
      </c>
      <c r="D146" s="405">
        <v>81</v>
      </c>
      <c r="E146" s="308">
        <v>0.09722222222222222</v>
      </c>
      <c r="F146" s="405">
        <v>0</v>
      </c>
      <c r="G146" s="308">
        <v>0.3333333333333333</v>
      </c>
      <c r="H146" s="375">
        <v>2009</v>
      </c>
      <c r="I146" s="405">
        <v>81</v>
      </c>
      <c r="J146" s="308">
        <v>0.4305555555555556</v>
      </c>
      <c r="K146" s="10">
        <v>3000</v>
      </c>
      <c r="L146" s="309">
        <v>86.4</v>
      </c>
      <c r="M146" s="405" t="s">
        <v>333</v>
      </c>
      <c r="N146" s="309"/>
      <c r="O146" s="375"/>
      <c r="P146" s="375"/>
      <c r="Q146" s="375"/>
      <c r="R146" s="375"/>
    </row>
    <row r="147" spans="2:18" ht="15">
      <c r="B147" s="375" t="s">
        <v>475</v>
      </c>
      <c r="C147" s="375">
        <v>2009</v>
      </c>
      <c r="D147" s="405">
        <v>81</v>
      </c>
      <c r="E147" s="308">
        <v>0.4583333333333333</v>
      </c>
      <c r="F147" s="405">
        <v>0</v>
      </c>
      <c r="G147" s="308">
        <v>0.052083333333333336</v>
      </c>
      <c r="H147" s="375">
        <v>2009</v>
      </c>
      <c r="I147" s="405">
        <v>81</v>
      </c>
      <c r="J147" s="308">
        <v>0.5104166666666666</v>
      </c>
      <c r="K147" s="10">
        <v>4000</v>
      </c>
      <c r="L147" s="309">
        <v>18</v>
      </c>
      <c r="M147" s="405" t="s">
        <v>333</v>
      </c>
      <c r="N147" s="309"/>
      <c r="O147" s="375"/>
      <c r="P147" s="375"/>
      <c r="Q147" s="375"/>
      <c r="R147" s="375"/>
    </row>
    <row r="148" spans="2:18" ht="15">
      <c r="B148" s="375" t="s">
        <v>476</v>
      </c>
      <c r="C148" s="375">
        <v>2009</v>
      </c>
      <c r="D148" s="405">
        <v>81</v>
      </c>
      <c r="E148" s="308">
        <v>0.5104166666666666</v>
      </c>
      <c r="F148" s="405">
        <v>0</v>
      </c>
      <c r="G148" s="308">
        <v>0.32222222222222224</v>
      </c>
      <c r="H148" s="375">
        <v>2009</v>
      </c>
      <c r="I148" s="405">
        <v>81</v>
      </c>
      <c r="J148" s="308">
        <v>0.8326388888888889</v>
      </c>
      <c r="K148" s="10">
        <v>4000</v>
      </c>
      <c r="L148" s="309">
        <v>111.36</v>
      </c>
      <c r="M148" s="405" t="s">
        <v>329</v>
      </c>
      <c r="N148" s="309" t="s">
        <v>330</v>
      </c>
      <c r="O148" s="375" t="s">
        <v>353</v>
      </c>
      <c r="P148" s="375"/>
      <c r="Q148" s="375"/>
      <c r="R148" s="375"/>
    </row>
    <row r="149" spans="2:18" ht="15">
      <c r="B149" s="375" t="s">
        <v>477</v>
      </c>
      <c r="C149" s="375">
        <v>2009</v>
      </c>
      <c r="D149" s="405">
        <v>81</v>
      </c>
      <c r="E149" s="308">
        <v>0.5104166666666666</v>
      </c>
      <c r="F149" s="405">
        <v>0</v>
      </c>
      <c r="G149" s="308">
        <v>0.32222222222222224</v>
      </c>
      <c r="H149" s="375">
        <v>2009</v>
      </c>
      <c r="I149" s="405">
        <v>81</v>
      </c>
      <c r="J149" s="308">
        <v>0.8326388888888889</v>
      </c>
      <c r="K149" s="10">
        <v>0</v>
      </c>
      <c r="L149" s="309">
        <v>13.5</v>
      </c>
      <c r="M149" s="405" t="s">
        <v>333</v>
      </c>
      <c r="N149" s="309"/>
      <c r="O149" s="375"/>
      <c r="P149" s="375"/>
      <c r="Q149" s="375"/>
      <c r="R149" s="375"/>
    </row>
    <row r="150" spans="2:18" ht="15">
      <c r="B150" s="375" t="s">
        <v>478</v>
      </c>
      <c r="C150" s="375">
        <v>2009</v>
      </c>
      <c r="D150" s="405">
        <v>81</v>
      </c>
      <c r="E150" s="308">
        <v>0.8326388888888889</v>
      </c>
      <c r="F150" s="405">
        <v>0</v>
      </c>
      <c r="G150" s="308">
        <v>0.1951388888888889</v>
      </c>
      <c r="H150" s="375">
        <v>2009</v>
      </c>
      <c r="I150" s="405">
        <v>82</v>
      </c>
      <c r="J150" s="308">
        <v>0.027777777777777776</v>
      </c>
      <c r="K150" s="10">
        <v>4000</v>
      </c>
      <c r="L150" s="309">
        <v>67.44</v>
      </c>
      <c r="M150" s="405" t="s">
        <v>333</v>
      </c>
      <c r="N150" s="309"/>
      <c r="O150" s="375"/>
      <c r="P150" s="375"/>
      <c r="Q150" s="375"/>
      <c r="R150" s="375"/>
    </row>
    <row r="151" spans="2:18" ht="15">
      <c r="B151" s="375" t="s">
        <v>479</v>
      </c>
      <c r="C151" s="375">
        <v>2009</v>
      </c>
      <c r="D151" s="405">
        <v>82</v>
      </c>
      <c r="E151" s="308">
        <v>0.09722222222222222</v>
      </c>
      <c r="F151" s="405">
        <v>0</v>
      </c>
      <c r="G151" s="308">
        <v>0.3333333333333333</v>
      </c>
      <c r="H151" s="375">
        <v>2009</v>
      </c>
      <c r="I151" s="405">
        <v>82</v>
      </c>
      <c r="J151" s="308">
        <v>0.4305555555555556</v>
      </c>
      <c r="K151" s="10">
        <v>3000</v>
      </c>
      <c r="L151" s="309">
        <v>86.4</v>
      </c>
      <c r="M151" s="405" t="s">
        <v>333</v>
      </c>
      <c r="N151" s="309"/>
      <c r="O151" s="375"/>
      <c r="P151" s="375"/>
      <c r="Q151" s="375"/>
      <c r="R151" s="375"/>
    </row>
    <row r="152" spans="2:18" ht="15">
      <c r="B152" s="375" t="s">
        <v>480</v>
      </c>
      <c r="C152" s="375">
        <v>2009</v>
      </c>
      <c r="D152" s="405">
        <v>82</v>
      </c>
      <c r="E152" s="308">
        <v>0.4583333333333333</v>
      </c>
      <c r="F152" s="405">
        <v>0</v>
      </c>
      <c r="G152" s="308">
        <v>0.548611111111111</v>
      </c>
      <c r="H152" s="375">
        <v>2009</v>
      </c>
      <c r="I152" s="405">
        <v>83</v>
      </c>
      <c r="J152" s="308">
        <v>0.006944444444444444</v>
      </c>
      <c r="K152" s="10">
        <v>4000</v>
      </c>
      <c r="L152" s="309">
        <v>189.6</v>
      </c>
      <c r="M152" s="405" t="s">
        <v>333</v>
      </c>
      <c r="N152" s="309"/>
      <c r="O152" s="375"/>
      <c r="P152" s="375"/>
      <c r="Q152" s="375"/>
      <c r="R152" s="375"/>
    </row>
    <row r="153" spans="2:18" ht="15">
      <c r="B153" s="375" t="s">
        <v>481</v>
      </c>
      <c r="C153" s="375">
        <v>2009</v>
      </c>
      <c r="D153" s="405">
        <v>83</v>
      </c>
      <c r="E153" s="308">
        <v>0.09722222222222222</v>
      </c>
      <c r="F153" s="405">
        <v>0</v>
      </c>
      <c r="G153" s="308">
        <v>0.3333333333333333</v>
      </c>
      <c r="H153" s="375">
        <v>2009</v>
      </c>
      <c r="I153" s="405">
        <v>83</v>
      </c>
      <c r="J153" s="308">
        <v>0.4305555555555556</v>
      </c>
      <c r="K153" s="10">
        <v>3000</v>
      </c>
      <c r="L153" s="309">
        <v>86.4</v>
      </c>
      <c r="M153" s="405" t="s">
        <v>333</v>
      </c>
      <c r="N153" s="309"/>
      <c r="O153" s="375"/>
      <c r="P153" s="375"/>
      <c r="Q153" s="375"/>
      <c r="R153" s="375"/>
    </row>
    <row r="154" spans="2:18" ht="15">
      <c r="B154" s="375" t="s">
        <v>482</v>
      </c>
      <c r="C154" s="375">
        <v>2009</v>
      </c>
      <c r="D154" s="405">
        <v>83</v>
      </c>
      <c r="E154" s="308">
        <v>0.4583333333333333</v>
      </c>
      <c r="F154" s="405">
        <v>0</v>
      </c>
      <c r="G154" s="308">
        <v>0.052083333333333336</v>
      </c>
      <c r="H154" s="375">
        <v>2009</v>
      </c>
      <c r="I154" s="405">
        <v>83</v>
      </c>
      <c r="J154" s="308">
        <v>0.5104166666666666</v>
      </c>
      <c r="K154" s="10">
        <v>4000</v>
      </c>
      <c r="L154" s="309">
        <v>18</v>
      </c>
      <c r="M154" s="405" t="s">
        <v>333</v>
      </c>
      <c r="N154" s="309"/>
      <c r="O154" s="375"/>
      <c r="P154" s="375"/>
      <c r="Q154" s="375"/>
      <c r="R154" s="375"/>
    </row>
    <row r="155" spans="2:18" ht="15">
      <c r="B155" s="375" t="s">
        <v>483</v>
      </c>
      <c r="C155" s="375">
        <v>2009</v>
      </c>
      <c r="D155" s="405">
        <v>83</v>
      </c>
      <c r="E155" s="308">
        <v>0.59375</v>
      </c>
      <c r="F155" s="405">
        <v>0</v>
      </c>
      <c r="G155" s="308">
        <v>0.4236111111111111</v>
      </c>
      <c r="H155" s="375">
        <v>2009</v>
      </c>
      <c r="I155" s="405">
        <v>84</v>
      </c>
      <c r="J155" s="308">
        <v>0.017361111111111112</v>
      </c>
      <c r="K155" s="10">
        <v>4000</v>
      </c>
      <c r="L155" s="309">
        <v>146.4</v>
      </c>
      <c r="M155" s="405" t="s">
        <v>329</v>
      </c>
      <c r="N155" s="309" t="s">
        <v>337</v>
      </c>
      <c r="O155" s="375" t="s">
        <v>331</v>
      </c>
      <c r="P155" s="375"/>
      <c r="Q155" s="375"/>
      <c r="R155" s="375"/>
    </row>
    <row r="156" spans="2:18" ht="15">
      <c r="B156" s="375" t="s">
        <v>484</v>
      </c>
      <c r="C156" s="375">
        <v>2009</v>
      </c>
      <c r="D156" s="405">
        <v>84</v>
      </c>
      <c r="E156" s="308">
        <v>0.08680555555555557</v>
      </c>
      <c r="F156" s="405">
        <v>0</v>
      </c>
      <c r="G156" s="308">
        <v>0.3333333333333333</v>
      </c>
      <c r="H156" s="375">
        <v>2009</v>
      </c>
      <c r="I156" s="405">
        <v>84</v>
      </c>
      <c r="J156" s="308">
        <v>0.4201388888888889</v>
      </c>
      <c r="K156" s="10">
        <v>3000</v>
      </c>
      <c r="L156" s="309">
        <v>86.4</v>
      </c>
      <c r="M156" s="405" t="s">
        <v>333</v>
      </c>
      <c r="N156" s="309"/>
      <c r="O156" s="375"/>
      <c r="P156" s="375"/>
      <c r="Q156" s="375"/>
      <c r="R156" s="375"/>
    </row>
    <row r="157" spans="2:18" ht="15">
      <c r="B157" s="375" t="s">
        <v>485</v>
      </c>
      <c r="C157" s="375">
        <v>2009</v>
      </c>
      <c r="D157" s="405">
        <v>85</v>
      </c>
      <c r="E157" s="308">
        <v>0.08680555555555557</v>
      </c>
      <c r="F157" s="405">
        <v>0</v>
      </c>
      <c r="G157" s="308">
        <v>0.3333333333333333</v>
      </c>
      <c r="H157" s="375">
        <v>2009</v>
      </c>
      <c r="I157" s="405">
        <v>85</v>
      </c>
      <c r="J157" s="308">
        <v>0.4201388888888889</v>
      </c>
      <c r="K157" s="10">
        <v>3000</v>
      </c>
      <c r="L157" s="309">
        <v>86.4</v>
      </c>
      <c r="M157" s="405" t="s">
        <v>333</v>
      </c>
      <c r="N157" s="309"/>
      <c r="O157" s="375"/>
      <c r="P157" s="375"/>
      <c r="Q157" s="375"/>
      <c r="R157" s="375"/>
    </row>
    <row r="158" spans="2:18" ht="15">
      <c r="B158" s="375"/>
      <c r="C158" s="375"/>
      <c r="D158" s="405"/>
      <c r="E158" s="405"/>
      <c r="F158" s="481"/>
      <c r="G158" s="405"/>
      <c r="H158" s="481"/>
      <c r="I158" s="481"/>
      <c r="J158" s="481"/>
      <c r="L158" s="481"/>
      <c r="M158" s="405"/>
      <c r="N158" s="309"/>
      <c r="O158" s="375"/>
      <c r="P158" s="375"/>
      <c r="Q158" s="375"/>
      <c r="R158" s="375"/>
    </row>
    <row r="159" spans="2:18" ht="15">
      <c r="B159" s="375"/>
      <c r="C159" s="375"/>
      <c r="D159" s="405"/>
      <c r="E159" s="405"/>
      <c r="F159" s="481"/>
      <c r="G159" s="405"/>
      <c r="H159" s="481"/>
      <c r="I159" s="481"/>
      <c r="J159" s="481"/>
      <c r="L159" s="481"/>
      <c r="M159" s="405"/>
      <c r="N159" s="309"/>
      <c r="O159" s="375"/>
      <c r="P159" s="375"/>
      <c r="Q159" s="375"/>
      <c r="R159" s="375"/>
    </row>
    <row r="160" spans="2:18" ht="15">
      <c r="B160" s="375"/>
      <c r="C160" s="375"/>
      <c r="D160" s="405"/>
      <c r="E160" s="405"/>
      <c r="F160" s="481"/>
      <c r="G160" s="405"/>
      <c r="H160" s="481"/>
      <c r="I160" s="481"/>
      <c r="J160" s="481"/>
      <c r="L160" s="481"/>
      <c r="M160" s="405"/>
      <c r="N160" s="309"/>
      <c r="O160" s="375"/>
      <c r="P160" s="375"/>
      <c r="Q160" s="375"/>
      <c r="R160" s="375"/>
    </row>
    <row r="161" spans="2:18" ht="15">
      <c r="B161" s="375"/>
      <c r="C161" s="375"/>
      <c r="D161" s="405"/>
      <c r="E161" s="405"/>
      <c r="F161" s="481"/>
      <c r="G161" s="405"/>
      <c r="H161" s="481"/>
      <c r="I161" s="481"/>
      <c r="J161" s="481"/>
      <c r="L161" s="481"/>
      <c r="M161" s="405"/>
      <c r="N161" s="309"/>
      <c r="O161" s="375"/>
      <c r="P161" s="375"/>
      <c r="Q161" s="375"/>
      <c r="R161" s="375"/>
    </row>
    <row r="162" spans="2:18" ht="15">
      <c r="B162" s="375"/>
      <c r="C162" s="375"/>
      <c r="D162" s="405"/>
      <c r="E162" s="405"/>
      <c r="F162" s="481"/>
      <c r="G162" s="405"/>
      <c r="H162" s="481"/>
      <c r="I162" s="481"/>
      <c r="J162" s="481"/>
      <c r="L162" s="481"/>
      <c r="M162" s="405"/>
      <c r="N162" s="309"/>
      <c r="O162" s="375"/>
      <c r="P162" s="375"/>
      <c r="Q162" s="375"/>
      <c r="R162" s="375"/>
    </row>
    <row r="163" spans="2:18" ht="15">
      <c r="B163" s="375"/>
      <c r="C163" s="375"/>
      <c r="D163" s="405"/>
      <c r="E163" s="405"/>
      <c r="F163" s="481"/>
      <c r="G163" s="405"/>
      <c r="H163" s="481"/>
      <c r="I163" s="481"/>
      <c r="J163" s="481"/>
      <c r="L163" s="481"/>
      <c r="M163" s="405"/>
      <c r="N163" s="309"/>
      <c r="O163" s="375"/>
      <c r="P163" s="375"/>
      <c r="Q163" s="375"/>
      <c r="R163" s="375"/>
    </row>
    <row r="164" spans="2:18" ht="15">
      <c r="B164" s="375"/>
      <c r="C164" s="375"/>
      <c r="D164" s="405"/>
      <c r="E164" s="405"/>
      <c r="F164" s="481"/>
      <c r="G164" s="405"/>
      <c r="H164" s="481"/>
      <c r="I164" s="481"/>
      <c r="J164" s="481"/>
      <c r="L164" s="481"/>
      <c r="M164" s="405"/>
      <c r="N164" s="309"/>
      <c r="O164" s="375"/>
      <c r="P164" s="375"/>
      <c r="Q164" s="375"/>
      <c r="R164" s="375"/>
    </row>
    <row r="165" spans="2:18" ht="15">
      <c r="B165" s="375"/>
      <c r="C165" s="375"/>
      <c r="D165" s="405"/>
      <c r="E165" s="405"/>
      <c r="F165" s="481"/>
      <c r="G165" s="405"/>
      <c r="H165" s="481"/>
      <c r="I165" s="481"/>
      <c r="J165" s="481"/>
      <c r="L165" s="481"/>
      <c r="M165" s="405"/>
      <c r="N165" s="309"/>
      <c r="O165" s="375"/>
      <c r="P165" s="375"/>
      <c r="Q165" s="375"/>
      <c r="R165" s="375"/>
    </row>
    <row r="166" spans="2:18" ht="15">
      <c r="B166" s="375"/>
      <c r="C166" s="375"/>
      <c r="D166" s="405"/>
      <c r="E166" s="405"/>
      <c r="F166" s="481"/>
      <c r="G166" s="405"/>
      <c r="H166" s="481"/>
      <c r="I166" s="481"/>
      <c r="J166" s="481"/>
      <c r="L166" s="481"/>
      <c r="M166" s="405"/>
      <c r="N166" s="309"/>
      <c r="O166" s="375"/>
      <c r="P166" s="375"/>
      <c r="Q166" s="375"/>
      <c r="R166" s="375"/>
    </row>
    <row r="167" spans="2:18" ht="15">
      <c r="B167" s="375"/>
      <c r="C167" s="375"/>
      <c r="D167" s="405"/>
      <c r="E167" s="405"/>
      <c r="F167" s="481"/>
      <c r="G167" s="405"/>
      <c r="H167" s="481"/>
      <c r="I167" s="481"/>
      <c r="J167" s="481"/>
      <c r="L167" s="481"/>
      <c r="M167" s="405"/>
      <c r="N167" s="309"/>
      <c r="O167" s="375"/>
      <c r="P167" s="375"/>
      <c r="Q167" s="375"/>
      <c r="R167" s="375"/>
    </row>
    <row r="168" spans="2:18" ht="15">
      <c r="B168" s="375"/>
      <c r="C168" s="375"/>
      <c r="D168" s="405"/>
      <c r="E168" s="405"/>
      <c r="F168" s="481"/>
      <c r="G168" s="405"/>
      <c r="H168" s="481"/>
      <c r="I168" s="481"/>
      <c r="J168" s="481"/>
      <c r="L168" s="481"/>
      <c r="M168" s="405"/>
      <c r="N168" s="309"/>
      <c r="O168" s="375"/>
      <c r="P168" s="375"/>
      <c r="Q168" s="375"/>
      <c r="R168" s="375"/>
    </row>
    <row r="169" spans="2:18" ht="15">
      <c r="B169" s="375"/>
      <c r="C169" s="375"/>
      <c r="D169" s="405"/>
      <c r="E169" s="405"/>
      <c r="F169" s="481"/>
      <c r="G169" s="405"/>
      <c r="H169" s="481"/>
      <c r="I169" s="481"/>
      <c r="J169" s="481"/>
      <c r="L169" s="481"/>
      <c r="M169" s="405"/>
      <c r="N169" s="309"/>
      <c r="O169" s="375"/>
      <c r="P169" s="375"/>
      <c r="Q169" s="375"/>
      <c r="R169" s="375"/>
    </row>
    <row r="170" spans="2:18" ht="15">
      <c r="B170" s="375"/>
      <c r="C170" s="375"/>
      <c r="D170" s="405"/>
      <c r="E170" s="405"/>
      <c r="F170" s="481"/>
      <c r="G170" s="405"/>
      <c r="H170" s="481"/>
      <c r="I170" s="481"/>
      <c r="J170" s="481"/>
      <c r="L170" s="481"/>
      <c r="M170" s="405"/>
      <c r="N170" s="309"/>
      <c r="O170" s="375"/>
      <c r="P170" s="375"/>
      <c r="Q170" s="375"/>
      <c r="R170" s="375"/>
    </row>
    <row r="171" spans="2:18" ht="15">
      <c r="B171" s="375"/>
      <c r="C171" s="375"/>
      <c r="D171" s="405"/>
      <c r="E171" s="405"/>
      <c r="F171" s="481"/>
      <c r="G171" s="405"/>
      <c r="H171" s="481"/>
      <c r="I171" s="481"/>
      <c r="J171" s="481"/>
      <c r="L171" s="481"/>
      <c r="M171" s="405"/>
      <c r="N171" s="309"/>
      <c r="O171" s="375"/>
      <c r="P171" s="375"/>
      <c r="Q171" s="375"/>
      <c r="R171" s="375"/>
    </row>
    <row r="172" spans="2:18" ht="15">
      <c r="B172" s="375"/>
      <c r="C172" s="375"/>
      <c r="D172" s="405"/>
      <c r="E172" s="405"/>
      <c r="F172" s="481"/>
      <c r="G172" s="405"/>
      <c r="H172" s="481"/>
      <c r="I172" s="481"/>
      <c r="J172" s="481"/>
      <c r="L172" s="481"/>
      <c r="M172" s="405"/>
      <c r="N172" s="309"/>
      <c r="O172" s="375"/>
      <c r="P172" s="375"/>
      <c r="Q172" s="375"/>
      <c r="R172" s="375"/>
    </row>
    <row r="173" spans="2:18" ht="15">
      <c r="B173" s="375"/>
      <c r="C173" s="375"/>
      <c r="D173" s="405"/>
      <c r="E173" s="405"/>
      <c r="F173" s="481"/>
      <c r="G173" s="405"/>
      <c r="H173" s="481"/>
      <c r="I173" s="481"/>
      <c r="J173" s="481"/>
      <c r="L173" s="481"/>
      <c r="M173" s="405"/>
      <c r="N173" s="309"/>
      <c r="O173" s="375"/>
      <c r="P173" s="375"/>
      <c r="Q173" s="375"/>
      <c r="R173" s="375"/>
    </row>
    <row r="174" spans="2:18" ht="15">
      <c r="B174" s="375"/>
      <c r="C174" s="375"/>
      <c r="D174" s="405"/>
      <c r="E174" s="405"/>
      <c r="F174" s="481"/>
      <c r="G174" s="405"/>
      <c r="H174" s="481"/>
      <c r="I174" s="481"/>
      <c r="J174" s="481"/>
      <c r="L174" s="481"/>
      <c r="M174" s="405"/>
      <c r="N174" s="309"/>
      <c r="O174" s="375"/>
      <c r="P174" s="375"/>
      <c r="Q174" s="375"/>
      <c r="R174" s="375"/>
    </row>
    <row r="175" spans="2:18" ht="15">
      <c r="B175" s="375"/>
      <c r="C175" s="375"/>
      <c r="D175" s="405"/>
      <c r="E175" s="405"/>
      <c r="F175" s="481"/>
      <c r="G175" s="405"/>
      <c r="H175" s="481"/>
      <c r="I175" s="481"/>
      <c r="J175" s="481"/>
      <c r="L175" s="481"/>
      <c r="M175" s="405"/>
      <c r="N175" s="309"/>
      <c r="O175" s="375"/>
      <c r="P175" s="375"/>
      <c r="Q175" s="375"/>
      <c r="R175" s="375"/>
    </row>
    <row r="176" spans="2:18" ht="15">
      <c r="B176" s="375"/>
      <c r="C176" s="375"/>
      <c r="D176" s="405"/>
      <c r="E176" s="405"/>
      <c r="F176" s="481"/>
      <c r="G176" s="405"/>
      <c r="H176" s="481"/>
      <c r="I176" s="481"/>
      <c r="J176" s="481"/>
      <c r="L176" s="481"/>
      <c r="M176" s="405"/>
      <c r="N176" s="309"/>
      <c r="O176" s="375"/>
      <c r="P176" s="375"/>
      <c r="Q176" s="375"/>
      <c r="R176" s="375"/>
    </row>
    <row r="177" spans="2:18" ht="15">
      <c r="B177" s="375"/>
      <c r="C177" s="375"/>
      <c r="D177" s="405"/>
      <c r="E177" s="405"/>
      <c r="F177" s="481"/>
      <c r="G177" s="405"/>
      <c r="H177" s="481"/>
      <c r="I177" s="481"/>
      <c r="J177" s="481"/>
      <c r="L177" s="481"/>
      <c r="M177" s="405"/>
      <c r="N177" s="309"/>
      <c r="O177" s="375"/>
      <c r="P177" s="375"/>
      <c r="Q177" s="375"/>
      <c r="R177" s="375"/>
    </row>
    <row r="178" spans="2:18" ht="15">
      <c r="B178" s="375"/>
      <c r="C178" s="375"/>
      <c r="D178" s="405"/>
      <c r="E178" s="405"/>
      <c r="F178" s="481"/>
      <c r="G178" s="405"/>
      <c r="H178" s="481"/>
      <c r="I178" s="481"/>
      <c r="J178" s="481"/>
      <c r="L178" s="481"/>
      <c r="M178" s="405"/>
      <c r="N178" s="309"/>
      <c r="O178" s="375"/>
      <c r="P178" s="375"/>
      <c r="Q178" s="375"/>
      <c r="R178" s="375"/>
    </row>
  </sheetData>
  <sheetProtection/>
  <mergeCells count="3">
    <mergeCell ref="C4:E4"/>
    <mergeCell ref="F4:G4"/>
    <mergeCell ref="H4:J4"/>
  </mergeCells>
  <printOptions gridLines="1"/>
  <pageMargins left="0.75" right="0.75" top="1" bottom="1" header="0.511811023" footer="0.51181102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28125" style="20" bestFit="1" customWidth="1"/>
    <col min="2" max="2" width="42.8515625" style="20" customWidth="1"/>
    <col min="3" max="3" width="15.421875" style="20" customWidth="1"/>
    <col min="4" max="4" width="11.421875" style="20" customWidth="1"/>
    <col min="5" max="5" width="10.28125" style="20" customWidth="1"/>
    <col min="6" max="6" width="12.7109375" style="20" customWidth="1"/>
    <col min="7" max="7" width="13.57421875" style="20" customWidth="1"/>
    <col min="8" max="8" width="15.421875" style="20" customWidth="1"/>
    <col min="9" max="9" width="10.57421875" style="20" customWidth="1"/>
    <col min="10" max="10" width="10.140625" style="20" customWidth="1"/>
    <col min="11" max="11" width="12.7109375" style="20" customWidth="1"/>
    <col min="12" max="12" width="11.140625" style="20" customWidth="1"/>
    <col min="13" max="13" width="11.421875" style="20" customWidth="1"/>
    <col min="14" max="14" width="17.00390625" style="20" bestFit="1" customWidth="1"/>
    <col min="15" max="15" width="25.421875" style="20" customWidth="1"/>
    <col min="16" max="16" width="27.57421875" style="20" customWidth="1"/>
    <col min="17" max="17" width="60.00390625" style="20" customWidth="1"/>
    <col min="18" max="18" width="17.140625" style="20" customWidth="1"/>
    <col min="19" max="16384" width="11.421875" style="20" customWidth="1"/>
  </cols>
  <sheetData>
    <row r="1" spans="1:18" ht="1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ht="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Q2" s="66" t="s">
        <v>84</v>
      </c>
      <c r="R2" s="64">
        <v>500</v>
      </c>
    </row>
    <row r="3" spans="1:18" ht="1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ht="15.75" thickBo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ht="15" customHeight="1">
      <c r="A5" s="64"/>
      <c r="B5" s="815" t="s">
        <v>81</v>
      </c>
      <c r="C5" s="860" t="s">
        <v>85</v>
      </c>
      <c r="D5" s="855"/>
      <c r="E5" s="855"/>
      <c r="F5" s="842"/>
      <c r="G5" s="167" t="s">
        <v>86</v>
      </c>
      <c r="H5" s="860" t="s">
        <v>87</v>
      </c>
      <c r="I5" s="855"/>
      <c r="J5" s="855"/>
      <c r="K5" s="842"/>
      <c r="L5" s="833" t="s">
        <v>88</v>
      </c>
      <c r="M5" s="833" t="s">
        <v>89</v>
      </c>
      <c r="N5" s="815" t="s">
        <v>118</v>
      </c>
      <c r="O5" s="895" t="s">
        <v>119</v>
      </c>
      <c r="P5" s="896"/>
      <c r="Q5" s="909"/>
      <c r="R5" s="815" t="s">
        <v>90</v>
      </c>
    </row>
    <row r="6" spans="1:18" ht="32.25" customHeight="1" thickBot="1">
      <c r="A6" s="64"/>
      <c r="B6" s="814"/>
      <c r="C6" s="158" t="s">
        <v>91</v>
      </c>
      <c r="D6" s="156" t="s">
        <v>92</v>
      </c>
      <c r="E6" s="156" t="s">
        <v>93</v>
      </c>
      <c r="F6" s="157" t="s">
        <v>94</v>
      </c>
      <c r="G6" s="157" t="s">
        <v>94</v>
      </c>
      <c r="H6" s="158" t="s">
        <v>91</v>
      </c>
      <c r="I6" s="155" t="s">
        <v>92</v>
      </c>
      <c r="J6" s="156" t="s">
        <v>93</v>
      </c>
      <c r="K6" s="157" t="s">
        <v>94</v>
      </c>
      <c r="L6" s="834"/>
      <c r="M6" s="834"/>
      <c r="N6" s="814"/>
      <c r="O6" s="101" t="s">
        <v>120</v>
      </c>
      <c r="P6" s="135" t="s">
        <v>121</v>
      </c>
      <c r="Q6" s="203" t="s">
        <v>79</v>
      </c>
      <c r="R6" s="814"/>
    </row>
    <row r="7" spans="1:18" ht="15">
      <c r="A7" s="64"/>
      <c r="B7" s="217"/>
      <c r="C7" s="213"/>
      <c r="D7" s="214"/>
      <c r="E7" s="214"/>
      <c r="F7" s="215"/>
      <c r="G7" s="212"/>
      <c r="H7" s="207"/>
      <c r="I7" s="208"/>
      <c r="J7" s="208"/>
      <c r="K7" s="206"/>
      <c r="L7" s="229"/>
      <c r="M7" s="229"/>
      <c r="N7" s="230"/>
      <c r="O7" s="210"/>
      <c r="P7" s="208"/>
      <c r="Q7" s="254"/>
      <c r="R7" s="230"/>
    </row>
    <row r="8" spans="1:18" ht="15">
      <c r="A8" s="64"/>
      <c r="B8" s="493" t="s">
        <v>486</v>
      </c>
      <c r="C8" s="518">
        <v>39495</v>
      </c>
      <c r="D8" s="313">
        <v>2009</v>
      </c>
      <c r="E8" s="313">
        <v>48</v>
      </c>
      <c r="F8" s="314">
        <v>0.5243055555555556</v>
      </c>
      <c r="G8" s="260"/>
      <c r="H8" s="257"/>
      <c r="I8" s="258"/>
      <c r="J8" s="258"/>
      <c r="K8" s="259"/>
      <c r="L8" s="261"/>
      <c r="M8" s="261"/>
      <c r="N8" s="256"/>
      <c r="O8" s="262"/>
      <c r="P8" s="258"/>
      <c r="Q8" s="255"/>
      <c r="R8" s="289"/>
    </row>
    <row r="9" spans="1:18" ht="15">
      <c r="A9" s="307">
        <v>3</v>
      </c>
      <c r="B9" s="292" t="s">
        <v>335</v>
      </c>
      <c r="C9" s="518">
        <v>39862</v>
      </c>
      <c r="D9" s="313">
        <v>2009</v>
      </c>
      <c r="E9" s="313">
        <v>49</v>
      </c>
      <c r="F9" s="314">
        <v>0.5520833333333334</v>
      </c>
      <c r="G9" s="314">
        <v>0.052083333333333336</v>
      </c>
      <c r="H9" s="518">
        <v>39862</v>
      </c>
      <c r="I9" s="313">
        <v>2009</v>
      </c>
      <c r="J9" s="313">
        <v>49</v>
      </c>
      <c r="K9" s="314">
        <v>0.6041666666666666</v>
      </c>
      <c r="L9" s="296">
        <v>4000</v>
      </c>
      <c r="M9" s="321">
        <v>18</v>
      </c>
      <c r="N9" s="498" t="s">
        <v>333</v>
      </c>
      <c r="O9" s="378"/>
      <c r="P9" s="282"/>
      <c r="Q9" s="379"/>
      <c r="R9" s="289">
        <f aca="true" t="shared" si="0" ref="R9:R17">A9-1+$R$2</f>
        <v>502</v>
      </c>
    </row>
    <row r="10" spans="1:18" ht="15">
      <c r="A10" s="307">
        <v>22</v>
      </c>
      <c r="B10" s="292" t="s">
        <v>357</v>
      </c>
      <c r="C10" s="518">
        <v>39868</v>
      </c>
      <c r="D10" s="313">
        <v>2009</v>
      </c>
      <c r="E10" s="313">
        <v>55</v>
      </c>
      <c r="F10" s="314">
        <v>0.53125</v>
      </c>
      <c r="G10" s="314">
        <v>0.052083333333333336</v>
      </c>
      <c r="H10" s="518">
        <v>39868</v>
      </c>
      <c r="I10" s="313">
        <v>2009</v>
      </c>
      <c r="J10" s="313">
        <v>55</v>
      </c>
      <c r="K10" s="314">
        <v>0.5833333333333334</v>
      </c>
      <c r="L10" s="296">
        <v>4000</v>
      </c>
      <c r="M10" s="321">
        <v>18</v>
      </c>
      <c r="N10" s="498" t="s">
        <v>333</v>
      </c>
      <c r="O10" s="378"/>
      <c r="P10" s="282"/>
      <c r="Q10" s="379"/>
      <c r="R10" s="289">
        <f t="shared" si="0"/>
        <v>521</v>
      </c>
    </row>
    <row r="11" spans="1:18" ht="15">
      <c r="A11" s="307">
        <v>52</v>
      </c>
      <c r="B11" s="292" t="s">
        <v>394</v>
      </c>
      <c r="C11" s="518">
        <v>39874</v>
      </c>
      <c r="D11" s="313">
        <v>2009</v>
      </c>
      <c r="E11" s="313">
        <v>61</v>
      </c>
      <c r="F11" s="314">
        <v>0.20833333333333334</v>
      </c>
      <c r="G11" s="314">
        <v>0.052083333333333336</v>
      </c>
      <c r="H11" s="518">
        <v>39874</v>
      </c>
      <c r="I11" s="313">
        <v>2009</v>
      </c>
      <c r="J11" s="313">
        <v>61</v>
      </c>
      <c r="K11" s="314">
        <v>0.2604166666666667</v>
      </c>
      <c r="L11" s="296">
        <v>4000</v>
      </c>
      <c r="M11" s="321">
        <v>18</v>
      </c>
      <c r="N11" s="498" t="s">
        <v>333</v>
      </c>
      <c r="O11" s="378"/>
      <c r="P11" s="282"/>
      <c r="Q11" s="237"/>
      <c r="R11" s="289">
        <f t="shared" si="0"/>
        <v>551</v>
      </c>
    </row>
    <row r="12" spans="1:18" ht="15">
      <c r="A12" s="307">
        <v>63</v>
      </c>
      <c r="B12" s="292" t="s">
        <v>405</v>
      </c>
      <c r="C12" s="518">
        <v>39877</v>
      </c>
      <c r="D12" s="313">
        <v>2009</v>
      </c>
      <c r="E12" s="313">
        <v>64</v>
      </c>
      <c r="F12" s="314">
        <v>0.19791666666666666</v>
      </c>
      <c r="G12" s="314">
        <v>0.052083333333333336</v>
      </c>
      <c r="H12" s="518">
        <v>39877</v>
      </c>
      <c r="I12" s="313">
        <v>2009</v>
      </c>
      <c r="J12" s="313">
        <v>64</v>
      </c>
      <c r="K12" s="314">
        <v>0.25</v>
      </c>
      <c r="L12" s="296">
        <v>4000</v>
      </c>
      <c r="M12" s="321">
        <v>18</v>
      </c>
      <c r="N12" s="498" t="s">
        <v>333</v>
      </c>
      <c r="O12" s="378"/>
      <c r="P12" s="282"/>
      <c r="Q12" s="237"/>
      <c r="R12" s="289">
        <f t="shared" si="0"/>
        <v>562</v>
      </c>
    </row>
    <row r="13" spans="1:18" ht="15">
      <c r="A13" s="307">
        <v>72</v>
      </c>
      <c r="B13" s="292" t="s">
        <v>416</v>
      </c>
      <c r="C13" s="518">
        <v>39879</v>
      </c>
      <c r="D13" s="313">
        <v>2009</v>
      </c>
      <c r="E13" s="313">
        <v>66</v>
      </c>
      <c r="F13" s="314">
        <v>0.5347222222222222</v>
      </c>
      <c r="G13" s="314">
        <v>0.052083333333333336</v>
      </c>
      <c r="H13" s="518">
        <v>39879</v>
      </c>
      <c r="I13" s="313">
        <v>2009</v>
      </c>
      <c r="J13" s="313">
        <v>66</v>
      </c>
      <c r="K13" s="314">
        <v>0.5868055555555556</v>
      </c>
      <c r="L13" s="296">
        <v>4000</v>
      </c>
      <c r="M13" s="321">
        <v>18</v>
      </c>
      <c r="N13" s="498" t="s">
        <v>333</v>
      </c>
      <c r="O13" s="378"/>
      <c r="P13" s="282"/>
      <c r="Q13" s="237"/>
      <c r="R13" s="289">
        <f t="shared" si="0"/>
        <v>571</v>
      </c>
    </row>
    <row r="14" spans="1:18" ht="15">
      <c r="A14" s="307">
        <v>102</v>
      </c>
      <c r="B14" s="292" t="s">
        <v>450</v>
      </c>
      <c r="C14" s="518">
        <v>39888</v>
      </c>
      <c r="D14" s="313">
        <v>2009</v>
      </c>
      <c r="E14" s="313">
        <v>75</v>
      </c>
      <c r="F14" s="314">
        <v>0.16666666666666666</v>
      </c>
      <c r="G14" s="314">
        <v>0.052083333333333336</v>
      </c>
      <c r="H14" s="518">
        <v>39888</v>
      </c>
      <c r="I14" s="313">
        <v>2009</v>
      </c>
      <c r="J14" s="313">
        <v>75</v>
      </c>
      <c r="K14" s="314">
        <v>0.21875</v>
      </c>
      <c r="L14" s="296">
        <v>4000</v>
      </c>
      <c r="M14" s="321">
        <v>18</v>
      </c>
      <c r="N14" s="498" t="s">
        <v>333</v>
      </c>
      <c r="O14" s="378"/>
      <c r="P14" s="282"/>
      <c r="Q14" s="474"/>
      <c r="R14" s="289">
        <f t="shared" si="0"/>
        <v>601</v>
      </c>
    </row>
    <row r="15" spans="1:18" ht="15">
      <c r="A15" s="307">
        <v>109</v>
      </c>
      <c r="B15" s="292" t="s">
        <v>458</v>
      </c>
      <c r="C15" s="518">
        <v>39890</v>
      </c>
      <c r="D15" s="313">
        <v>2009</v>
      </c>
      <c r="E15" s="313">
        <v>77</v>
      </c>
      <c r="F15" s="314">
        <v>0.15625</v>
      </c>
      <c r="G15" s="314">
        <v>0.052083333333333336</v>
      </c>
      <c r="H15" s="518">
        <v>39890</v>
      </c>
      <c r="I15" s="313">
        <v>2009</v>
      </c>
      <c r="J15" s="313">
        <v>77</v>
      </c>
      <c r="K15" s="314">
        <v>0.20833333333333334</v>
      </c>
      <c r="L15" s="296">
        <v>4000</v>
      </c>
      <c r="M15" s="321">
        <v>18</v>
      </c>
      <c r="N15" s="498" t="s">
        <v>333</v>
      </c>
      <c r="O15" s="378"/>
      <c r="P15" s="282"/>
      <c r="Q15" s="402"/>
      <c r="R15" s="289">
        <f t="shared" si="0"/>
        <v>608</v>
      </c>
    </row>
    <row r="16" spans="1:18" ht="15">
      <c r="A16" s="307">
        <v>123</v>
      </c>
      <c r="B16" s="292" t="s">
        <v>475</v>
      </c>
      <c r="C16" s="518">
        <v>39894</v>
      </c>
      <c r="D16" s="313">
        <v>2009</v>
      </c>
      <c r="E16" s="313">
        <v>81</v>
      </c>
      <c r="F16" s="314">
        <v>0.4583333333333333</v>
      </c>
      <c r="G16" s="314">
        <v>0.052083333333333336</v>
      </c>
      <c r="H16" s="518">
        <v>39894</v>
      </c>
      <c r="I16" s="313">
        <v>2009</v>
      </c>
      <c r="J16" s="313">
        <v>81</v>
      </c>
      <c r="K16" s="314">
        <v>0.5104166666666666</v>
      </c>
      <c r="L16" s="296">
        <v>4000</v>
      </c>
      <c r="M16" s="321">
        <v>18</v>
      </c>
      <c r="N16" s="498" t="s">
        <v>333</v>
      </c>
      <c r="O16" s="378"/>
      <c r="P16" s="282"/>
      <c r="Q16" s="402"/>
      <c r="R16" s="289">
        <f t="shared" si="0"/>
        <v>622</v>
      </c>
    </row>
    <row r="17" spans="1:18" ht="15.75" thickBot="1">
      <c r="A17" s="307">
        <v>129</v>
      </c>
      <c r="B17" s="292" t="s">
        <v>482</v>
      </c>
      <c r="C17" s="518">
        <v>39896</v>
      </c>
      <c r="D17" s="313">
        <v>2009</v>
      </c>
      <c r="E17" s="313">
        <v>83</v>
      </c>
      <c r="F17" s="314">
        <v>0.4583333333333333</v>
      </c>
      <c r="G17" s="314">
        <v>0.052083333333333336</v>
      </c>
      <c r="H17" s="518">
        <v>39896</v>
      </c>
      <c r="I17" s="313">
        <v>2009</v>
      </c>
      <c r="J17" s="313">
        <v>83</v>
      </c>
      <c r="K17" s="314">
        <v>0.5104166666666666</v>
      </c>
      <c r="L17" s="296">
        <v>4000</v>
      </c>
      <c r="M17" s="321">
        <v>18</v>
      </c>
      <c r="N17" s="498" t="s">
        <v>333</v>
      </c>
      <c r="O17" s="378"/>
      <c r="P17" s="282"/>
      <c r="Q17" s="237"/>
      <c r="R17" s="289">
        <f t="shared" si="0"/>
        <v>628</v>
      </c>
    </row>
    <row r="18" spans="1:18" ht="15.75" thickBot="1">
      <c r="A18" s="64"/>
      <c r="B18" s="494" t="s">
        <v>487</v>
      </c>
      <c r="C18" s="520">
        <v>39532</v>
      </c>
      <c r="D18" s="317">
        <v>2009</v>
      </c>
      <c r="E18" s="317">
        <v>85</v>
      </c>
      <c r="F18" s="318">
        <v>0.4201388888888889</v>
      </c>
      <c r="G18" s="90"/>
      <c r="H18" s="90"/>
      <c r="I18" s="70"/>
      <c r="J18" s="70"/>
      <c r="K18" s="90"/>
      <c r="L18" s="70"/>
      <c r="M18" s="70"/>
      <c r="N18" s="70"/>
      <c r="O18" s="136"/>
      <c r="P18" s="136"/>
      <c r="Q18" s="136"/>
      <c r="R18" s="70"/>
    </row>
    <row r="19" spans="1:18" ht="1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</row>
    <row r="20" spans="1:18" ht="15">
      <c r="A20" s="64">
        <f>COUNTA(A8:A18)</f>
        <v>9</v>
      </c>
      <c r="B20" s="64" t="s">
        <v>143</v>
      </c>
      <c r="C20" s="64"/>
      <c r="D20" s="64"/>
      <c r="E20" s="66" t="s">
        <v>123</v>
      </c>
      <c r="F20" s="64">
        <f>DAY(G20)</f>
        <v>0</v>
      </c>
      <c r="G20" s="71">
        <f>SUM(G9:G17)</f>
        <v>0.46874999999999994</v>
      </c>
      <c r="H20" s="71"/>
      <c r="I20" s="64"/>
      <c r="J20" s="64"/>
      <c r="K20" s="64"/>
      <c r="L20" s="66" t="s">
        <v>99</v>
      </c>
      <c r="M20" s="72">
        <f>SUM(M9:M17)</f>
        <v>162</v>
      </c>
      <c r="N20" s="64" t="s">
        <v>125</v>
      </c>
      <c r="O20" s="64"/>
      <c r="P20" s="72"/>
      <c r="Q20" s="72"/>
      <c r="R20" s="72"/>
    </row>
    <row r="21" spans="1:18" ht="15">
      <c r="A21" s="64"/>
      <c r="B21" s="64"/>
      <c r="C21" s="64"/>
      <c r="D21" s="64"/>
      <c r="E21" s="64"/>
      <c r="F21" s="66"/>
      <c r="G21" s="71"/>
      <c r="H21" s="71"/>
      <c r="I21" s="64"/>
      <c r="J21" s="64"/>
      <c r="K21" s="64"/>
      <c r="L21" s="66"/>
      <c r="M21" s="72"/>
      <c r="N21" s="64"/>
      <c r="O21" s="64"/>
      <c r="P21" s="64"/>
      <c r="Q21" s="64"/>
      <c r="R21" s="72"/>
    </row>
    <row r="22" spans="1:18" ht="15">
      <c r="A22" s="64"/>
      <c r="B22" s="64"/>
      <c r="C22" s="64"/>
      <c r="D22" s="64"/>
      <c r="E22" s="66" t="s">
        <v>144</v>
      </c>
      <c r="F22" s="64">
        <f>DAY(G22)</f>
        <v>0</v>
      </c>
      <c r="G22" s="71">
        <f>G20</f>
        <v>0.46874999999999994</v>
      </c>
      <c r="H22" s="137"/>
      <c r="I22" s="64"/>
      <c r="J22" s="64"/>
      <c r="K22" s="64"/>
      <c r="L22" s="64"/>
      <c r="M22" s="64"/>
      <c r="N22" s="72"/>
      <c r="O22" s="64"/>
      <c r="P22" s="64"/>
      <c r="Q22" s="64"/>
      <c r="R22" s="72"/>
    </row>
    <row r="23" spans="1:18" ht="15.75" thickBo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72"/>
    </row>
    <row r="24" spans="1:18" ht="15">
      <c r="A24" s="64"/>
      <c r="B24" s="815" t="s">
        <v>81</v>
      </c>
      <c r="C24" s="815" t="s">
        <v>127</v>
      </c>
      <c r="D24" s="841" t="s">
        <v>128</v>
      </c>
      <c r="E24" s="855"/>
      <c r="F24" s="842"/>
      <c r="G24" s="833" t="s">
        <v>129</v>
      </c>
      <c r="H24" s="841" t="s">
        <v>130</v>
      </c>
      <c r="I24" s="842"/>
      <c r="J24" s="815" t="s">
        <v>86</v>
      </c>
      <c r="K24" s="815" t="s">
        <v>131</v>
      </c>
      <c r="L24" s="841" t="s">
        <v>314</v>
      </c>
      <c r="M24" s="855"/>
      <c r="N24" s="842"/>
      <c r="O24" s="841" t="s">
        <v>145</v>
      </c>
      <c r="P24" s="842"/>
      <c r="Q24" s="59"/>
      <c r="R24" s="138"/>
    </row>
    <row r="25" spans="1:18" ht="35.25" customHeight="1" thickBot="1">
      <c r="A25" s="64"/>
      <c r="B25" s="814"/>
      <c r="C25" s="814"/>
      <c r="D25" s="154" t="s">
        <v>133</v>
      </c>
      <c r="E25" s="156" t="s">
        <v>134</v>
      </c>
      <c r="F25" s="157" t="s">
        <v>135</v>
      </c>
      <c r="G25" s="834"/>
      <c r="H25" s="154" t="s">
        <v>134</v>
      </c>
      <c r="I25" s="157" t="s">
        <v>135</v>
      </c>
      <c r="J25" s="814"/>
      <c r="K25" s="814"/>
      <c r="L25" s="843"/>
      <c r="M25" s="891"/>
      <c r="N25" s="844"/>
      <c r="O25" s="843"/>
      <c r="P25" s="844"/>
      <c r="Q25" s="59" t="s">
        <v>308</v>
      </c>
      <c r="R25" s="138" t="s">
        <v>309</v>
      </c>
    </row>
    <row r="26" spans="1:18" ht="15">
      <c r="A26" s="64"/>
      <c r="B26" s="80"/>
      <c r="C26" s="596"/>
      <c r="D26" s="102"/>
      <c r="E26" s="140"/>
      <c r="F26" s="104"/>
      <c r="G26" s="80"/>
      <c r="H26" s="102"/>
      <c r="I26" s="104"/>
      <c r="J26" s="80"/>
      <c r="K26" s="594"/>
      <c r="L26" s="906"/>
      <c r="M26" s="907"/>
      <c r="N26" s="908"/>
      <c r="O26" s="906"/>
      <c r="P26" s="908"/>
      <c r="Q26" s="200"/>
      <c r="R26" s="64"/>
    </row>
    <row r="27" spans="1:18" ht="15">
      <c r="A27" s="307">
        <f aca="true" t="shared" si="1" ref="A27:B35">A9</f>
        <v>3</v>
      </c>
      <c r="B27" s="292" t="str">
        <f t="shared" si="1"/>
        <v>CIRS_103TI_M30R2CLDF049_ISS</v>
      </c>
      <c r="C27" s="367" t="str">
        <f aca="true" t="shared" si="2" ref="C27:C35">IF(L9=2000,"Co-add",IF(L9=4000,"No Co-add",L9))</f>
        <v>No Co-add</v>
      </c>
      <c r="D27" s="598" t="s">
        <v>233</v>
      </c>
      <c r="E27" s="599" t="s">
        <v>233</v>
      </c>
      <c r="F27" s="373" t="s">
        <v>233</v>
      </c>
      <c r="G27" s="283">
        <v>0.5</v>
      </c>
      <c r="H27" s="600" t="s">
        <v>232</v>
      </c>
      <c r="I27" s="601" t="s">
        <v>232</v>
      </c>
      <c r="J27" s="141">
        <f>G9</f>
        <v>0.052083333333333336</v>
      </c>
      <c r="K27" s="390">
        <f aca="true" t="shared" si="3" ref="K27:K34">R9</f>
        <v>502</v>
      </c>
      <c r="L27" s="903" t="s">
        <v>528</v>
      </c>
      <c r="M27" s="904"/>
      <c r="N27" s="905"/>
      <c r="O27" s="901" t="s">
        <v>537</v>
      </c>
      <c r="P27" s="902"/>
      <c r="Q27" s="201"/>
      <c r="R27" s="280"/>
    </row>
    <row r="28" spans="1:18" ht="15">
      <c r="A28" s="307">
        <f t="shared" si="1"/>
        <v>22</v>
      </c>
      <c r="B28" s="292" t="str">
        <f t="shared" si="1"/>
        <v>CIRS_104TI_M180R2HZ055_ISS</v>
      </c>
      <c r="C28" s="367" t="str">
        <f t="shared" si="2"/>
        <v>No Co-add</v>
      </c>
      <c r="D28" s="598" t="s">
        <v>233</v>
      </c>
      <c r="E28" s="599" t="s">
        <v>233</v>
      </c>
      <c r="F28" s="373" t="s">
        <v>233</v>
      </c>
      <c r="G28" s="283">
        <v>0.5</v>
      </c>
      <c r="H28" s="600" t="s">
        <v>232</v>
      </c>
      <c r="I28" s="601" t="s">
        <v>232</v>
      </c>
      <c r="J28" s="141">
        <f aca="true" t="shared" si="4" ref="J28:J35">G10</f>
        <v>0.052083333333333336</v>
      </c>
      <c r="K28" s="390">
        <f t="shared" si="3"/>
        <v>521</v>
      </c>
      <c r="L28" s="903" t="s">
        <v>536</v>
      </c>
      <c r="M28" s="904"/>
      <c r="N28" s="905"/>
      <c r="O28" s="901" t="s">
        <v>537</v>
      </c>
      <c r="P28" s="902"/>
      <c r="Q28" s="201"/>
      <c r="R28" s="280"/>
    </row>
    <row r="29" spans="1:18" ht="15" customHeight="1">
      <c r="A29" s="307">
        <f t="shared" si="1"/>
        <v>52</v>
      </c>
      <c r="B29" s="292" t="str">
        <f t="shared" si="1"/>
        <v>CIRS_104TI_M60R3CLD061_ISS</v>
      </c>
      <c r="C29" s="367" t="str">
        <f t="shared" si="2"/>
        <v>No Co-add</v>
      </c>
      <c r="D29" s="598" t="s">
        <v>233</v>
      </c>
      <c r="E29" s="599" t="s">
        <v>233</v>
      </c>
      <c r="F29" s="373" t="s">
        <v>233</v>
      </c>
      <c r="G29" s="283">
        <v>0.5</v>
      </c>
      <c r="H29" s="464" t="s">
        <v>527</v>
      </c>
      <c r="I29" s="723" t="s">
        <v>527</v>
      </c>
      <c r="J29" s="141">
        <f t="shared" si="4"/>
        <v>0.052083333333333336</v>
      </c>
      <c r="K29" s="390">
        <f t="shared" si="3"/>
        <v>551</v>
      </c>
      <c r="L29" s="903" t="s">
        <v>529</v>
      </c>
      <c r="M29" s="904"/>
      <c r="N29" s="905"/>
      <c r="O29" s="901" t="s">
        <v>538</v>
      </c>
      <c r="P29" s="902"/>
      <c r="Q29" s="201"/>
      <c r="R29" s="280"/>
    </row>
    <row r="30" spans="1:18" ht="15" customHeight="1">
      <c r="A30" s="307">
        <f t="shared" si="1"/>
        <v>63</v>
      </c>
      <c r="B30" s="292" t="str">
        <f t="shared" si="1"/>
        <v>CIRS_105TI_M30R3CLD064_ISS</v>
      </c>
      <c r="C30" s="367" t="str">
        <f t="shared" si="2"/>
        <v>No Co-add</v>
      </c>
      <c r="D30" s="598" t="s">
        <v>233</v>
      </c>
      <c r="E30" s="599" t="s">
        <v>233</v>
      </c>
      <c r="F30" s="373" t="s">
        <v>233</v>
      </c>
      <c r="G30" s="283">
        <v>0.5</v>
      </c>
      <c r="H30" s="464" t="s">
        <v>527</v>
      </c>
      <c r="I30" s="723" t="s">
        <v>527</v>
      </c>
      <c r="J30" s="141">
        <f t="shared" si="4"/>
        <v>0.052083333333333336</v>
      </c>
      <c r="K30" s="390">
        <f t="shared" si="3"/>
        <v>562</v>
      </c>
      <c r="L30" s="903" t="s">
        <v>530</v>
      </c>
      <c r="M30" s="904"/>
      <c r="N30" s="905"/>
      <c r="O30" s="901" t="s">
        <v>538</v>
      </c>
      <c r="P30" s="902"/>
      <c r="Q30" s="201"/>
      <c r="R30" s="280"/>
    </row>
    <row r="31" spans="1:18" ht="15" customHeight="1">
      <c r="A31" s="307">
        <f t="shared" si="1"/>
        <v>72</v>
      </c>
      <c r="B31" s="292" t="str">
        <f t="shared" si="1"/>
        <v>CIRS_105TI_M90R2CLD066_ISS</v>
      </c>
      <c r="C31" s="367" t="str">
        <f t="shared" si="2"/>
        <v>No Co-add</v>
      </c>
      <c r="D31" s="598" t="s">
        <v>233</v>
      </c>
      <c r="E31" s="599" t="s">
        <v>233</v>
      </c>
      <c r="F31" s="373" t="s">
        <v>233</v>
      </c>
      <c r="G31" s="283">
        <v>0.5</v>
      </c>
      <c r="H31" s="600" t="s">
        <v>232</v>
      </c>
      <c r="I31" s="601" t="s">
        <v>232</v>
      </c>
      <c r="J31" s="141">
        <f t="shared" si="4"/>
        <v>0.052083333333333336</v>
      </c>
      <c r="K31" s="390">
        <f t="shared" si="3"/>
        <v>571</v>
      </c>
      <c r="L31" s="903" t="s">
        <v>531</v>
      </c>
      <c r="M31" s="904"/>
      <c r="N31" s="905"/>
      <c r="O31" s="901" t="s">
        <v>537</v>
      </c>
      <c r="P31" s="902"/>
      <c r="Q31" s="201"/>
      <c r="R31" s="280"/>
    </row>
    <row r="32" spans="1:18" ht="15" customHeight="1">
      <c r="A32" s="307">
        <f t="shared" si="1"/>
        <v>102</v>
      </c>
      <c r="B32" s="292" t="str">
        <f t="shared" si="1"/>
        <v>CIRS_106TI_M60R2CLD075_ISS</v>
      </c>
      <c r="C32" s="367" t="str">
        <f t="shared" si="2"/>
        <v>No Co-add</v>
      </c>
      <c r="D32" s="598" t="s">
        <v>233</v>
      </c>
      <c r="E32" s="599" t="s">
        <v>233</v>
      </c>
      <c r="F32" s="373" t="s">
        <v>233</v>
      </c>
      <c r="G32" s="283">
        <v>0.5</v>
      </c>
      <c r="H32" s="600" t="s">
        <v>232</v>
      </c>
      <c r="I32" s="601" t="s">
        <v>232</v>
      </c>
      <c r="J32" s="141">
        <f t="shared" si="4"/>
        <v>0.052083333333333336</v>
      </c>
      <c r="K32" s="390">
        <f t="shared" si="3"/>
        <v>601</v>
      </c>
      <c r="L32" s="903" t="s">
        <v>532</v>
      </c>
      <c r="M32" s="904"/>
      <c r="N32" s="905"/>
      <c r="O32" s="901" t="s">
        <v>537</v>
      </c>
      <c r="P32" s="902"/>
      <c r="Q32" s="201"/>
      <c r="R32" s="280"/>
    </row>
    <row r="33" spans="1:18" ht="15" customHeight="1">
      <c r="A33" s="307">
        <f t="shared" si="1"/>
        <v>109</v>
      </c>
      <c r="B33" s="292" t="str">
        <f t="shared" si="1"/>
        <v>CIRS_106TI_M60R2CLD077_ISS</v>
      </c>
      <c r="C33" s="367" t="str">
        <f t="shared" si="2"/>
        <v>No Co-add</v>
      </c>
      <c r="D33" s="598" t="s">
        <v>233</v>
      </c>
      <c r="E33" s="599" t="s">
        <v>233</v>
      </c>
      <c r="F33" s="373" t="s">
        <v>233</v>
      </c>
      <c r="G33" s="283">
        <v>0.5</v>
      </c>
      <c r="H33" s="600" t="s">
        <v>232</v>
      </c>
      <c r="I33" s="601" t="s">
        <v>232</v>
      </c>
      <c r="J33" s="141">
        <f t="shared" si="4"/>
        <v>0.052083333333333336</v>
      </c>
      <c r="K33" s="390">
        <f t="shared" si="3"/>
        <v>608</v>
      </c>
      <c r="L33" s="903" t="s">
        <v>533</v>
      </c>
      <c r="M33" s="904"/>
      <c r="N33" s="905"/>
      <c r="O33" s="901" t="s">
        <v>537</v>
      </c>
      <c r="P33" s="902"/>
      <c r="Q33" s="201"/>
      <c r="R33" s="280"/>
    </row>
    <row r="34" spans="1:18" ht="15" customHeight="1">
      <c r="A34" s="307">
        <f t="shared" si="1"/>
        <v>123</v>
      </c>
      <c r="B34" s="292" t="str">
        <f t="shared" si="1"/>
        <v>CIRS_106TI_M90R1CLD081_ISS</v>
      </c>
      <c r="C34" s="367" t="str">
        <f t="shared" si="2"/>
        <v>No Co-add</v>
      </c>
      <c r="D34" s="598" t="s">
        <v>233</v>
      </c>
      <c r="E34" s="599" t="s">
        <v>233</v>
      </c>
      <c r="F34" s="373" t="s">
        <v>233</v>
      </c>
      <c r="G34" s="283">
        <v>0.5</v>
      </c>
      <c r="H34" s="600" t="s">
        <v>232</v>
      </c>
      <c r="I34" s="601" t="s">
        <v>232</v>
      </c>
      <c r="J34" s="141">
        <f t="shared" si="4"/>
        <v>0.052083333333333336</v>
      </c>
      <c r="K34" s="390">
        <f t="shared" si="3"/>
        <v>622</v>
      </c>
      <c r="L34" s="903" t="s">
        <v>534</v>
      </c>
      <c r="M34" s="904"/>
      <c r="N34" s="905"/>
      <c r="O34" s="901" t="s">
        <v>537</v>
      </c>
      <c r="P34" s="902"/>
      <c r="Q34" s="201"/>
      <c r="R34" s="280"/>
    </row>
    <row r="35" spans="1:18" ht="15" customHeight="1">
      <c r="A35" s="307">
        <f t="shared" si="1"/>
        <v>129</v>
      </c>
      <c r="B35" s="292" t="str">
        <f t="shared" si="1"/>
        <v>CIRS_106TI_M90R1CLD083_ISS</v>
      </c>
      <c r="C35" s="367" t="str">
        <f t="shared" si="2"/>
        <v>No Co-add</v>
      </c>
      <c r="D35" s="598" t="s">
        <v>233</v>
      </c>
      <c r="E35" s="599" t="s">
        <v>233</v>
      </c>
      <c r="F35" s="373" t="s">
        <v>233</v>
      </c>
      <c r="G35" s="283">
        <v>0.5</v>
      </c>
      <c r="H35" s="600" t="s">
        <v>232</v>
      </c>
      <c r="I35" s="601" t="s">
        <v>232</v>
      </c>
      <c r="J35" s="141">
        <f t="shared" si="4"/>
        <v>0.052083333333333336</v>
      </c>
      <c r="K35" s="390">
        <f>R17</f>
        <v>628</v>
      </c>
      <c r="L35" s="903" t="s">
        <v>535</v>
      </c>
      <c r="M35" s="904"/>
      <c r="N35" s="905"/>
      <c r="O35" s="901" t="s">
        <v>537</v>
      </c>
      <c r="P35" s="902"/>
      <c r="Q35" s="201"/>
      <c r="R35" s="280"/>
    </row>
    <row r="36" spans="1:18" ht="15.75" thickBot="1">
      <c r="A36" s="64"/>
      <c r="B36" s="69"/>
      <c r="C36" s="597"/>
      <c r="D36" s="84"/>
      <c r="E36" s="142"/>
      <c r="F36" s="143"/>
      <c r="G36" s="83"/>
      <c r="H36" s="144"/>
      <c r="I36" s="139"/>
      <c r="J36" s="145"/>
      <c r="K36" s="595"/>
      <c r="L36" s="898"/>
      <c r="M36" s="900"/>
      <c r="N36" s="899"/>
      <c r="O36" s="898"/>
      <c r="P36" s="899"/>
      <c r="Q36" s="202"/>
      <c r="R36" s="280"/>
    </row>
    <row r="37" spans="1:18" ht="15">
      <c r="A37" s="64"/>
      <c r="B37" s="70"/>
      <c r="C37" s="108"/>
      <c r="D37" s="222"/>
      <c r="E37" s="222"/>
      <c r="F37" s="222"/>
      <c r="G37" s="223"/>
      <c r="H37" s="224"/>
      <c r="I37" s="225"/>
      <c r="J37" s="226"/>
      <c r="K37" s="227"/>
      <c r="L37" s="136"/>
      <c r="M37" s="136"/>
      <c r="N37" s="136"/>
      <c r="O37" s="136"/>
      <c r="P37" s="136"/>
      <c r="Q37" s="202"/>
      <c r="R37" s="148"/>
    </row>
    <row r="38" spans="1:18" ht="15">
      <c r="A38" s="64">
        <f>COUNTA(A27:A36)</f>
        <v>9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204"/>
      <c r="M38" s="204"/>
      <c r="N38" s="204"/>
      <c r="O38" s="204"/>
      <c r="P38" s="204"/>
      <c r="Q38" s="395">
        <f>COUNTA(Q27:Q36)</f>
        <v>0</v>
      </c>
      <c r="R38" s="280">
        <f>SUM(R27:R36)</f>
        <v>0</v>
      </c>
    </row>
    <row r="39" spans="1:17" ht="15.75" thickBo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146"/>
      <c r="M39" s="146"/>
      <c r="N39" s="146"/>
      <c r="O39" s="449"/>
      <c r="P39" s="146"/>
      <c r="Q39" s="280"/>
    </row>
    <row r="40" spans="1:18" ht="15">
      <c r="A40" s="64"/>
      <c r="B40" s="815" t="s">
        <v>136</v>
      </c>
      <c r="C40" s="860" t="s">
        <v>85</v>
      </c>
      <c r="D40" s="855"/>
      <c r="E40" s="855"/>
      <c r="F40" s="842"/>
      <c r="G40" s="167" t="s">
        <v>86</v>
      </c>
      <c r="H40" s="860" t="s">
        <v>87</v>
      </c>
      <c r="I40" s="855"/>
      <c r="J40" s="855"/>
      <c r="K40" s="842"/>
      <c r="L40" s="833" t="s">
        <v>89</v>
      </c>
      <c r="M40" s="64"/>
      <c r="N40" s="64"/>
      <c r="O40" s="450"/>
      <c r="P40" s="450"/>
      <c r="Q40" s="199"/>
      <c r="R40" s="64"/>
    </row>
    <row r="41" spans="1:18" ht="42.75" customHeight="1" thickBot="1">
      <c r="A41" s="64"/>
      <c r="B41" s="911"/>
      <c r="C41" s="158" t="s">
        <v>91</v>
      </c>
      <c r="D41" s="156" t="s">
        <v>92</v>
      </c>
      <c r="E41" s="156" t="s">
        <v>93</v>
      </c>
      <c r="F41" s="157" t="s">
        <v>94</v>
      </c>
      <c r="G41" s="157" t="s">
        <v>94</v>
      </c>
      <c r="H41" s="158" t="s">
        <v>91</v>
      </c>
      <c r="I41" s="155" t="s">
        <v>92</v>
      </c>
      <c r="J41" s="156" t="s">
        <v>93</v>
      </c>
      <c r="K41" s="157" t="s">
        <v>94</v>
      </c>
      <c r="L41" s="910"/>
      <c r="M41" s="64"/>
      <c r="N41" s="64"/>
      <c r="O41" s="450"/>
      <c r="P41" s="450"/>
      <c r="Q41" s="199"/>
      <c r="R41" s="64"/>
    </row>
    <row r="42" spans="1:18" ht="15">
      <c r="A42" s="64"/>
      <c r="B42" s="80"/>
      <c r="C42" s="102"/>
      <c r="D42" s="140"/>
      <c r="E42" s="140"/>
      <c r="F42" s="104"/>
      <c r="G42" s="80"/>
      <c r="H42" s="431"/>
      <c r="I42" s="140"/>
      <c r="J42" s="140"/>
      <c r="K42" s="104"/>
      <c r="L42" s="80"/>
      <c r="M42" s="64"/>
      <c r="N42" s="64"/>
      <c r="O42" s="199"/>
      <c r="P42" s="450"/>
      <c r="Q42" s="199"/>
      <c r="R42" s="64"/>
    </row>
    <row r="43" spans="1:18" ht="15">
      <c r="A43" s="10"/>
      <c r="B43" s="292"/>
      <c r="C43" s="409"/>
      <c r="D43" s="335"/>
      <c r="E43" s="335"/>
      <c r="F43" s="314"/>
      <c r="G43" s="430"/>
      <c r="H43" s="409"/>
      <c r="I43" s="335"/>
      <c r="J43" s="335"/>
      <c r="K43" s="314"/>
      <c r="L43" s="321"/>
      <c r="M43" s="64"/>
      <c r="N43" s="64"/>
      <c r="O43" s="199"/>
      <c r="P43" s="450"/>
      <c r="Q43" s="199"/>
      <c r="R43" s="64"/>
    </row>
    <row r="44" spans="1:18" ht="15">
      <c r="A44" s="10"/>
      <c r="B44" s="292"/>
      <c r="C44" s="409"/>
      <c r="D44" s="335"/>
      <c r="E44" s="335"/>
      <c r="F44" s="314"/>
      <c r="G44" s="430"/>
      <c r="H44" s="409"/>
      <c r="I44" s="335"/>
      <c r="J44" s="335"/>
      <c r="K44" s="314"/>
      <c r="L44" s="321"/>
      <c r="M44" s="64"/>
      <c r="N44" s="64"/>
      <c r="O44" s="199"/>
      <c r="P44" s="450"/>
      <c r="Q44" s="199"/>
      <c r="R44" s="64"/>
    </row>
    <row r="45" spans="1:18" ht="15">
      <c r="A45" s="10"/>
      <c r="B45" s="292"/>
      <c r="C45" s="409"/>
      <c r="D45" s="335"/>
      <c r="E45" s="335"/>
      <c r="F45" s="314"/>
      <c r="G45" s="430"/>
      <c r="H45" s="409"/>
      <c r="I45" s="335"/>
      <c r="J45" s="335"/>
      <c r="K45" s="314"/>
      <c r="L45" s="321"/>
      <c r="M45" s="64"/>
      <c r="N45" s="64"/>
      <c r="O45" s="199"/>
      <c r="P45" s="450"/>
      <c r="Q45" s="199"/>
      <c r="R45" s="64"/>
    </row>
    <row r="46" spans="1:18" ht="15">
      <c r="A46" s="10"/>
      <c r="B46" s="292"/>
      <c r="C46" s="409"/>
      <c r="D46" s="335"/>
      <c r="E46" s="335"/>
      <c r="F46" s="314"/>
      <c r="G46" s="430"/>
      <c r="H46" s="409"/>
      <c r="I46" s="335"/>
      <c r="J46" s="335"/>
      <c r="K46" s="314"/>
      <c r="L46" s="321"/>
      <c r="M46" s="64"/>
      <c r="N46" s="64"/>
      <c r="O46" s="199"/>
      <c r="P46" s="450"/>
      <c r="Q46" s="199"/>
      <c r="R46" s="64"/>
    </row>
    <row r="47" spans="1:18" ht="15">
      <c r="A47" s="10"/>
      <c r="B47" s="292"/>
      <c r="C47" s="409"/>
      <c r="D47" s="335"/>
      <c r="E47" s="335"/>
      <c r="F47" s="314"/>
      <c r="G47" s="430"/>
      <c r="H47" s="409"/>
      <c r="I47" s="335"/>
      <c r="J47" s="335"/>
      <c r="K47" s="314"/>
      <c r="L47" s="321"/>
      <c r="M47" s="64"/>
      <c r="N47" s="64"/>
      <c r="O47" s="199"/>
      <c r="P47" s="450"/>
      <c r="Q47" s="199"/>
      <c r="R47" s="64"/>
    </row>
    <row r="48" spans="1:18" ht="15">
      <c r="A48" s="10"/>
      <c r="B48" s="292"/>
      <c r="C48" s="409"/>
      <c r="D48" s="335"/>
      <c r="E48" s="335"/>
      <c r="F48" s="314"/>
      <c r="G48" s="430"/>
      <c r="H48" s="409"/>
      <c r="I48" s="335"/>
      <c r="J48" s="335"/>
      <c r="K48" s="314"/>
      <c r="L48" s="321"/>
      <c r="M48" s="64"/>
      <c r="N48" s="64"/>
      <c r="O48" s="64"/>
      <c r="P48" s="64"/>
      <c r="Q48" s="451"/>
      <c r="R48" s="64"/>
    </row>
    <row r="49" spans="1:18" ht="15">
      <c r="A49" s="10"/>
      <c r="B49" s="292"/>
      <c r="C49" s="409"/>
      <c r="D49" s="335"/>
      <c r="E49" s="335"/>
      <c r="F49" s="314"/>
      <c r="G49" s="430"/>
      <c r="H49" s="409"/>
      <c r="I49" s="335"/>
      <c r="J49" s="335"/>
      <c r="K49" s="314"/>
      <c r="L49" s="321"/>
      <c r="M49" s="64"/>
      <c r="N49" s="64"/>
      <c r="O49" s="64"/>
      <c r="P49" s="64"/>
      <c r="Q49" s="451"/>
      <c r="R49" s="64"/>
    </row>
    <row r="50" spans="1:18" ht="15" customHeight="1" thickBot="1">
      <c r="A50" s="64"/>
      <c r="B50" s="69"/>
      <c r="C50" s="86"/>
      <c r="D50" s="87"/>
      <c r="E50" s="87"/>
      <c r="F50" s="82"/>
      <c r="G50" s="220"/>
      <c r="H50" s="432"/>
      <c r="I50" s="87"/>
      <c r="J50" s="87"/>
      <c r="K50" s="82"/>
      <c r="L50" s="250"/>
      <c r="M50" s="64"/>
      <c r="N50" s="64"/>
      <c r="O50" s="64"/>
      <c r="P50" s="64"/>
      <c r="Q50" s="64"/>
      <c r="R50" s="64"/>
    </row>
    <row r="51" spans="1:18" ht="15">
      <c r="A51" s="64"/>
      <c r="B51" s="64"/>
      <c r="C51" s="88"/>
      <c r="D51" s="66"/>
      <c r="E51" s="66"/>
      <c r="F51" s="110"/>
      <c r="G51" s="110"/>
      <c r="H51" s="147"/>
      <c r="I51" s="66"/>
      <c r="J51" s="66"/>
      <c r="K51" s="110"/>
      <c r="L51" s="111"/>
      <c r="M51" s="64"/>
      <c r="N51" s="64"/>
      <c r="O51" s="64"/>
      <c r="P51" s="64"/>
      <c r="Q51" s="64"/>
      <c r="R51" s="64"/>
    </row>
    <row r="52" spans="1:18" ht="15">
      <c r="A52" s="64">
        <f>COUNTA(B42:B50)</f>
        <v>0</v>
      </c>
      <c r="B52" s="64" t="s">
        <v>146</v>
      </c>
      <c r="C52" s="64"/>
      <c r="D52" s="64"/>
      <c r="E52" s="66" t="s">
        <v>123</v>
      </c>
      <c r="F52" s="64">
        <f>DAY(G52)</f>
        <v>0</v>
      </c>
      <c r="G52" s="71">
        <f>SUM(G42:G50)</f>
        <v>0</v>
      </c>
      <c r="H52" s="64"/>
      <c r="I52" s="64"/>
      <c r="J52" s="64"/>
      <c r="K52" s="66" t="s">
        <v>99</v>
      </c>
      <c r="L52" s="72">
        <f>SUM(L42:L50)</f>
        <v>0</v>
      </c>
      <c r="M52" s="64"/>
      <c r="N52" s="64"/>
      <c r="O52" s="64"/>
      <c r="P52" s="64"/>
      <c r="Q52" s="64"/>
      <c r="R52" s="64"/>
    </row>
    <row r="55" ht="15">
      <c r="B55" s="20" t="s">
        <v>316</v>
      </c>
    </row>
    <row r="56" ht="15.75" thickBot="1"/>
    <row r="57" spans="1:11" ht="24" customHeight="1">
      <c r="A57" s="64"/>
      <c r="B57" s="815" t="s">
        <v>81</v>
      </c>
      <c r="C57" s="860" t="s">
        <v>85</v>
      </c>
      <c r="D57" s="855"/>
      <c r="E57" s="855"/>
      <c r="F57" s="842"/>
      <c r="G57" s="167" t="s">
        <v>86</v>
      </c>
      <c r="H57" s="860" t="s">
        <v>87</v>
      </c>
      <c r="I57" s="855"/>
      <c r="J57" s="855"/>
      <c r="K57" s="842"/>
    </row>
    <row r="58" spans="1:11" ht="27.75" customHeight="1" thickBot="1">
      <c r="A58" s="64"/>
      <c r="B58" s="814"/>
      <c r="C58" s="158" t="s">
        <v>91</v>
      </c>
      <c r="D58" s="156" t="s">
        <v>92</v>
      </c>
      <c r="E58" s="156" t="s">
        <v>93</v>
      </c>
      <c r="F58" s="157" t="s">
        <v>94</v>
      </c>
      <c r="G58" s="157" t="s">
        <v>94</v>
      </c>
      <c r="H58" s="158" t="s">
        <v>91</v>
      </c>
      <c r="I58" s="155" t="s">
        <v>92</v>
      </c>
      <c r="J58" s="156" t="s">
        <v>93</v>
      </c>
      <c r="K58" s="157" t="s">
        <v>94</v>
      </c>
    </row>
    <row r="59" spans="1:11" ht="15">
      <c r="A59" s="64"/>
      <c r="B59" s="217"/>
      <c r="C59" s="213"/>
      <c r="D59" s="214"/>
      <c r="E59" s="214"/>
      <c r="F59" s="215"/>
      <c r="G59" s="212"/>
      <c r="H59" s="207"/>
      <c r="I59" s="208"/>
      <c r="J59" s="208"/>
      <c r="K59" s="206"/>
    </row>
    <row r="60" spans="1:11" ht="15">
      <c r="A60" s="307"/>
      <c r="B60" s="292"/>
      <c r="C60" s="409"/>
      <c r="D60" s="335"/>
      <c r="E60" s="335"/>
      <c r="F60" s="314"/>
      <c r="G60" s="430"/>
      <c r="H60" s="414"/>
      <c r="I60" s="335"/>
      <c r="J60" s="335"/>
      <c r="K60" s="314"/>
    </row>
    <row r="61" spans="1:11" ht="15">
      <c r="A61" s="307"/>
      <c r="B61" s="292"/>
      <c r="C61" s="409"/>
      <c r="D61" s="335"/>
      <c r="E61" s="335"/>
      <c r="F61" s="314"/>
      <c r="G61" s="430"/>
      <c r="H61" s="414"/>
      <c r="I61" s="335"/>
      <c r="J61" s="335"/>
      <c r="K61" s="314"/>
    </row>
    <row r="62" spans="1:11" ht="15">
      <c r="A62" s="307"/>
      <c r="B62" s="292"/>
      <c r="C62" s="409"/>
      <c r="D62" s="335"/>
      <c r="E62" s="335"/>
      <c r="F62" s="314"/>
      <c r="G62" s="430"/>
      <c r="H62" s="414"/>
      <c r="I62" s="335"/>
      <c r="J62" s="335"/>
      <c r="K62" s="314"/>
    </row>
    <row r="63" spans="1:14" ht="15">
      <c r="A63" s="307"/>
      <c r="B63" s="292"/>
      <c r="C63" s="323"/>
      <c r="D63" s="313"/>
      <c r="E63" s="313"/>
      <c r="F63" s="314"/>
      <c r="G63" s="314"/>
      <c r="H63" s="323"/>
      <c r="I63" s="313"/>
      <c r="J63" s="313"/>
      <c r="K63" s="314"/>
      <c r="L63" s="21"/>
      <c r="N63" s="9"/>
    </row>
    <row r="64" spans="1:11" ht="15">
      <c r="A64" s="307"/>
      <c r="B64" s="292"/>
      <c r="C64" s="323"/>
      <c r="D64" s="313"/>
      <c r="E64" s="313"/>
      <c r="F64" s="314"/>
      <c r="G64" s="314"/>
      <c r="H64" s="323"/>
      <c r="I64" s="313"/>
      <c r="J64" s="313"/>
      <c r="K64" s="314"/>
    </row>
    <row r="65" spans="1:11" ht="15">
      <c r="A65" s="307"/>
      <c r="B65" s="292"/>
      <c r="C65" s="323"/>
      <c r="D65" s="313"/>
      <c r="E65" s="313"/>
      <c r="F65" s="314"/>
      <c r="G65" s="314"/>
      <c r="H65" s="323"/>
      <c r="I65" s="313"/>
      <c r="J65" s="313"/>
      <c r="K65" s="314"/>
    </row>
    <row r="66" spans="1:11" ht="15">
      <c r="A66" s="307"/>
      <c r="B66" s="292"/>
      <c r="C66" s="409"/>
      <c r="D66" s="335"/>
      <c r="E66" s="335"/>
      <c r="F66" s="314"/>
      <c r="G66" s="430"/>
      <c r="H66" s="414"/>
      <c r="I66" s="335"/>
      <c r="J66" s="335"/>
      <c r="K66" s="314"/>
    </row>
    <row r="67" spans="1:11" ht="15">
      <c r="A67" s="307"/>
      <c r="B67" s="292"/>
      <c r="C67" s="409"/>
      <c r="D67" s="335"/>
      <c r="E67" s="335"/>
      <c r="F67" s="314"/>
      <c r="G67" s="430"/>
      <c r="H67" s="414"/>
      <c r="I67" s="335"/>
      <c r="J67" s="335"/>
      <c r="K67" s="314"/>
    </row>
    <row r="68" spans="1:11" ht="15">
      <c r="A68" s="307"/>
      <c r="B68" s="292"/>
      <c r="C68" s="409"/>
      <c r="D68" s="335"/>
      <c r="E68" s="335"/>
      <c r="F68" s="314"/>
      <c r="G68" s="430"/>
      <c r="H68" s="414"/>
      <c r="I68" s="335"/>
      <c r="J68" s="335"/>
      <c r="K68" s="314"/>
    </row>
    <row r="69" spans="1:11" ht="15">
      <c r="A69" s="307"/>
      <c r="B69" s="292"/>
      <c r="C69" s="323"/>
      <c r="D69" s="313"/>
      <c r="E69" s="313"/>
      <c r="F69" s="314"/>
      <c r="G69" s="314"/>
      <c r="H69" s="323"/>
      <c r="I69" s="313"/>
      <c r="J69" s="313"/>
      <c r="K69" s="314"/>
    </row>
    <row r="70" spans="1:11" ht="15">
      <c r="A70" s="307"/>
      <c r="B70" s="292"/>
      <c r="C70" s="323"/>
      <c r="D70" s="313"/>
      <c r="E70" s="313"/>
      <c r="F70" s="314"/>
      <c r="G70" s="314"/>
      <c r="H70" s="323"/>
      <c r="I70" s="313"/>
      <c r="J70" s="313"/>
      <c r="K70" s="314"/>
    </row>
    <row r="71" spans="1:14" ht="15">
      <c r="A71" s="307"/>
      <c r="B71" s="292"/>
      <c r="C71" s="323"/>
      <c r="D71" s="313"/>
      <c r="E71" s="313"/>
      <c r="F71" s="314"/>
      <c r="G71" s="314"/>
      <c r="H71" s="323"/>
      <c r="I71" s="313"/>
      <c r="J71" s="313"/>
      <c r="K71" s="314"/>
      <c r="L71" s="21"/>
      <c r="N71" s="9"/>
    </row>
    <row r="72" spans="1:14" ht="15">
      <c r="A72" s="307"/>
      <c r="B72" s="292"/>
      <c r="C72" s="409"/>
      <c r="D72" s="335"/>
      <c r="E72" s="335"/>
      <c r="F72" s="314"/>
      <c r="G72" s="430"/>
      <c r="H72" s="414"/>
      <c r="I72" s="335"/>
      <c r="J72" s="335"/>
      <c r="K72" s="314"/>
      <c r="L72" s="21"/>
      <c r="N72" s="9"/>
    </row>
    <row r="73" spans="1:14" ht="15">
      <c r="A73" s="307"/>
      <c r="B73" s="292"/>
      <c r="C73" s="409"/>
      <c r="D73" s="335"/>
      <c r="E73" s="335"/>
      <c r="F73" s="314"/>
      <c r="G73" s="430"/>
      <c r="H73" s="414"/>
      <c r="I73" s="335"/>
      <c r="J73" s="335"/>
      <c r="K73" s="314"/>
      <c r="L73" s="21"/>
      <c r="N73" s="9"/>
    </row>
    <row r="74" spans="1:14" ht="15">
      <c r="A74" s="307"/>
      <c r="B74" s="292"/>
      <c r="C74" s="409"/>
      <c r="D74" s="335"/>
      <c r="E74" s="335"/>
      <c r="F74" s="314"/>
      <c r="G74" s="430"/>
      <c r="H74" s="414"/>
      <c r="I74" s="335"/>
      <c r="J74" s="335"/>
      <c r="K74" s="314"/>
      <c r="L74" s="21"/>
      <c r="N74" s="9"/>
    </row>
    <row r="75" spans="1:14" ht="15">
      <c r="A75" s="307"/>
      <c r="B75" s="292"/>
      <c r="C75" s="409"/>
      <c r="D75" s="335"/>
      <c r="E75" s="335"/>
      <c r="F75" s="314"/>
      <c r="G75" s="430"/>
      <c r="H75" s="414"/>
      <c r="I75" s="335"/>
      <c r="J75" s="335"/>
      <c r="K75" s="314"/>
      <c r="L75" s="21"/>
      <c r="N75" s="9"/>
    </row>
    <row r="76" spans="1:14" ht="15">
      <c r="A76" s="307"/>
      <c r="B76" s="292"/>
      <c r="C76" s="409"/>
      <c r="D76" s="335"/>
      <c r="E76" s="335"/>
      <c r="F76" s="314"/>
      <c r="G76" s="430"/>
      <c r="H76" s="414"/>
      <c r="I76" s="335"/>
      <c r="J76" s="335"/>
      <c r="K76" s="314"/>
      <c r="L76" s="21"/>
      <c r="N76" s="9"/>
    </row>
    <row r="77" spans="1:14" ht="15">
      <c r="A77" s="307"/>
      <c r="B77" s="292"/>
      <c r="C77" s="409"/>
      <c r="D77" s="335"/>
      <c r="E77" s="335"/>
      <c r="F77" s="314"/>
      <c r="G77" s="430"/>
      <c r="H77" s="414"/>
      <c r="I77" s="335"/>
      <c r="J77" s="335"/>
      <c r="K77" s="314"/>
      <c r="L77" s="21"/>
      <c r="N77" s="9"/>
    </row>
    <row r="78" spans="1:14" ht="15">
      <c r="A78" s="307"/>
      <c r="B78" s="292"/>
      <c r="C78" s="409"/>
      <c r="D78" s="335"/>
      <c r="E78" s="335"/>
      <c r="F78" s="314"/>
      <c r="G78" s="430"/>
      <c r="H78" s="414"/>
      <c r="I78" s="335"/>
      <c r="J78" s="335"/>
      <c r="K78" s="314"/>
      <c r="L78" s="21"/>
      <c r="N78" s="9"/>
    </row>
    <row r="79" spans="1:14" ht="15">
      <c r="A79" s="307"/>
      <c r="B79" s="292"/>
      <c r="C79" s="409"/>
      <c r="D79" s="335"/>
      <c r="E79" s="335"/>
      <c r="F79" s="314"/>
      <c r="G79" s="430"/>
      <c r="H79" s="414"/>
      <c r="I79" s="335"/>
      <c r="J79" s="335"/>
      <c r="K79" s="314"/>
      <c r="L79" s="21"/>
      <c r="N79" s="9"/>
    </row>
    <row r="80" spans="1:14" ht="15">
      <c r="A80" s="307"/>
      <c r="B80" s="292"/>
      <c r="C80" s="409"/>
      <c r="D80" s="335"/>
      <c r="E80" s="335"/>
      <c r="F80" s="314"/>
      <c r="G80" s="430"/>
      <c r="H80" s="414"/>
      <c r="I80" s="335"/>
      <c r="J80" s="335"/>
      <c r="K80" s="314"/>
      <c r="L80" s="21"/>
      <c r="N80" s="9"/>
    </row>
    <row r="81" spans="1:11" ht="15">
      <c r="A81" s="307"/>
      <c r="B81" s="292"/>
      <c r="C81" s="409"/>
      <c r="D81" s="335"/>
      <c r="E81" s="335"/>
      <c r="F81" s="314"/>
      <c r="G81" s="430"/>
      <c r="H81" s="414"/>
      <c r="I81" s="335"/>
      <c r="J81" s="335"/>
      <c r="K81" s="314"/>
    </row>
    <row r="82" spans="1:11" ht="15">
      <c r="A82" s="307"/>
      <c r="B82" s="292"/>
      <c r="C82" s="323"/>
      <c r="D82" s="313"/>
      <c r="E82" s="313"/>
      <c r="F82" s="314"/>
      <c r="G82" s="314"/>
      <c r="H82" s="323"/>
      <c r="I82" s="313"/>
      <c r="J82" s="313"/>
      <c r="K82" s="314"/>
    </row>
    <row r="83" spans="1:11" ht="15">
      <c r="A83" s="307"/>
      <c r="B83" s="292"/>
      <c r="C83" s="323"/>
      <c r="D83" s="313"/>
      <c r="E83" s="313"/>
      <c r="F83" s="333"/>
      <c r="G83" s="333"/>
      <c r="H83" s="323"/>
      <c r="I83" s="313"/>
      <c r="J83" s="313"/>
      <c r="K83" s="314"/>
    </row>
    <row r="84" spans="2:11" ht="15.75" thickBot="1">
      <c r="B84" s="396"/>
      <c r="C84" s="397"/>
      <c r="D84" s="398"/>
      <c r="E84" s="398"/>
      <c r="F84" s="399"/>
      <c r="G84" s="400"/>
      <c r="H84" s="397"/>
      <c r="I84" s="398"/>
      <c r="J84" s="398"/>
      <c r="K84" s="399"/>
    </row>
    <row r="86" ht="15">
      <c r="G86" s="9">
        <v>1</v>
      </c>
    </row>
    <row r="91" ht="15">
      <c r="G91" s="12"/>
    </row>
    <row r="92" spans="6:7" ht="15">
      <c r="F92" s="12"/>
      <c r="G92" s="12"/>
    </row>
    <row r="93" spans="6:7" ht="15">
      <c r="F93" s="12"/>
      <c r="G93" s="12"/>
    </row>
    <row r="94" spans="6:7" ht="15">
      <c r="F94" s="12"/>
      <c r="G94" s="12"/>
    </row>
    <row r="95" spans="6:7" ht="15">
      <c r="F95" s="12"/>
      <c r="G95" s="12"/>
    </row>
    <row r="96" spans="6:7" ht="15">
      <c r="F96" s="12"/>
      <c r="G96" s="12"/>
    </row>
    <row r="97" spans="6:8" ht="15">
      <c r="F97" s="12"/>
      <c r="G97" s="12"/>
      <c r="H97" s="12"/>
    </row>
    <row r="98" spans="6:8" ht="15">
      <c r="F98" s="12"/>
      <c r="G98" s="12"/>
      <c r="H98" s="12"/>
    </row>
  </sheetData>
  <sheetProtection/>
  <mergeCells count="46">
    <mergeCell ref="B57:B58"/>
    <mergeCell ref="C57:F57"/>
    <mergeCell ref="H57:K57"/>
    <mergeCell ref="B40:B41"/>
    <mergeCell ref="C40:F40"/>
    <mergeCell ref="H40:K40"/>
    <mergeCell ref="L40:L41"/>
    <mergeCell ref="L35:N35"/>
    <mergeCell ref="B5:B6"/>
    <mergeCell ref="B24:B25"/>
    <mergeCell ref="C24:C25"/>
    <mergeCell ref="K24:K25"/>
    <mergeCell ref="H5:K5"/>
    <mergeCell ref="D24:F24"/>
    <mergeCell ref="G24:G25"/>
    <mergeCell ref="H24:I24"/>
    <mergeCell ref="L33:N33"/>
    <mergeCell ref="O24:P25"/>
    <mergeCell ref="J24:J25"/>
    <mergeCell ref="C5:F5"/>
    <mergeCell ref="N5:N6"/>
    <mergeCell ref="L29:N29"/>
    <mergeCell ref="L5:L6"/>
    <mergeCell ref="M5:M6"/>
    <mergeCell ref="O32:P32"/>
    <mergeCell ref="L31:N31"/>
    <mergeCell ref="L32:N32"/>
    <mergeCell ref="L30:N30"/>
    <mergeCell ref="L34:N34"/>
    <mergeCell ref="R5:R6"/>
    <mergeCell ref="L26:N26"/>
    <mergeCell ref="L27:N27"/>
    <mergeCell ref="L28:N28"/>
    <mergeCell ref="L24:N25"/>
    <mergeCell ref="O5:Q5"/>
    <mergeCell ref="O26:P26"/>
    <mergeCell ref="O36:P36"/>
    <mergeCell ref="L36:N36"/>
    <mergeCell ref="O27:P27"/>
    <mergeCell ref="O28:P28"/>
    <mergeCell ref="O29:P29"/>
    <mergeCell ref="O35:P35"/>
    <mergeCell ref="O31:P31"/>
    <mergeCell ref="O33:P33"/>
    <mergeCell ref="O34:P34"/>
    <mergeCell ref="O30:P30"/>
  </mergeCells>
  <printOptions gridLines="1"/>
  <pageMargins left="0.75" right="0.75" top="1" bottom="1" header="0.511811023" footer="0.51181102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3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9.140625" style="20" customWidth="1"/>
    <col min="2" max="2" width="41.28125" style="20" bestFit="1" customWidth="1"/>
    <col min="3" max="3" width="13.421875" style="20" customWidth="1"/>
    <col min="4" max="4" width="14.421875" style="20" customWidth="1"/>
    <col min="5" max="5" width="12.57421875" style="20" customWidth="1"/>
    <col min="6" max="6" width="12.421875" style="20" customWidth="1"/>
    <col min="7" max="7" width="17.28125" style="20" customWidth="1"/>
    <col min="8" max="8" width="11.8515625" style="20" customWidth="1"/>
    <col min="9" max="9" width="13.57421875" style="20" customWidth="1"/>
    <col min="10" max="10" width="15.00390625" style="20" customWidth="1"/>
    <col min="11" max="11" width="16.57421875" style="20" customWidth="1"/>
    <col min="12" max="12" width="7.421875" style="20" customWidth="1"/>
    <col min="13" max="16384" width="9.140625" style="20" customWidth="1"/>
  </cols>
  <sheetData>
    <row r="1" ht="15.75" thickBot="1"/>
    <row r="2" spans="1:12" ht="15">
      <c r="A2" s="64"/>
      <c r="B2" s="815" t="s">
        <v>81</v>
      </c>
      <c r="C2" s="815" t="s">
        <v>127</v>
      </c>
      <c r="D2" s="833" t="s">
        <v>129</v>
      </c>
      <c r="E2" s="167" t="s">
        <v>86</v>
      </c>
      <c r="F2" s="833" t="s">
        <v>239</v>
      </c>
      <c r="G2" s="833" t="s">
        <v>234</v>
      </c>
      <c r="H2" s="167" t="s">
        <v>86</v>
      </c>
      <c r="I2" s="833" t="s">
        <v>235</v>
      </c>
      <c r="J2" s="833" t="s">
        <v>236</v>
      </c>
      <c r="K2" s="833" t="s">
        <v>237</v>
      </c>
      <c r="L2" s="467"/>
    </row>
    <row r="3" spans="1:12" ht="27.75" customHeight="1" thickBot="1">
      <c r="A3" s="64"/>
      <c r="B3" s="814"/>
      <c r="C3" s="814"/>
      <c r="D3" s="834"/>
      <c r="E3" s="157" t="s">
        <v>94</v>
      </c>
      <c r="F3" s="834"/>
      <c r="G3" s="834"/>
      <c r="H3" s="157" t="s">
        <v>238</v>
      </c>
      <c r="I3" s="834"/>
      <c r="J3" s="834"/>
      <c r="K3" s="834"/>
      <c r="L3" s="465"/>
    </row>
    <row r="4" spans="1:12" ht="15.75" thickBot="1">
      <c r="A4" s="64"/>
      <c r="B4" s="284"/>
      <c r="C4" s="285"/>
      <c r="D4" s="285"/>
      <c r="E4" s="285"/>
      <c r="F4" s="285"/>
      <c r="G4" s="286"/>
      <c r="H4" s="287"/>
      <c r="I4" s="287"/>
      <c r="J4" s="287"/>
      <c r="K4" s="287"/>
      <c r="L4" s="48"/>
    </row>
    <row r="5" spans="1:12" ht="15">
      <c r="A5" s="10"/>
      <c r="B5" s="149"/>
      <c r="C5" s="294"/>
      <c r="D5" s="283"/>
      <c r="E5" s="19"/>
      <c r="F5" s="150"/>
      <c r="G5" s="263"/>
      <c r="H5" s="274"/>
      <c r="I5" s="150"/>
      <c r="J5" s="263"/>
      <c r="K5" s="290"/>
      <c r="L5" s="389"/>
    </row>
    <row r="6" spans="1:12" ht="15">
      <c r="A6" s="307"/>
      <c r="B6" s="292"/>
      <c r="C6" s="294"/>
      <c r="D6" s="283"/>
      <c r="E6" s="430"/>
      <c r="F6" s="319"/>
      <c r="G6" s="321"/>
      <c r="H6" s="404">
        <f>HOUR(E6)*60*60+MINUTE(E6)*60+SECOND(E6)</f>
        <v>0</v>
      </c>
      <c r="I6" s="319"/>
      <c r="J6" s="321">
        <f aca="true" t="shared" si="0" ref="J6:J23">IF(I6=4000,0.85,0.9)</f>
        <v>0.9</v>
      </c>
      <c r="K6" s="388">
        <f>H6*I6*J6/1000000</f>
        <v>0</v>
      </c>
      <c r="L6" s="448"/>
    </row>
    <row r="7" spans="1:12" ht="15">
      <c r="A7" s="307"/>
      <c r="B7" s="292"/>
      <c r="C7" s="294"/>
      <c r="D7" s="283"/>
      <c r="E7" s="430"/>
      <c r="F7" s="319"/>
      <c r="G7" s="321"/>
      <c r="H7" s="404">
        <f aca="true" t="shared" si="1" ref="H7:H23">HOUR(E7)*60*60+MINUTE(E7)*60+SECOND(E7)</f>
        <v>0</v>
      </c>
      <c r="I7" s="319"/>
      <c r="J7" s="321">
        <f t="shared" si="0"/>
        <v>0.9</v>
      </c>
      <c r="K7" s="388">
        <f aca="true" t="shared" si="2" ref="K7:K23">H7*I7*J7/1000000</f>
        <v>0</v>
      </c>
      <c r="L7" s="448"/>
    </row>
    <row r="8" spans="1:12" ht="15">
      <c r="A8" s="307"/>
      <c r="B8" s="292"/>
      <c r="C8" s="294"/>
      <c r="D8" s="283"/>
      <c r="E8" s="430"/>
      <c r="F8" s="319"/>
      <c r="G8" s="321"/>
      <c r="H8" s="404">
        <f t="shared" si="1"/>
        <v>0</v>
      </c>
      <c r="I8" s="319"/>
      <c r="J8" s="321">
        <f t="shared" si="0"/>
        <v>0.9</v>
      </c>
      <c r="K8" s="388">
        <f t="shared" si="2"/>
        <v>0</v>
      </c>
      <c r="L8" s="448"/>
    </row>
    <row r="9" spans="1:12" ht="15">
      <c r="A9" s="307"/>
      <c r="B9" s="292"/>
      <c r="C9" s="294"/>
      <c r="D9" s="283"/>
      <c r="E9" s="430"/>
      <c r="F9" s="319"/>
      <c r="G9" s="321"/>
      <c r="H9" s="404">
        <f t="shared" si="1"/>
        <v>0</v>
      </c>
      <c r="I9" s="319"/>
      <c r="J9" s="321">
        <f t="shared" si="0"/>
        <v>0.9</v>
      </c>
      <c r="K9" s="388">
        <f t="shared" si="2"/>
        <v>0</v>
      </c>
      <c r="L9" s="448"/>
    </row>
    <row r="10" spans="1:12" ht="15">
      <c r="A10" s="307"/>
      <c r="B10" s="292"/>
      <c r="C10" s="294"/>
      <c r="D10" s="283"/>
      <c r="E10" s="430"/>
      <c r="F10" s="319"/>
      <c r="G10" s="321"/>
      <c r="H10" s="404">
        <f t="shared" si="1"/>
        <v>0</v>
      </c>
      <c r="I10" s="319"/>
      <c r="J10" s="321">
        <f t="shared" si="0"/>
        <v>0.9</v>
      </c>
      <c r="K10" s="388">
        <f t="shared" si="2"/>
        <v>0</v>
      </c>
      <c r="L10" s="448"/>
    </row>
    <row r="11" spans="1:12" ht="15">
      <c r="A11" s="307"/>
      <c r="B11" s="292"/>
      <c r="C11" s="294"/>
      <c r="D11" s="283"/>
      <c r="E11" s="430"/>
      <c r="F11" s="319"/>
      <c r="G11" s="321"/>
      <c r="H11" s="404">
        <f t="shared" si="1"/>
        <v>0</v>
      </c>
      <c r="I11" s="319"/>
      <c r="J11" s="321">
        <f t="shared" si="0"/>
        <v>0.9</v>
      </c>
      <c r="K11" s="388">
        <f t="shared" si="2"/>
        <v>0</v>
      </c>
      <c r="L11" s="448"/>
    </row>
    <row r="12" spans="1:12" ht="15">
      <c r="A12" s="307"/>
      <c r="B12" s="292"/>
      <c r="C12" s="294"/>
      <c r="D12" s="283"/>
      <c r="E12" s="430"/>
      <c r="F12" s="319"/>
      <c r="G12" s="321"/>
      <c r="H12" s="404">
        <f t="shared" si="1"/>
        <v>0</v>
      </c>
      <c r="I12" s="319"/>
      <c r="J12" s="321">
        <f t="shared" si="0"/>
        <v>0.9</v>
      </c>
      <c r="K12" s="388">
        <f t="shared" si="2"/>
        <v>0</v>
      </c>
      <c r="L12" s="448"/>
    </row>
    <row r="13" spans="1:12" ht="15">
      <c r="A13" s="307"/>
      <c r="B13" s="292"/>
      <c r="C13" s="294"/>
      <c r="D13" s="283"/>
      <c r="E13" s="430"/>
      <c r="F13" s="319"/>
      <c r="G13" s="321"/>
      <c r="H13" s="404">
        <f t="shared" si="1"/>
        <v>0</v>
      </c>
      <c r="I13" s="319"/>
      <c r="J13" s="321">
        <f t="shared" si="0"/>
        <v>0.9</v>
      </c>
      <c r="K13" s="388">
        <f t="shared" si="2"/>
        <v>0</v>
      </c>
      <c r="L13" s="448"/>
    </row>
    <row r="14" spans="1:12" ht="15">
      <c r="A14" s="307"/>
      <c r="B14" s="292"/>
      <c r="C14" s="294"/>
      <c r="D14" s="283"/>
      <c r="E14" s="430"/>
      <c r="F14" s="319"/>
      <c r="G14" s="321"/>
      <c r="H14" s="404">
        <f t="shared" si="1"/>
        <v>0</v>
      </c>
      <c r="I14" s="319"/>
      <c r="J14" s="321">
        <f t="shared" si="0"/>
        <v>0.9</v>
      </c>
      <c r="K14" s="388">
        <f t="shared" si="2"/>
        <v>0</v>
      </c>
      <c r="L14" s="448"/>
    </row>
    <row r="15" spans="1:12" ht="15">
      <c r="A15" s="307"/>
      <c r="B15" s="292"/>
      <c r="C15" s="294"/>
      <c r="D15" s="283"/>
      <c r="E15" s="430"/>
      <c r="F15" s="319"/>
      <c r="G15" s="321"/>
      <c r="H15" s="404">
        <f t="shared" si="1"/>
        <v>0</v>
      </c>
      <c r="I15" s="319"/>
      <c r="J15" s="321">
        <f t="shared" si="0"/>
        <v>0.9</v>
      </c>
      <c r="K15" s="388">
        <f t="shared" si="2"/>
        <v>0</v>
      </c>
      <c r="L15" s="448"/>
    </row>
    <row r="16" spans="1:12" ht="15">
      <c r="A16" s="307"/>
      <c r="B16" s="292"/>
      <c r="C16" s="294"/>
      <c r="D16" s="283"/>
      <c r="E16" s="430"/>
      <c r="F16" s="319"/>
      <c r="G16" s="321"/>
      <c r="H16" s="404">
        <f t="shared" si="1"/>
        <v>0</v>
      </c>
      <c r="I16" s="319"/>
      <c r="J16" s="321">
        <f t="shared" si="0"/>
        <v>0.9</v>
      </c>
      <c r="K16" s="388">
        <f t="shared" si="2"/>
        <v>0</v>
      </c>
      <c r="L16" s="448"/>
    </row>
    <row r="17" spans="1:12" ht="15">
      <c r="A17" s="307"/>
      <c r="B17" s="292"/>
      <c r="C17" s="294"/>
      <c r="D17" s="283"/>
      <c r="E17" s="430"/>
      <c r="F17" s="319"/>
      <c r="G17" s="321"/>
      <c r="H17" s="404">
        <f t="shared" si="1"/>
        <v>0</v>
      </c>
      <c r="I17" s="319"/>
      <c r="J17" s="321">
        <f t="shared" si="0"/>
        <v>0.9</v>
      </c>
      <c r="K17" s="388">
        <f t="shared" si="2"/>
        <v>0</v>
      </c>
      <c r="L17" s="448"/>
    </row>
    <row r="18" spans="1:12" ht="15">
      <c r="A18" s="307"/>
      <c r="B18" s="292"/>
      <c r="C18" s="294"/>
      <c r="D18" s="283"/>
      <c r="E18" s="430"/>
      <c r="F18" s="319"/>
      <c r="G18" s="321"/>
      <c r="H18" s="404">
        <f t="shared" si="1"/>
        <v>0</v>
      </c>
      <c r="I18" s="319"/>
      <c r="J18" s="321">
        <f t="shared" si="0"/>
        <v>0.9</v>
      </c>
      <c r="K18" s="388">
        <f t="shared" si="2"/>
        <v>0</v>
      </c>
      <c r="L18" s="448"/>
    </row>
    <row r="19" spans="1:12" ht="15">
      <c r="A19" s="307"/>
      <c r="B19" s="292"/>
      <c r="C19" s="294"/>
      <c r="D19" s="283"/>
      <c r="E19" s="430"/>
      <c r="F19" s="319"/>
      <c r="G19" s="321"/>
      <c r="H19" s="404">
        <f t="shared" si="1"/>
        <v>0</v>
      </c>
      <c r="I19" s="319"/>
      <c r="J19" s="321">
        <f t="shared" si="0"/>
        <v>0.9</v>
      </c>
      <c r="K19" s="388">
        <f t="shared" si="2"/>
        <v>0</v>
      </c>
      <c r="L19" s="448"/>
    </row>
    <row r="20" spans="1:12" ht="15">
      <c r="A20" s="307"/>
      <c r="B20" s="292"/>
      <c r="C20" s="294"/>
      <c r="D20" s="283"/>
      <c r="E20" s="430"/>
      <c r="F20" s="319"/>
      <c r="G20" s="321"/>
      <c r="H20" s="404">
        <f t="shared" si="1"/>
        <v>0</v>
      </c>
      <c r="I20" s="319"/>
      <c r="J20" s="321">
        <f t="shared" si="0"/>
        <v>0.9</v>
      </c>
      <c r="K20" s="388">
        <f t="shared" si="2"/>
        <v>0</v>
      </c>
      <c r="L20" s="448"/>
    </row>
    <row r="21" spans="1:12" ht="15">
      <c r="A21" s="307"/>
      <c r="B21" s="292"/>
      <c r="C21" s="294"/>
      <c r="D21" s="283"/>
      <c r="E21" s="430"/>
      <c r="F21" s="319"/>
      <c r="G21" s="321"/>
      <c r="H21" s="404">
        <f t="shared" si="1"/>
        <v>0</v>
      </c>
      <c r="I21" s="319"/>
      <c r="J21" s="321">
        <f t="shared" si="0"/>
        <v>0.9</v>
      </c>
      <c r="K21" s="388">
        <f t="shared" si="2"/>
        <v>0</v>
      </c>
      <c r="L21" s="448"/>
    </row>
    <row r="22" spans="1:12" ht="15">
      <c r="A22" s="307"/>
      <c r="B22" s="292"/>
      <c r="C22" s="294"/>
      <c r="D22" s="283"/>
      <c r="E22" s="430"/>
      <c r="F22" s="319"/>
      <c r="G22" s="321"/>
      <c r="H22" s="404">
        <f t="shared" si="1"/>
        <v>0</v>
      </c>
      <c r="I22" s="319"/>
      <c r="J22" s="321">
        <f t="shared" si="0"/>
        <v>0.9</v>
      </c>
      <c r="K22" s="388">
        <f t="shared" si="2"/>
        <v>0</v>
      </c>
      <c r="L22" s="448"/>
    </row>
    <row r="23" spans="1:12" ht="15">
      <c r="A23" s="307"/>
      <c r="B23" s="292"/>
      <c r="C23" s="294"/>
      <c r="D23" s="283"/>
      <c r="E23" s="430"/>
      <c r="F23" s="319"/>
      <c r="G23" s="321"/>
      <c r="H23" s="404">
        <f t="shared" si="1"/>
        <v>0</v>
      </c>
      <c r="I23" s="319"/>
      <c r="J23" s="321">
        <f t="shared" si="0"/>
        <v>0.9</v>
      </c>
      <c r="K23" s="388">
        <f t="shared" si="2"/>
        <v>0</v>
      </c>
      <c r="L23" s="448"/>
    </row>
    <row r="24" spans="1:12" ht="15">
      <c r="A24" s="10"/>
      <c r="B24" s="149"/>
      <c r="C24" s="294"/>
      <c r="D24" s="283"/>
      <c r="E24" s="314"/>
      <c r="F24" s="319"/>
      <c r="G24" s="321"/>
      <c r="H24" s="274"/>
      <c r="I24" s="150"/>
      <c r="J24" s="263"/>
      <c r="K24" s="290"/>
      <c r="L24" s="389"/>
    </row>
    <row r="25" spans="1:12" ht="15">
      <c r="A25" s="10"/>
      <c r="B25" s="149"/>
      <c r="C25" s="294"/>
      <c r="D25" s="283"/>
      <c r="E25" s="314"/>
      <c r="F25" s="319" t="s">
        <v>10</v>
      </c>
      <c r="G25" s="321">
        <f>SUM(G6:G23)</f>
        <v>0</v>
      </c>
      <c r="H25" s="274"/>
      <c r="I25" s="150"/>
      <c r="J25" s="319" t="s">
        <v>10</v>
      </c>
      <c r="K25" s="321">
        <f>SUM(K6:K23)</f>
        <v>0</v>
      </c>
      <c r="L25" s="448"/>
    </row>
    <row r="26" spans="1:12" ht="15.75" thickBot="1">
      <c r="A26" s="10"/>
      <c r="B26" s="370"/>
      <c r="C26" s="298"/>
      <c r="D26" s="299"/>
      <c r="E26" s="300"/>
      <c r="F26" s="301"/>
      <c r="G26" s="302"/>
      <c r="H26" s="303"/>
      <c r="I26" s="304"/>
      <c r="J26" s="303"/>
      <c r="K26" s="303"/>
      <c r="L26" s="466"/>
    </row>
    <row r="27" ht="15">
      <c r="A27" s="10"/>
    </row>
    <row r="28" spans="1:12" ht="15">
      <c r="A28" s="10">
        <f>COUNTA(B6:B23)</f>
        <v>0</v>
      </c>
      <c r="E28" s="54"/>
      <c r="G28" s="55"/>
      <c r="K28" s="55"/>
      <c r="L28" s="55"/>
    </row>
    <row r="29" spans="7:8" ht="15">
      <c r="G29" s="55"/>
      <c r="H29" s="55"/>
    </row>
    <row r="30" spans="8:9" ht="15">
      <c r="H30" s="55"/>
      <c r="I30" s="305"/>
    </row>
    <row r="36" ht="15">
      <c r="H36" s="12"/>
    </row>
    <row r="37" ht="15">
      <c r="H37" s="12"/>
    </row>
  </sheetData>
  <sheetProtection/>
  <mergeCells count="8">
    <mergeCell ref="J2:J3"/>
    <mergeCell ref="K2:K3"/>
    <mergeCell ref="B2:B3"/>
    <mergeCell ref="C2:C3"/>
    <mergeCell ref="D2:D3"/>
    <mergeCell ref="F2:F3"/>
    <mergeCell ref="G2:G3"/>
    <mergeCell ref="I2:I3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20" bestFit="1" customWidth="1"/>
    <col min="2" max="2" width="42.8515625" style="20" customWidth="1"/>
    <col min="3" max="3" width="12.421875" style="20" bestFit="1" customWidth="1"/>
    <col min="4" max="4" width="13.421875" style="20" bestFit="1" customWidth="1"/>
    <col min="5" max="16384" width="11.421875" style="20" customWidth="1"/>
  </cols>
  <sheetData>
    <row r="1" spans="1:4" ht="15">
      <c r="A1" s="64"/>
      <c r="B1" s="64"/>
      <c r="C1" s="64"/>
      <c r="D1" s="64"/>
    </row>
    <row r="2" spans="1:4" ht="15.75" thickBot="1">
      <c r="A2" s="64"/>
      <c r="B2" s="64"/>
      <c r="C2" s="64"/>
      <c r="D2" s="64"/>
    </row>
    <row r="3" spans="1:4" ht="15" customHeight="1">
      <c r="A3" s="64"/>
      <c r="B3" s="815" t="s">
        <v>81</v>
      </c>
      <c r="C3" s="857" t="s">
        <v>490</v>
      </c>
      <c r="D3" s="857" t="s">
        <v>491</v>
      </c>
    </row>
    <row r="4" spans="1:4" ht="32.25" customHeight="1" thickBot="1">
      <c r="A4" s="64"/>
      <c r="B4" s="856"/>
      <c r="C4" s="856"/>
      <c r="D4" s="856"/>
    </row>
    <row r="5" spans="1:4" ht="15">
      <c r="A5" s="10"/>
      <c r="B5" s="149"/>
      <c r="C5" s="664"/>
      <c r="D5" s="664"/>
    </row>
    <row r="6" spans="1:4" ht="15">
      <c r="A6" s="307"/>
      <c r="B6" s="292"/>
      <c r="C6" s="665"/>
      <c r="D6" s="667"/>
    </row>
    <row r="7" spans="1:4" ht="15">
      <c r="A7" s="307"/>
      <c r="B7" s="292"/>
      <c r="C7" s="665"/>
      <c r="D7" s="667"/>
    </row>
    <row r="8" spans="1:4" ht="15">
      <c r="A8" s="307"/>
      <c r="B8" s="292"/>
      <c r="C8" s="665"/>
      <c r="D8" s="667"/>
    </row>
    <row r="9" spans="1:4" ht="15">
      <c r="A9" s="307"/>
      <c r="B9" s="292"/>
      <c r="C9" s="665"/>
      <c r="D9" s="667"/>
    </row>
    <row r="10" spans="1:4" ht="15">
      <c r="A10" s="307"/>
      <c r="B10" s="292"/>
      <c r="C10" s="665"/>
      <c r="D10" s="667"/>
    </row>
    <row r="11" spans="1:4" ht="15">
      <c r="A11" s="307"/>
      <c r="B11" s="292"/>
      <c r="C11" s="665"/>
      <c r="D11" s="667"/>
    </row>
    <row r="12" spans="1:4" ht="15">
      <c r="A12" s="307"/>
      <c r="B12" s="292"/>
      <c r="C12" s="665"/>
      <c r="D12" s="667"/>
    </row>
    <row r="13" spans="1:4" ht="15">
      <c r="A13" s="307"/>
      <c r="B13" s="292"/>
      <c r="C13" s="665"/>
      <c r="D13" s="667"/>
    </row>
    <row r="14" spans="1:4" ht="15.75" thickBot="1">
      <c r="A14" s="369"/>
      <c r="B14" s="306"/>
      <c r="C14" s="666"/>
      <c r="D14" s="666"/>
    </row>
  </sheetData>
  <sheetProtection/>
  <mergeCells count="3">
    <mergeCell ref="B3:B4"/>
    <mergeCell ref="C3:C4"/>
    <mergeCell ref="D3:D4"/>
  </mergeCells>
  <printOptions gridLines="1"/>
  <pageMargins left="0.75" right="0.75" top="1" bottom="1" header="0.511811023" footer="0.51181102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87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57421875" style="65" bestFit="1" customWidth="1"/>
    <col min="2" max="2" width="44.7109375" style="65" customWidth="1"/>
    <col min="3" max="3" width="15.28125" style="65" customWidth="1"/>
    <col min="4" max="4" width="9.28125" style="65" customWidth="1"/>
    <col min="5" max="6" width="12.00390625" style="65" customWidth="1"/>
    <col min="7" max="7" width="13.28125" style="65" customWidth="1"/>
    <col min="8" max="8" width="15.421875" style="65" customWidth="1"/>
    <col min="9" max="9" width="12.8515625" style="65" customWidth="1"/>
    <col min="10" max="11" width="11.8515625" style="65" customWidth="1"/>
    <col min="12" max="12" width="11.00390625" style="65" customWidth="1"/>
    <col min="13" max="13" width="13.7109375" style="65" customWidth="1"/>
    <col min="14" max="14" width="16.28125" style="65" customWidth="1"/>
    <col min="15" max="15" width="36.7109375" style="65" customWidth="1"/>
    <col min="16" max="16" width="33.140625" style="65" customWidth="1"/>
    <col min="17" max="17" width="10.57421875" style="65" bestFit="1" customWidth="1"/>
    <col min="18" max="16384" width="11.421875" style="65" customWidth="1"/>
  </cols>
  <sheetData>
    <row r="1" spans="1:17" ht="15">
      <c r="A1" s="64"/>
      <c r="B1" s="239"/>
      <c r="C1" s="239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15">
      <c r="A2" s="64"/>
      <c r="B2" s="714"/>
      <c r="C2" s="239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6" t="s">
        <v>147</v>
      </c>
      <c r="Q2" s="64">
        <v>500</v>
      </c>
    </row>
    <row r="3" spans="1:17" ht="15">
      <c r="A3" s="64"/>
      <c r="B3" s="239"/>
      <c r="C3" s="239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5.75" thickBo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 ht="15" customHeight="1">
      <c r="A5" s="64"/>
      <c r="B5" s="815" t="s">
        <v>148</v>
      </c>
      <c r="C5" s="860" t="s">
        <v>149</v>
      </c>
      <c r="D5" s="928"/>
      <c r="E5" s="928"/>
      <c r="F5" s="929"/>
      <c r="G5" s="167" t="s">
        <v>150</v>
      </c>
      <c r="H5" s="860" t="s">
        <v>151</v>
      </c>
      <c r="I5" s="928"/>
      <c r="J5" s="928"/>
      <c r="K5" s="929"/>
      <c r="L5" s="833" t="s">
        <v>152</v>
      </c>
      <c r="M5" s="833" t="s">
        <v>153</v>
      </c>
      <c r="N5" s="815" t="s">
        <v>154</v>
      </c>
      <c r="O5" s="895" t="s">
        <v>155</v>
      </c>
      <c r="P5" s="909"/>
      <c r="Q5" s="815" t="s">
        <v>156</v>
      </c>
    </row>
    <row r="6" spans="1:17" ht="32.25" customHeight="1" thickBot="1">
      <c r="A6" s="64"/>
      <c r="B6" s="856"/>
      <c r="C6" s="158" t="s">
        <v>157</v>
      </c>
      <c r="D6" s="156" t="s">
        <v>158</v>
      </c>
      <c r="E6" s="156" t="s">
        <v>159</v>
      </c>
      <c r="F6" s="157" t="s">
        <v>160</v>
      </c>
      <c r="G6" s="157" t="s">
        <v>161</v>
      </c>
      <c r="H6" s="158" t="s">
        <v>162</v>
      </c>
      <c r="I6" s="155" t="s">
        <v>163</v>
      </c>
      <c r="J6" s="156" t="s">
        <v>164</v>
      </c>
      <c r="K6" s="157" t="s">
        <v>165</v>
      </c>
      <c r="L6" s="930"/>
      <c r="M6" s="930"/>
      <c r="N6" s="856"/>
      <c r="O6" s="67" t="s">
        <v>166</v>
      </c>
      <c r="P6" s="91" t="s">
        <v>167</v>
      </c>
      <c r="Q6" s="911"/>
    </row>
    <row r="7" spans="1:17" ht="15">
      <c r="A7" s="64"/>
      <c r="B7" s="205"/>
      <c r="C7" s="207"/>
      <c r="D7" s="208"/>
      <c r="E7" s="208"/>
      <c r="F7" s="211"/>
      <c r="G7" s="212"/>
      <c r="H7" s="207"/>
      <c r="I7" s="208"/>
      <c r="J7" s="208"/>
      <c r="K7" s="211"/>
      <c r="L7" s="639"/>
      <c r="M7" s="209"/>
      <c r="N7" s="205"/>
      <c r="O7" s="210"/>
      <c r="P7" s="208"/>
      <c r="Q7" s="206"/>
    </row>
    <row r="8" spans="1:17" ht="15">
      <c r="A8" s="64"/>
      <c r="B8" s="493" t="s">
        <v>486</v>
      </c>
      <c r="C8" s="518">
        <v>39495</v>
      </c>
      <c r="D8" s="313">
        <v>2009</v>
      </c>
      <c r="E8" s="313">
        <v>48</v>
      </c>
      <c r="F8" s="351">
        <v>0.5243055555555556</v>
      </c>
      <c r="G8" s="260"/>
      <c r="H8" s="257"/>
      <c r="I8" s="258"/>
      <c r="J8" s="258"/>
      <c r="K8" s="635"/>
      <c r="L8" s="640"/>
      <c r="M8" s="638"/>
      <c r="N8" s="646"/>
      <c r="O8" s="262"/>
      <c r="P8" s="258"/>
      <c r="Q8" s="259"/>
    </row>
    <row r="9" spans="1:17" ht="15">
      <c r="A9" s="307">
        <v>1</v>
      </c>
      <c r="B9" s="292" t="s">
        <v>328</v>
      </c>
      <c r="C9" s="518">
        <v>39861</v>
      </c>
      <c r="D9" s="313">
        <v>2009</v>
      </c>
      <c r="E9" s="313">
        <v>48</v>
      </c>
      <c r="F9" s="351">
        <v>0.7604166666666666</v>
      </c>
      <c r="G9" s="480">
        <v>0.3611111111111111</v>
      </c>
      <c r="H9" s="630">
        <v>39862</v>
      </c>
      <c r="I9" s="631">
        <v>2009</v>
      </c>
      <c r="J9" s="631">
        <v>49</v>
      </c>
      <c r="K9" s="636">
        <v>0.12152777777777778</v>
      </c>
      <c r="L9" s="641">
        <v>4000</v>
      </c>
      <c r="M9" s="644">
        <v>124.8</v>
      </c>
      <c r="N9" s="647" t="s">
        <v>329</v>
      </c>
      <c r="O9" s="653" t="s">
        <v>330</v>
      </c>
      <c r="P9" s="654" t="s">
        <v>331</v>
      </c>
      <c r="Q9" s="655">
        <f aca="true" t="shared" si="0" ref="Q9:Q72">A9-1+$Q$2</f>
        <v>500</v>
      </c>
    </row>
    <row r="10" spans="1:17" ht="15">
      <c r="A10" s="307">
        <v>7</v>
      </c>
      <c r="B10" s="292" t="s">
        <v>340</v>
      </c>
      <c r="C10" s="518">
        <v>39863</v>
      </c>
      <c r="D10" s="313">
        <v>2009</v>
      </c>
      <c r="E10" s="313">
        <v>50</v>
      </c>
      <c r="F10" s="351">
        <v>0.5520833333333334</v>
      </c>
      <c r="G10" s="480">
        <v>0.5590277777777778</v>
      </c>
      <c r="H10" s="630">
        <v>39864</v>
      </c>
      <c r="I10" s="631">
        <v>2009</v>
      </c>
      <c r="J10" s="631">
        <v>51</v>
      </c>
      <c r="K10" s="636">
        <v>0.1111111111111111</v>
      </c>
      <c r="L10" s="641">
        <v>2200</v>
      </c>
      <c r="M10" s="644">
        <v>106.26</v>
      </c>
      <c r="N10" s="647" t="s">
        <v>333</v>
      </c>
      <c r="O10" s="653"/>
      <c r="P10" s="654"/>
      <c r="Q10" s="655">
        <f t="shared" si="0"/>
        <v>506</v>
      </c>
    </row>
    <row r="11" spans="1:17" ht="15">
      <c r="A11" s="307">
        <v>10</v>
      </c>
      <c r="B11" s="292" t="s">
        <v>343</v>
      </c>
      <c r="C11" s="518">
        <v>39865</v>
      </c>
      <c r="D11" s="313">
        <v>2009</v>
      </c>
      <c r="E11" s="313">
        <v>52</v>
      </c>
      <c r="F11" s="351">
        <v>0.22916666666666666</v>
      </c>
      <c r="G11" s="634">
        <v>0.47222222222222227</v>
      </c>
      <c r="H11" s="632">
        <v>39865</v>
      </c>
      <c r="I11" s="633">
        <v>2009</v>
      </c>
      <c r="J11" s="633">
        <v>52</v>
      </c>
      <c r="K11" s="637">
        <v>0.7013888888888888</v>
      </c>
      <c r="L11" s="641">
        <v>2200</v>
      </c>
      <c r="M11" s="644">
        <v>89.76</v>
      </c>
      <c r="N11" s="647" t="s">
        <v>333</v>
      </c>
      <c r="O11" s="653"/>
      <c r="P11" s="654"/>
      <c r="Q11" s="655">
        <f t="shared" si="0"/>
        <v>509</v>
      </c>
    </row>
    <row r="12" spans="1:17" ht="15">
      <c r="A12" s="307">
        <v>13</v>
      </c>
      <c r="B12" s="292" t="s">
        <v>346</v>
      </c>
      <c r="C12" s="518">
        <v>39866</v>
      </c>
      <c r="D12" s="313">
        <v>2009</v>
      </c>
      <c r="E12" s="313">
        <v>53</v>
      </c>
      <c r="F12" s="314">
        <v>0.2534722222222222</v>
      </c>
      <c r="G12" s="314">
        <v>0.024305555555555556</v>
      </c>
      <c r="H12" s="518">
        <v>39866</v>
      </c>
      <c r="I12" s="313">
        <v>2009</v>
      </c>
      <c r="J12" s="313">
        <v>53</v>
      </c>
      <c r="K12" s="351">
        <v>0.2777777777777778</v>
      </c>
      <c r="L12" s="642">
        <v>4000</v>
      </c>
      <c r="M12" s="644">
        <v>8.4</v>
      </c>
      <c r="N12" s="647" t="s">
        <v>333</v>
      </c>
      <c r="O12" s="653"/>
      <c r="P12" s="654"/>
      <c r="Q12" s="655">
        <f t="shared" si="0"/>
        <v>512</v>
      </c>
    </row>
    <row r="13" spans="1:17" ht="15">
      <c r="A13" s="307">
        <v>14</v>
      </c>
      <c r="B13" s="292" t="s">
        <v>347</v>
      </c>
      <c r="C13" s="518">
        <v>39866</v>
      </c>
      <c r="D13" s="313">
        <v>2009</v>
      </c>
      <c r="E13" s="313">
        <v>53</v>
      </c>
      <c r="F13" s="314">
        <v>0.2777777777777778</v>
      </c>
      <c r="G13" s="314">
        <v>0.3159722222222222</v>
      </c>
      <c r="H13" s="518">
        <v>39866</v>
      </c>
      <c r="I13" s="313">
        <v>2009</v>
      </c>
      <c r="J13" s="313">
        <v>53</v>
      </c>
      <c r="K13" s="314">
        <v>0.59375</v>
      </c>
      <c r="L13" s="643">
        <v>4000</v>
      </c>
      <c r="M13" s="645">
        <v>109.2</v>
      </c>
      <c r="N13" s="648" t="s">
        <v>333</v>
      </c>
      <c r="O13" s="653"/>
      <c r="P13" s="654"/>
      <c r="Q13" s="655">
        <f t="shared" si="0"/>
        <v>513</v>
      </c>
    </row>
    <row r="14" spans="1:17" ht="15">
      <c r="A14" s="307">
        <v>15</v>
      </c>
      <c r="B14" s="292" t="s">
        <v>348</v>
      </c>
      <c r="C14" s="518">
        <v>39866</v>
      </c>
      <c r="D14" s="313">
        <v>2009</v>
      </c>
      <c r="E14" s="313">
        <v>53</v>
      </c>
      <c r="F14" s="314">
        <v>0.59375</v>
      </c>
      <c r="G14" s="314">
        <v>0.548611111111111</v>
      </c>
      <c r="H14" s="518">
        <v>39867</v>
      </c>
      <c r="I14" s="313">
        <v>2009</v>
      </c>
      <c r="J14" s="313">
        <v>54</v>
      </c>
      <c r="K14" s="314">
        <v>0.1423611111111111</v>
      </c>
      <c r="L14" s="296">
        <v>4000</v>
      </c>
      <c r="M14" s="321">
        <v>189.6</v>
      </c>
      <c r="N14" s="649" t="s">
        <v>333</v>
      </c>
      <c r="O14" s="653"/>
      <c r="P14" s="654"/>
      <c r="Q14" s="655">
        <f t="shared" si="0"/>
        <v>514</v>
      </c>
    </row>
    <row r="15" spans="1:17" ht="15">
      <c r="A15" s="669">
        <v>16</v>
      </c>
      <c r="B15" s="670" t="s">
        <v>349</v>
      </c>
      <c r="C15" s="671">
        <v>39867</v>
      </c>
      <c r="D15" s="672">
        <v>2009</v>
      </c>
      <c r="E15" s="672">
        <v>54</v>
      </c>
      <c r="F15" s="673">
        <v>0.1423611111111111</v>
      </c>
      <c r="G15" s="673">
        <v>0.024305555555555556</v>
      </c>
      <c r="H15" s="671">
        <v>39867</v>
      </c>
      <c r="I15" s="672">
        <v>2009</v>
      </c>
      <c r="J15" s="672">
        <v>54</v>
      </c>
      <c r="K15" s="673">
        <v>0.16666666666666666</v>
      </c>
      <c r="L15" s="674">
        <v>4000</v>
      </c>
      <c r="M15" s="675">
        <v>8.4</v>
      </c>
      <c r="N15" s="676" t="s">
        <v>333</v>
      </c>
      <c r="O15" s="677"/>
      <c r="P15" s="678"/>
      <c r="Q15" s="679">
        <f t="shared" si="0"/>
        <v>515</v>
      </c>
    </row>
    <row r="16" spans="1:17" ht="15">
      <c r="A16" s="307">
        <v>19</v>
      </c>
      <c r="B16" s="292" t="s">
        <v>352</v>
      </c>
      <c r="C16" s="518">
        <v>39867</v>
      </c>
      <c r="D16" s="313">
        <v>2009</v>
      </c>
      <c r="E16" s="313">
        <v>54</v>
      </c>
      <c r="F16" s="314">
        <v>0.625</v>
      </c>
      <c r="G16" s="314">
        <v>0.4583333333333333</v>
      </c>
      <c r="H16" s="518">
        <v>39868</v>
      </c>
      <c r="I16" s="313">
        <v>2009</v>
      </c>
      <c r="J16" s="313">
        <v>55</v>
      </c>
      <c r="K16" s="314">
        <v>0.08333333333333333</v>
      </c>
      <c r="L16" s="296">
        <v>4000</v>
      </c>
      <c r="M16" s="321">
        <v>158.4</v>
      </c>
      <c r="N16" s="498" t="s">
        <v>329</v>
      </c>
      <c r="O16" s="650" t="s">
        <v>330</v>
      </c>
      <c r="P16" s="651" t="s">
        <v>353</v>
      </c>
      <c r="Q16" s="652">
        <f t="shared" si="0"/>
        <v>518</v>
      </c>
    </row>
    <row r="17" spans="1:17" ht="15">
      <c r="A17" s="307">
        <v>20</v>
      </c>
      <c r="B17" s="292" t="s">
        <v>355</v>
      </c>
      <c r="C17" s="518">
        <v>39868</v>
      </c>
      <c r="D17" s="313">
        <v>2009</v>
      </c>
      <c r="E17" s="313">
        <v>55</v>
      </c>
      <c r="F17" s="314">
        <v>0.08333333333333333</v>
      </c>
      <c r="G17" s="314">
        <v>0.020833333333333332</v>
      </c>
      <c r="H17" s="518">
        <v>39868</v>
      </c>
      <c r="I17" s="313">
        <v>2009</v>
      </c>
      <c r="J17" s="313">
        <v>55</v>
      </c>
      <c r="K17" s="314">
        <v>0.10416666666666667</v>
      </c>
      <c r="L17" s="296">
        <v>4000</v>
      </c>
      <c r="M17" s="321">
        <v>7.2</v>
      </c>
      <c r="N17" s="498" t="s">
        <v>333</v>
      </c>
      <c r="O17" s="378"/>
      <c r="P17" s="282"/>
      <c r="Q17" s="289">
        <f t="shared" si="0"/>
        <v>519</v>
      </c>
    </row>
    <row r="18" spans="1:17" ht="15">
      <c r="A18" s="307">
        <v>23</v>
      </c>
      <c r="B18" s="292" t="s">
        <v>358</v>
      </c>
      <c r="C18" s="518">
        <v>39868</v>
      </c>
      <c r="D18" s="313">
        <v>2009</v>
      </c>
      <c r="E18" s="313">
        <v>55</v>
      </c>
      <c r="F18" s="314">
        <v>0.5833333333333334</v>
      </c>
      <c r="G18" s="314">
        <v>0.25</v>
      </c>
      <c r="H18" s="518">
        <v>39868</v>
      </c>
      <c r="I18" s="313">
        <v>2009</v>
      </c>
      <c r="J18" s="313">
        <v>55</v>
      </c>
      <c r="K18" s="314">
        <v>0.8333333333333334</v>
      </c>
      <c r="L18" s="296">
        <v>4000</v>
      </c>
      <c r="M18" s="321">
        <v>86.4</v>
      </c>
      <c r="N18" s="498" t="s">
        <v>329</v>
      </c>
      <c r="O18" s="378" t="s">
        <v>330</v>
      </c>
      <c r="P18" s="282" t="s">
        <v>353</v>
      </c>
      <c r="Q18" s="289">
        <f t="shared" si="0"/>
        <v>522</v>
      </c>
    </row>
    <row r="19" spans="1:17" ht="15">
      <c r="A19" s="307">
        <v>24</v>
      </c>
      <c r="B19" s="292" t="s">
        <v>360</v>
      </c>
      <c r="C19" s="518">
        <v>39868</v>
      </c>
      <c r="D19" s="313">
        <v>2009</v>
      </c>
      <c r="E19" s="313">
        <v>55</v>
      </c>
      <c r="F19" s="314">
        <v>0.8333333333333334</v>
      </c>
      <c r="G19" s="314">
        <v>0.16666666666666666</v>
      </c>
      <c r="H19" s="518">
        <v>39869</v>
      </c>
      <c r="I19" s="313">
        <v>2009</v>
      </c>
      <c r="J19" s="313">
        <v>56</v>
      </c>
      <c r="K19" s="314">
        <v>0</v>
      </c>
      <c r="L19" s="296">
        <v>4000</v>
      </c>
      <c r="M19" s="321">
        <v>57.6</v>
      </c>
      <c r="N19" s="498" t="s">
        <v>333</v>
      </c>
      <c r="O19" s="378"/>
      <c r="P19" s="282"/>
      <c r="Q19" s="289">
        <f t="shared" si="0"/>
        <v>523</v>
      </c>
    </row>
    <row r="20" spans="1:17" ht="15">
      <c r="A20" s="307">
        <v>25</v>
      </c>
      <c r="B20" s="292" t="s">
        <v>361</v>
      </c>
      <c r="C20" s="518">
        <v>39869</v>
      </c>
      <c r="D20" s="313">
        <v>2009</v>
      </c>
      <c r="E20" s="313">
        <v>56</v>
      </c>
      <c r="F20" s="314">
        <v>0</v>
      </c>
      <c r="G20" s="314">
        <v>0.11458333333333333</v>
      </c>
      <c r="H20" s="518">
        <v>39869</v>
      </c>
      <c r="I20" s="313">
        <v>2009</v>
      </c>
      <c r="J20" s="313">
        <v>56</v>
      </c>
      <c r="K20" s="314">
        <v>0.11458333333333333</v>
      </c>
      <c r="L20" s="296">
        <v>4000</v>
      </c>
      <c r="M20" s="321">
        <v>39.6</v>
      </c>
      <c r="N20" s="498" t="s">
        <v>333</v>
      </c>
      <c r="O20" s="378"/>
      <c r="P20" s="282"/>
      <c r="Q20" s="289">
        <f t="shared" si="0"/>
        <v>524</v>
      </c>
    </row>
    <row r="21" spans="1:17" ht="15">
      <c r="A21" s="669">
        <v>26</v>
      </c>
      <c r="B21" s="670" t="s">
        <v>362</v>
      </c>
      <c r="C21" s="671">
        <v>39869</v>
      </c>
      <c r="D21" s="672">
        <v>2009</v>
      </c>
      <c r="E21" s="672">
        <v>56</v>
      </c>
      <c r="F21" s="673">
        <v>0.11458333333333333</v>
      </c>
      <c r="G21" s="673">
        <v>0.024305555555555556</v>
      </c>
      <c r="H21" s="671">
        <v>39869</v>
      </c>
      <c r="I21" s="672">
        <v>2009</v>
      </c>
      <c r="J21" s="672">
        <v>56</v>
      </c>
      <c r="K21" s="673">
        <v>0.1388888888888889</v>
      </c>
      <c r="L21" s="674">
        <v>4000</v>
      </c>
      <c r="M21" s="675">
        <v>8.4</v>
      </c>
      <c r="N21" s="680" t="s">
        <v>333</v>
      </c>
      <c r="O21" s="681"/>
      <c r="P21" s="682"/>
      <c r="Q21" s="683">
        <f t="shared" si="0"/>
        <v>525</v>
      </c>
    </row>
    <row r="22" spans="1:17" ht="15">
      <c r="A22" s="307">
        <v>30</v>
      </c>
      <c r="B22" s="292" t="s">
        <v>366</v>
      </c>
      <c r="C22" s="518">
        <v>39869</v>
      </c>
      <c r="D22" s="313">
        <v>2009</v>
      </c>
      <c r="E22" s="313">
        <v>56</v>
      </c>
      <c r="F22" s="314">
        <v>0.7083333333333334</v>
      </c>
      <c r="G22" s="314">
        <v>0.3333333333333333</v>
      </c>
      <c r="H22" s="518">
        <v>39870</v>
      </c>
      <c r="I22" s="313">
        <v>2009</v>
      </c>
      <c r="J22" s="313">
        <v>57</v>
      </c>
      <c r="K22" s="314">
        <v>0.041666666666666664</v>
      </c>
      <c r="L22" s="296">
        <v>4000</v>
      </c>
      <c r="M22" s="321">
        <v>115.2</v>
      </c>
      <c r="N22" s="498" t="s">
        <v>333</v>
      </c>
      <c r="O22" s="378"/>
      <c r="P22" s="282"/>
      <c r="Q22" s="289">
        <f t="shared" si="0"/>
        <v>529</v>
      </c>
    </row>
    <row r="23" spans="1:17" ht="15">
      <c r="A23" s="307">
        <v>31</v>
      </c>
      <c r="B23" s="292" t="s">
        <v>367</v>
      </c>
      <c r="C23" s="518">
        <v>39870</v>
      </c>
      <c r="D23" s="313">
        <v>2009</v>
      </c>
      <c r="E23" s="313">
        <v>57</v>
      </c>
      <c r="F23" s="314">
        <v>0.041666666666666664</v>
      </c>
      <c r="G23" s="314">
        <v>0.25</v>
      </c>
      <c r="H23" s="518">
        <v>39870</v>
      </c>
      <c r="I23" s="313">
        <v>2009</v>
      </c>
      <c r="J23" s="313">
        <v>57</v>
      </c>
      <c r="K23" s="314">
        <v>0.2916666666666667</v>
      </c>
      <c r="L23" s="296">
        <v>4000</v>
      </c>
      <c r="M23" s="321">
        <v>86.4</v>
      </c>
      <c r="N23" s="498" t="s">
        <v>329</v>
      </c>
      <c r="O23" s="378" t="s">
        <v>330</v>
      </c>
      <c r="P23" s="282" t="s">
        <v>353</v>
      </c>
      <c r="Q23" s="289">
        <f t="shared" si="0"/>
        <v>530</v>
      </c>
    </row>
    <row r="24" spans="1:17" ht="15">
      <c r="A24" s="307">
        <v>32</v>
      </c>
      <c r="B24" s="292" t="s">
        <v>369</v>
      </c>
      <c r="C24" s="518">
        <v>39870</v>
      </c>
      <c r="D24" s="313">
        <v>2009</v>
      </c>
      <c r="E24" s="313">
        <v>57</v>
      </c>
      <c r="F24" s="314">
        <v>0.2916666666666667</v>
      </c>
      <c r="G24" s="314">
        <v>0.034722222222222224</v>
      </c>
      <c r="H24" s="518">
        <v>39870</v>
      </c>
      <c r="I24" s="313">
        <v>2009</v>
      </c>
      <c r="J24" s="313">
        <v>57</v>
      </c>
      <c r="K24" s="314">
        <v>0.3263888888888889</v>
      </c>
      <c r="L24" s="296">
        <v>4000</v>
      </c>
      <c r="M24" s="321">
        <v>12</v>
      </c>
      <c r="N24" s="498" t="s">
        <v>333</v>
      </c>
      <c r="O24" s="378"/>
      <c r="P24" s="282"/>
      <c r="Q24" s="289">
        <f t="shared" si="0"/>
        <v>531</v>
      </c>
    </row>
    <row r="25" spans="1:17" ht="15">
      <c r="A25" s="307">
        <v>33</v>
      </c>
      <c r="B25" s="292" t="s">
        <v>370</v>
      </c>
      <c r="C25" s="518">
        <v>39870</v>
      </c>
      <c r="D25" s="313">
        <v>2009</v>
      </c>
      <c r="E25" s="313">
        <v>57</v>
      </c>
      <c r="F25" s="314">
        <v>0.3263888888888889</v>
      </c>
      <c r="G25" s="314">
        <v>0.13541666666666666</v>
      </c>
      <c r="H25" s="518">
        <v>39870</v>
      </c>
      <c r="I25" s="313">
        <v>2009</v>
      </c>
      <c r="J25" s="313">
        <v>57</v>
      </c>
      <c r="K25" s="314">
        <v>0.4618055555555556</v>
      </c>
      <c r="L25" s="296">
        <v>4000</v>
      </c>
      <c r="M25" s="321">
        <v>46.8</v>
      </c>
      <c r="N25" s="498" t="s">
        <v>333</v>
      </c>
      <c r="O25" s="378"/>
      <c r="P25" s="282"/>
      <c r="Q25" s="289">
        <f t="shared" si="0"/>
        <v>532</v>
      </c>
    </row>
    <row r="26" spans="1:17" ht="15">
      <c r="A26" s="307">
        <v>34</v>
      </c>
      <c r="B26" s="292" t="s">
        <v>371</v>
      </c>
      <c r="C26" s="518">
        <v>39870</v>
      </c>
      <c r="D26" s="313">
        <v>2009</v>
      </c>
      <c r="E26" s="313">
        <v>57</v>
      </c>
      <c r="F26" s="314">
        <v>0.4618055555555556</v>
      </c>
      <c r="G26" s="314">
        <v>0.3298611111111111</v>
      </c>
      <c r="H26" s="518">
        <v>39870</v>
      </c>
      <c r="I26" s="313">
        <v>2009</v>
      </c>
      <c r="J26" s="313">
        <v>57</v>
      </c>
      <c r="K26" s="314">
        <v>0.7916666666666666</v>
      </c>
      <c r="L26" s="296">
        <v>4000</v>
      </c>
      <c r="M26" s="321">
        <v>114</v>
      </c>
      <c r="N26" s="498" t="s">
        <v>329</v>
      </c>
      <c r="O26" s="378" t="s">
        <v>330</v>
      </c>
      <c r="P26" s="282" t="s">
        <v>353</v>
      </c>
      <c r="Q26" s="289">
        <f t="shared" si="0"/>
        <v>533</v>
      </c>
    </row>
    <row r="27" spans="1:17" ht="15">
      <c r="A27" s="669">
        <v>35</v>
      </c>
      <c r="B27" s="670" t="s">
        <v>373</v>
      </c>
      <c r="C27" s="671">
        <v>39870</v>
      </c>
      <c r="D27" s="672">
        <v>2009</v>
      </c>
      <c r="E27" s="672">
        <v>57</v>
      </c>
      <c r="F27" s="673">
        <v>0.7916666666666666</v>
      </c>
      <c r="G27" s="673">
        <v>0.024305555555555556</v>
      </c>
      <c r="H27" s="671">
        <v>39870</v>
      </c>
      <c r="I27" s="672">
        <v>2009</v>
      </c>
      <c r="J27" s="672">
        <v>57</v>
      </c>
      <c r="K27" s="673">
        <v>0.8159722222222222</v>
      </c>
      <c r="L27" s="674">
        <v>4000</v>
      </c>
      <c r="M27" s="675">
        <v>8.4</v>
      </c>
      <c r="N27" s="680" t="s">
        <v>333</v>
      </c>
      <c r="O27" s="681"/>
      <c r="P27" s="682"/>
      <c r="Q27" s="683">
        <f t="shared" si="0"/>
        <v>534</v>
      </c>
    </row>
    <row r="28" spans="1:17" ht="15">
      <c r="A28" s="669">
        <v>37</v>
      </c>
      <c r="B28" s="670" t="s">
        <v>375</v>
      </c>
      <c r="C28" s="671">
        <v>39871</v>
      </c>
      <c r="D28" s="672">
        <v>2009</v>
      </c>
      <c r="E28" s="672">
        <v>58</v>
      </c>
      <c r="F28" s="673">
        <v>0.1909722222222222</v>
      </c>
      <c r="G28" s="673">
        <v>0.024305555555555556</v>
      </c>
      <c r="H28" s="671">
        <v>39871</v>
      </c>
      <c r="I28" s="672">
        <v>2009</v>
      </c>
      <c r="J28" s="672">
        <v>58</v>
      </c>
      <c r="K28" s="673">
        <v>0.2152777777777778</v>
      </c>
      <c r="L28" s="674">
        <v>4000</v>
      </c>
      <c r="M28" s="675">
        <v>8.4</v>
      </c>
      <c r="N28" s="680" t="s">
        <v>333</v>
      </c>
      <c r="O28" s="681"/>
      <c r="P28" s="682"/>
      <c r="Q28" s="683">
        <f t="shared" si="0"/>
        <v>536</v>
      </c>
    </row>
    <row r="29" spans="1:17" ht="15">
      <c r="A29" s="307">
        <v>38</v>
      </c>
      <c r="B29" s="292" t="s">
        <v>376</v>
      </c>
      <c r="C29" s="518">
        <v>39871</v>
      </c>
      <c r="D29" s="313">
        <v>2009</v>
      </c>
      <c r="E29" s="313">
        <v>58</v>
      </c>
      <c r="F29" s="314">
        <v>0.2152777777777778</v>
      </c>
      <c r="G29" s="314">
        <v>0.1875</v>
      </c>
      <c r="H29" s="518">
        <v>39871</v>
      </c>
      <c r="I29" s="313">
        <v>2009</v>
      </c>
      <c r="J29" s="313">
        <v>58</v>
      </c>
      <c r="K29" s="314">
        <v>0.40277777777777773</v>
      </c>
      <c r="L29" s="296">
        <v>4000</v>
      </c>
      <c r="M29" s="321">
        <v>64.8</v>
      </c>
      <c r="N29" s="498" t="s">
        <v>329</v>
      </c>
      <c r="O29" s="378" t="s">
        <v>330</v>
      </c>
      <c r="P29" s="282" t="s">
        <v>353</v>
      </c>
      <c r="Q29" s="289">
        <f t="shared" si="0"/>
        <v>537</v>
      </c>
    </row>
    <row r="30" spans="1:19" s="10" customFormat="1" ht="15">
      <c r="A30" s="307">
        <v>39</v>
      </c>
      <c r="B30" s="292" t="s">
        <v>378</v>
      </c>
      <c r="C30" s="518">
        <v>39871</v>
      </c>
      <c r="D30" s="313">
        <v>2009</v>
      </c>
      <c r="E30" s="313">
        <v>58</v>
      </c>
      <c r="F30" s="314">
        <v>0.40277777777777773</v>
      </c>
      <c r="G30" s="314">
        <v>0.3680555555555556</v>
      </c>
      <c r="H30" s="518">
        <v>39871</v>
      </c>
      <c r="I30" s="313">
        <v>2009</v>
      </c>
      <c r="J30" s="313">
        <v>58</v>
      </c>
      <c r="K30" s="314">
        <v>0.7708333333333334</v>
      </c>
      <c r="L30" s="296">
        <v>4000</v>
      </c>
      <c r="M30" s="321">
        <v>127.2</v>
      </c>
      <c r="N30" s="498" t="s">
        <v>333</v>
      </c>
      <c r="O30" s="378"/>
      <c r="P30" s="282"/>
      <c r="Q30" s="289">
        <f t="shared" si="0"/>
        <v>538</v>
      </c>
      <c r="R30" s="65"/>
      <c r="S30" s="65"/>
    </row>
    <row r="31" spans="1:19" s="10" customFormat="1" ht="15">
      <c r="A31" s="307">
        <v>40</v>
      </c>
      <c r="B31" s="292" t="s">
        <v>379</v>
      </c>
      <c r="C31" s="518">
        <v>39871</v>
      </c>
      <c r="D31" s="313">
        <v>2009</v>
      </c>
      <c r="E31" s="313">
        <v>58</v>
      </c>
      <c r="F31" s="314">
        <v>0.7708333333333334</v>
      </c>
      <c r="G31" s="314">
        <v>0.2847222222222222</v>
      </c>
      <c r="H31" s="518">
        <v>39872</v>
      </c>
      <c r="I31" s="313">
        <v>2009</v>
      </c>
      <c r="J31" s="313">
        <v>59</v>
      </c>
      <c r="K31" s="314">
        <v>0.05555555555555555</v>
      </c>
      <c r="L31" s="296">
        <v>4000</v>
      </c>
      <c r="M31" s="321">
        <v>98.4</v>
      </c>
      <c r="N31" s="498" t="s">
        <v>329</v>
      </c>
      <c r="O31" s="378" t="s">
        <v>330</v>
      </c>
      <c r="P31" s="282" t="s">
        <v>353</v>
      </c>
      <c r="Q31" s="289">
        <f t="shared" si="0"/>
        <v>539</v>
      </c>
      <c r="R31" s="65"/>
      <c r="S31" s="65"/>
    </row>
    <row r="32" spans="1:17" ht="15">
      <c r="A32" s="669">
        <v>43</v>
      </c>
      <c r="B32" s="670" t="s">
        <v>383</v>
      </c>
      <c r="C32" s="671">
        <v>39872</v>
      </c>
      <c r="D32" s="672">
        <v>2009</v>
      </c>
      <c r="E32" s="672">
        <v>59</v>
      </c>
      <c r="F32" s="673">
        <v>0.4930555555555556</v>
      </c>
      <c r="G32" s="673">
        <v>0.027777777777777776</v>
      </c>
      <c r="H32" s="671">
        <v>39872</v>
      </c>
      <c r="I32" s="672">
        <v>2009</v>
      </c>
      <c r="J32" s="672">
        <v>59</v>
      </c>
      <c r="K32" s="673">
        <v>0.5208333333333334</v>
      </c>
      <c r="L32" s="674">
        <v>4000</v>
      </c>
      <c r="M32" s="675">
        <v>9.6</v>
      </c>
      <c r="N32" s="680" t="s">
        <v>333</v>
      </c>
      <c r="O32" s="681"/>
      <c r="P32" s="682"/>
      <c r="Q32" s="683">
        <f t="shared" si="0"/>
        <v>542</v>
      </c>
    </row>
    <row r="33" spans="1:17" ht="15">
      <c r="A33" s="307">
        <v>44</v>
      </c>
      <c r="B33" s="292" t="s">
        <v>384</v>
      </c>
      <c r="C33" s="518">
        <v>39872</v>
      </c>
      <c r="D33" s="313">
        <v>2009</v>
      </c>
      <c r="E33" s="313">
        <v>59</v>
      </c>
      <c r="F33" s="314">
        <v>0.5208333333333334</v>
      </c>
      <c r="G33" s="314">
        <v>0.3541666666666667</v>
      </c>
      <c r="H33" s="518">
        <v>39872</v>
      </c>
      <c r="I33" s="313">
        <v>2009</v>
      </c>
      <c r="J33" s="313">
        <v>59</v>
      </c>
      <c r="K33" s="314">
        <v>0.875</v>
      </c>
      <c r="L33" s="296">
        <v>4000</v>
      </c>
      <c r="M33" s="321">
        <v>122.4</v>
      </c>
      <c r="N33" s="498" t="s">
        <v>329</v>
      </c>
      <c r="O33" s="378" t="s">
        <v>330</v>
      </c>
      <c r="P33" s="282" t="s">
        <v>353</v>
      </c>
      <c r="Q33" s="289">
        <f t="shared" si="0"/>
        <v>543</v>
      </c>
    </row>
    <row r="34" spans="1:17" ht="15">
      <c r="A34" s="307">
        <v>45</v>
      </c>
      <c r="B34" s="292" t="s">
        <v>386</v>
      </c>
      <c r="C34" s="518">
        <v>39872</v>
      </c>
      <c r="D34" s="313">
        <v>2009</v>
      </c>
      <c r="E34" s="313">
        <v>59</v>
      </c>
      <c r="F34" s="314">
        <v>0.875</v>
      </c>
      <c r="G34" s="314">
        <v>0.04861111111111111</v>
      </c>
      <c r="H34" s="518">
        <v>39872</v>
      </c>
      <c r="I34" s="313">
        <v>2009</v>
      </c>
      <c r="J34" s="313">
        <v>59</v>
      </c>
      <c r="K34" s="314">
        <v>0.9236111111111112</v>
      </c>
      <c r="L34" s="296">
        <v>4000</v>
      </c>
      <c r="M34" s="321">
        <v>16.8</v>
      </c>
      <c r="N34" s="498" t="s">
        <v>333</v>
      </c>
      <c r="O34" s="378"/>
      <c r="P34" s="282"/>
      <c r="Q34" s="289">
        <f t="shared" si="0"/>
        <v>544</v>
      </c>
    </row>
    <row r="35" spans="1:17" ht="15">
      <c r="A35" s="307">
        <v>46</v>
      </c>
      <c r="B35" s="292" t="s">
        <v>387</v>
      </c>
      <c r="C35" s="518">
        <v>39872</v>
      </c>
      <c r="D35" s="313">
        <v>2009</v>
      </c>
      <c r="E35" s="313">
        <v>59</v>
      </c>
      <c r="F35" s="314">
        <v>0.9236111111111112</v>
      </c>
      <c r="G35" s="314">
        <v>0.16666666666666666</v>
      </c>
      <c r="H35" s="518">
        <v>39873</v>
      </c>
      <c r="I35" s="313">
        <v>2009</v>
      </c>
      <c r="J35" s="313">
        <v>60</v>
      </c>
      <c r="K35" s="314">
        <v>0.09027777777777778</v>
      </c>
      <c r="L35" s="296">
        <v>4000</v>
      </c>
      <c r="M35" s="321">
        <v>57.6</v>
      </c>
      <c r="N35" s="498" t="s">
        <v>333</v>
      </c>
      <c r="O35" s="378"/>
      <c r="P35" s="282"/>
      <c r="Q35" s="289">
        <f t="shared" si="0"/>
        <v>545</v>
      </c>
    </row>
    <row r="36" spans="1:17" ht="15">
      <c r="A36" s="669">
        <v>47</v>
      </c>
      <c r="B36" s="670" t="s">
        <v>388</v>
      </c>
      <c r="C36" s="671">
        <v>39873</v>
      </c>
      <c r="D36" s="672">
        <v>2009</v>
      </c>
      <c r="E36" s="672">
        <v>60</v>
      </c>
      <c r="F36" s="673">
        <v>0.09027777777777778</v>
      </c>
      <c r="G36" s="673">
        <v>0.027777777777777776</v>
      </c>
      <c r="H36" s="671">
        <v>39873</v>
      </c>
      <c r="I36" s="672">
        <v>2009</v>
      </c>
      <c r="J36" s="672">
        <v>60</v>
      </c>
      <c r="K36" s="673">
        <v>0.11805555555555557</v>
      </c>
      <c r="L36" s="674">
        <v>4000</v>
      </c>
      <c r="M36" s="675">
        <v>9.6</v>
      </c>
      <c r="N36" s="680" t="s">
        <v>333</v>
      </c>
      <c r="O36" s="681"/>
      <c r="P36" s="682"/>
      <c r="Q36" s="683">
        <f t="shared" si="0"/>
        <v>546</v>
      </c>
    </row>
    <row r="37" spans="1:17" ht="15">
      <c r="A37" s="669">
        <v>49</v>
      </c>
      <c r="B37" s="670" t="s">
        <v>390</v>
      </c>
      <c r="C37" s="671">
        <v>39873</v>
      </c>
      <c r="D37" s="672">
        <v>2009</v>
      </c>
      <c r="E37" s="672">
        <v>60</v>
      </c>
      <c r="F37" s="673">
        <v>0.4930555555555556</v>
      </c>
      <c r="G37" s="673">
        <v>0.020833333333333332</v>
      </c>
      <c r="H37" s="671">
        <v>39873</v>
      </c>
      <c r="I37" s="672">
        <v>2009</v>
      </c>
      <c r="J37" s="672">
        <v>60</v>
      </c>
      <c r="K37" s="673">
        <v>0.513888888888889</v>
      </c>
      <c r="L37" s="674">
        <v>4000</v>
      </c>
      <c r="M37" s="675">
        <v>7.2</v>
      </c>
      <c r="N37" s="680" t="s">
        <v>333</v>
      </c>
      <c r="O37" s="681"/>
      <c r="P37" s="682"/>
      <c r="Q37" s="683">
        <f t="shared" si="0"/>
        <v>548</v>
      </c>
    </row>
    <row r="38" spans="1:17" ht="15">
      <c r="A38" s="307">
        <v>50</v>
      </c>
      <c r="B38" s="292" t="s">
        <v>391</v>
      </c>
      <c r="C38" s="518">
        <v>39873</v>
      </c>
      <c r="D38" s="313">
        <v>2009</v>
      </c>
      <c r="E38" s="313">
        <v>60</v>
      </c>
      <c r="F38" s="314">
        <v>0.513888888888889</v>
      </c>
      <c r="G38" s="314">
        <v>0.2708333333333333</v>
      </c>
      <c r="H38" s="518">
        <v>39873</v>
      </c>
      <c r="I38" s="313">
        <v>2009</v>
      </c>
      <c r="J38" s="313">
        <v>60</v>
      </c>
      <c r="K38" s="314">
        <v>0.7847222222222222</v>
      </c>
      <c r="L38" s="296">
        <v>4000</v>
      </c>
      <c r="M38" s="321">
        <v>93.6</v>
      </c>
      <c r="N38" s="498" t="s">
        <v>329</v>
      </c>
      <c r="O38" s="378" t="s">
        <v>330</v>
      </c>
      <c r="P38" s="282" t="s">
        <v>353</v>
      </c>
      <c r="Q38" s="289">
        <f t="shared" si="0"/>
        <v>549</v>
      </c>
    </row>
    <row r="39" spans="1:17" ht="15">
      <c r="A39" s="307">
        <v>53</v>
      </c>
      <c r="B39" s="292" t="s">
        <v>395</v>
      </c>
      <c r="C39" s="518">
        <v>39874</v>
      </c>
      <c r="D39" s="313">
        <v>2009</v>
      </c>
      <c r="E39" s="313">
        <v>61</v>
      </c>
      <c r="F39" s="314">
        <v>0.2604166666666667</v>
      </c>
      <c r="G39" s="314">
        <v>0.020833333333333332</v>
      </c>
      <c r="H39" s="518">
        <v>39874</v>
      </c>
      <c r="I39" s="313">
        <v>2009</v>
      </c>
      <c r="J39" s="313">
        <v>61</v>
      </c>
      <c r="K39" s="314">
        <v>0.28125</v>
      </c>
      <c r="L39" s="296">
        <v>4000</v>
      </c>
      <c r="M39" s="321">
        <v>7.2</v>
      </c>
      <c r="N39" s="498" t="s">
        <v>333</v>
      </c>
      <c r="O39" s="378"/>
      <c r="P39" s="282"/>
      <c r="Q39" s="289">
        <f t="shared" si="0"/>
        <v>552</v>
      </c>
    </row>
    <row r="40" spans="1:17" ht="15">
      <c r="A40" s="307">
        <v>55</v>
      </c>
      <c r="B40" s="292" t="s">
        <v>397</v>
      </c>
      <c r="C40" s="518">
        <v>39874</v>
      </c>
      <c r="D40" s="313">
        <v>2009</v>
      </c>
      <c r="E40" s="313">
        <v>61</v>
      </c>
      <c r="F40" s="314">
        <v>0.3645833333333333</v>
      </c>
      <c r="G40" s="314">
        <v>0.375</v>
      </c>
      <c r="H40" s="518">
        <v>39874</v>
      </c>
      <c r="I40" s="313">
        <v>2009</v>
      </c>
      <c r="J40" s="313">
        <v>61</v>
      </c>
      <c r="K40" s="314">
        <v>0.7395833333333334</v>
      </c>
      <c r="L40" s="296">
        <v>4000</v>
      </c>
      <c r="M40" s="321">
        <v>129.6</v>
      </c>
      <c r="N40" s="498" t="s">
        <v>333</v>
      </c>
      <c r="O40" s="378"/>
      <c r="P40" s="282"/>
      <c r="Q40" s="289">
        <f t="shared" si="0"/>
        <v>554</v>
      </c>
    </row>
    <row r="41" spans="1:17" ht="15">
      <c r="A41" s="669">
        <v>56</v>
      </c>
      <c r="B41" s="670" t="s">
        <v>398</v>
      </c>
      <c r="C41" s="671">
        <v>39874</v>
      </c>
      <c r="D41" s="672">
        <v>2009</v>
      </c>
      <c r="E41" s="672">
        <v>61</v>
      </c>
      <c r="F41" s="673">
        <v>0.7395833333333334</v>
      </c>
      <c r="G41" s="673">
        <v>0.024305555555555556</v>
      </c>
      <c r="H41" s="671">
        <v>39874</v>
      </c>
      <c r="I41" s="672">
        <v>2009</v>
      </c>
      <c r="J41" s="672">
        <v>61</v>
      </c>
      <c r="K41" s="673">
        <v>0.7638888888888888</v>
      </c>
      <c r="L41" s="674">
        <v>4000</v>
      </c>
      <c r="M41" s="675">
        <v>8.4</v>
      </c>
      <c r="N41" s="680" t="s">
        <v>333</v>
      </c>
      <c r="O41" s="681"/>
      <c r="P41" s="682"/>
      <c r="Q41" s="683">
        <f t="shared" si="0"/>
        <v>555</v>
      </c>
    </row>
    <row r="42" spans="1:17" ht="15">
      <c r="A42" s="307">
        <v>58</v>
      </c>
      <c r="B42" s="292" t="s">
        <v>400</v>
      </c>
      <c r="C42" s="518">
        <v>39875</v>
      </c>
      <c r="D42" s="313">
        <v>2009</v>
      </c>
      <c r="E42" s="313">
        <v>62</v>
      </c>
      <c r="F42" s="314">
        <v>0.1388888888888889</v>
      </c>
      <c r="G42" s="314">
        <v>0.10416666666666667</v>
      </c>
      <c r="H42" s="518">
        <v>39875</v>
      </c>
      <c r="I42" s="313">
        <v>2009</v>
      </c>
      <c r="J42" s="313">
        <v>62</v>
      </c>
      <c r="K42" s="314">
        <v>0.24305555555555555</v>
      </c>
      <c r="L42" s="296">
        <v>2200</v>
      </c>
      <c r="M42" s="321">
        <v>19.8</v>
      </c>
      <c r="N42" s="498" t="s">
        <v>333</v>
      </c>
      <c r="O42" s="378"/>
      <c r="P42" s="282"/>
      <c r="Q42" s="289">
        <f t="shared" si="0"/>
        <v>557</v>
      </c>
    </row>
    <row r="43" spans="1:17" ht="15">
      <c r="A43" s="307">
        <v>59</v>
      </c>
      <c r="B43" s="292" t="s">
        <v>401</v>
      </c>
      <c r="C43" s="518">
        <v>39875</v>
      </c>
      <c r="D43" s="313">
        <v>2009</v>
      </c>
      <c r="E43" s="313">
        <v>62</v>
      </c>
      <c r="F43" s="314">
        <v>0.3263888888888889</v>
      </c>
      <c r="G43" s="314">
        <v>0.3333333333333333</v>
      </c>
      <c r="H43" s="518">
        <v>39875</v>
      </c>
      <c r="I43" s="313">
        <v>2009</v>
      </c>
      <c r="J43" s="313">
        <v>62</v>
      </c>
      <c r="K43" s="314">
        <v>0.6597222222222222</v>
      </c>
      <c r="L43" s="296">
        <v>4000</v>
      </c>
      <c r="M43" s="321">
        <v>115.2</v>
      </c>
      <c r="N43" s="498" t="s">
        <v>333</v>
      </c>
      <c r="O43" s="378"/>
      <c r="P43" s="282"/>
      <c r="Q43" s="289">
        <f t="shared" si="0"/>
        <v>558</v>
      </c>
    </row>
    <row r="44" spans="1:17" ht="15">
      <c r="A44" s="307">
        <v>61</v>
      </c>
      <c r="B44" s="292" t="s">
        <v>403</v>
      </c>
      <c r="C44" s="518">
        <v>39876</v>
      </c>
      <c r="D44" s="313">
        <v>2009</v>
      </c>
      <c r="E44" s="313">
        <v>63</v>
      </c>
      <c r="F44" s="314">
        <v>0.3611111111111111</v>
      </c>
      <c r="G44" s="314">
        <v>0.2222222222222222</v>
      </c>
      <c r="H44" s="518">
        <v>39876</v>
      </c>
      <c r="I44" s="313">
        <v>2009</v>
      </c>
      <c r="J44" s="313">
        <v>63</v>
      </c>
      <c r="K44" s="314">
        <v>0.5833333333333334</v>
      </c>
      <c r="L44" s="296">
        <v>4000</v>
      </c>
      <c r="M44" s="321">
        <v>76.8</v>
      </c>
      <c r="N44" s="498" t="s">
        <v>333</v>
      </c>
      <c r="O44" s="378"/>
      <c r="P44" s="282"/>
      <c r="Q44" s="289">
        <f t="shared" si="0"/>
        <v>560</v>
      </c>
    </row>
    <row r="45" spans="1:17" ht="15">
      <c r="A45" s="307">
        <v>64</v>
      </c>
      <c r="B45" s="292" t="s">
        <v>406</v>
      </c>
      <c r="C45" s="518">
        <v>39877</v>
      </c>
      <c r="D45" s="313">
        <v>2009</v>
      </c>
      <c r="E45" s="313">
        <v>64</v>
      </c>
      <c r="F45" s="314">
        <v>0.25</v>
      </c>
      <c r="G45" s="314">
        <v>0.08333333333333333</v>
      </c>
      <c r="H45" s="518">
        <v>39877</v>
      </c>
      <c r="I45" s="313">
        <v>2009</v>
      </c>
      <c r="J45" s="313">
        <v>64</v>
      </c>
      <c r="K45" s="314">
        <v>0.3333333333333333</v>
      </c>
      <c r="L45" s="296">
        <v>4000</v>
      </c>
      <c r="M45" s="321">
        <v>28.8</v>
      </c>
      <c r="N45" s="498" t="s">
        <v>333</v>
      </c>
      <c r="O45" s="378"/>
      <c r="P45" s="282"/>
      <c r="Q45" s="289">
        <f t="shared" si="0"/>
        <v>563</v>
      </c>
    </row>
    <row r="46" spans="1:17" ht="15">
      <c r="A46" s="307">
        <v>65</v>
      </c>
      <c r="B46" s="292" t="s">
        <v>407</v>
      </c>
      <c r="C46" s="518">
        <v>39877</v>
      </c>
      <c r="D46" s="313">
        <v>2009</v>
      </c>
      <c r="E46" s="313">
        <v>64</v>
      </c>
      <c r="F46" s="314">
        <v>0.3333333333333333</v>
      </c>
      <c r="G46" s="314">
        <v>0.3333333333333333</v>
      </c>
      <c r="H46" s="518">
        <v>39877</v>
      </c>
      <c r="I46" s="313">
        <v>2009</v>
      </c>
      <c r="J46" s="313">
        <v>64</v>
      </c>
      <c r="K46" s="314">
        <v>0.6666666666666666</v>
      </c>
      <c r="L46" s="296">
        <v>4000</v>
      </c>
      <c r="M46" s="321">
        <v>115.2</v>
      </c>
      <c r="N46" s="498" t="s">
        <v>329</v>
      </c>
      <c r="O46" s="378" t="s">
        <v>330</v>
      </c>
      <c r="P46" s="282" t="s">
        <v>353</v>
      </c>
      <c r="Q46" s="289">
        <f t="shared" si="0"/>
        <v>564</v>
      </c>
    </row>
    <row r="47" spans="1:17" ht="15">
      <c r="A47" s="307">
        <v>66</v>
      </c>
      <c r="B47" s="292" t="s">
        <v>409</v>
      </c>
      <c r="C47" s="518">
        <v>39877</v>
      </c>
      <c r="D47" s="313">
        <v>2009</v>
      </c>
      <c r="E47" s="313">
        <v>64</v>
      </c>
      <c r="F47" s="314">
        <v>0.6666666666666666</v>
      </c>
      <c r="G47" s="314">
        <v>0.020833333333333332</v>
      </c>
      <c r="H47" s="518">
        <v>39877</v>
      </c>
      <c r="I47" s="313">
        <v>2009</v>
      </c>
      <c r="J47" s="313">
        <v>64</v>
      </c>
      <c r="K47" s="314">
        <v>0.6875</v>
      </c>
      <c r="L47" s="296">
        <v>4000</v>
      </c>
      <c r="M47" s="321">
        <v>7.2</v>
      </c>
      <c r="N47" s="498" t="s">
        <v>333</v>
      </c>
      <c r="O47" s="378"/>
      <c r="P47" s="282"/>
      <c r="Q47" s="289">
        <f t="shared" si="0"/>
        <v>565</v>
      </c>
    </row>
    <row r="48" spans="1:17" ht="15">
      <c r="A48" s="307">
        <v>69</v>
      </c>
      <c r="B48" s="292" t="s">
        <v>412</v>
      </c>
      <c r="C48" s="518">
        <v>39878</v>
      </c>
      <c r="D48" s="313">
        <v>2009</v>
      </c>
      <c r="E48" s="313">
        <v>65</v>
      </c>
      <c r="F48" s="314">
        <v>0.2777777777777778</v>
      </c>
      <c r="G48" s="314">
        <v>0.2951388888888889</v>
      </c>
      <c r="H48" s="518">
        <v>39878</v>
      </c>
      <c r="I48" s="313">
        <v>2009</v>
      </c>
      <c r="J48" s="313">
        <v>65</v>
      </c>
      <c r="K48" s="314">
        <v>0.5729166666666666</v>
      </c>
      <c r="L48" s="296">
        <v>4000</v>
      </c>
      <c r="M48" s="321">
        <v>102</v>
      </c>
      <c r="N48" s="498" t="s">
        <v>329</v>
      </c>
      <c r="O48" s="378" t="s">
        <v>330</v>
      </c>
      <c r="P48" s="282" t="s">
        <v>353</v>
      </c>
      <c r="Q48" s="289">
        <f t="shared" si="0"/>
        <v>568</v>
      </c>
    </row>
    <row r="49" spans="1:17" ht="15">
      <c r="A49" s="307">
        <v>70</v>
      </c>
      <c r="B49" s="292" t="s">
        <v>414</v>
      </c>
      <c r="C49" s="518">
        <v>39878</v>
      </c>
      <c r="D49" s="313">
        <v>2009</v>
      </c>
      <c r="E49" s="313">
        <v>65</v>
      </c>
      <c r="F49" s="314">
        <v>0.5729166666666666</v>
      </c>
      <c r="G49" s="314">
        <v>0.5590277777777778</v>
      </c>
      <c r="H49" s="518">
        <v>39879</v>
      </c>
      <c r="I49" s="313">
        <v>2009</v>
      </c>
      <c r="J49" s="313">
        <v>66</v>
      </c>
      <c r="K49" s="314">
        <v>0.13194444444444445</v>
      </c>
      <c r="L49" s="296">
        <v>2200</v>
      </c>
      <c r="M49" s="321">
        <v>106.26</v>
      </c>
      <c r="N49" s="498" t="s">
        <v>333</v>
      </c>
      <c r="O49" s="378"/>
      <c r="P49" s="282"/>
      <c r="Q49" s="289">
        <f t="shared" si="0"/>
        <v>569</v>
      </c>
    </row>
    <row r="50" spans="1:17" ht="15">
      <c r="A50" s="307">
        <v>73</v>
      </c>
      <c r="B50" s="292" t="s">
        <v>417</v>
      </c>
      <c r="C50" s="518">
        <v>39879</v>
      </c>
      <c r="D50" s="313">
        <v>2009</v>
      </c>
      <c r="E50" s="313">
        <v>66</v>
      </c>
      <c r="F50" s="314">
        <v>0.5868055555555556</v>
      </c>
      <c r="G50" s="314">
        <v>0.05902777777777778</v>
      </c>
      <c r="H50" s="518">
        <v>39879</v>
      </c>
      <c r="I50" s="313">
        <v>2009</v>
      </c>
      <c r="J50" s="313">
        <v>66</v>
      </c>
      <c r="K50" s="314">
        <v>0.6458333333333334</v>
      </c>
      <c r="L50" s="296">
        <v>4000</v>
      </c>
      <c r="M50" s="321">
        <v>20.4</v>
      </c>
      <c r="N50" s="498" t="s">
        <v>333</v>
      </c>
      <c r="O50" s="378"/>
      <c r="P50" s="282"/>
      <c r="Q50" s="289">
        <f t="shared" si="0"/>
        <v>572</v>
      </c>
    </row>
    <row r="51" spans="1:17" ht="15">
      <c r="A51" s="307">
        <v>74</v>
      </c>
      <c r="B51" s="292" t="s">
        <v>418</v>
      </c>
      <c r="C51" s="518">
        <v>39879</v>
      </c>
      <c r="D51" s="313">
        <v>2009</v>
      </c>
      <c r="E51" s="313">
        <v>66</v>
      </c>
      <c r="F51" s="314">
        <v>0.6458333333333334</v>
      </c>
      <c r="G51" s="314">
        <v>0.4201388888888889</v>
      </c>
      <c r="H51" s="518">
        <v>39880</v>
      </c>
      <c r="I51" s="313">
        <v>2009</v>
      </c>
      <c r="J51" s="313">
        <v>67</v>
      </c>
      <c r="K51" s="314">
        <v>0.06597222222222222</v>
      </c>
      <c r="L51" s="296">
        <v>4000</v>
      </c>
      <c r="M51" s="321">
        <v>145.2</v>
      </c>
      <c r="N51" s="498" t="s">
        <v>333</v>
      </c>
      <c r="O51" s="378"/>
      <c r="P51" s="282"/>
      <c r="Q51" s="289">
        <f t="shared" si="0"/>
        <v>573</v>
      </c>
    </row>
    <row r="52" spans="1:17" ht="15">
      <c r="A52" s="307">
        <v>76</v>
      </c>
      <c r="B52" s="292" t="s">
        <v>420</v>
      </c>
      <c r="C52" s="518">
        <v>39880</v>
      </c>
      <c r="D52" s="313">
        <v>2009</v>
      </c>
      <c r="E52" s="313">
        <v>67</v>
      </c>
      <c r="F52" s="314">
        <v>0.5</v>
      </c>
      <c r="G52" s="314">
        <v>0.020833333333333332</v>
      </c>
      <c r="H52" s="518">
        <v>39880</v>
      </c>
      <c r="I52" s="313">
        <v>2009</v>
      </c>
      <c r="J52" s="313">
        <v>67</v>
      </c>
      <c r="K52" s="314">
        <v>0.5208333333333334</v>
      </c>
      <c r="L52" s="296">
        <v>4000</v>
      </c>
      <c r="M52" s="321">
        <v>7.2</v>
      </c>
      <c r="N52" s="498" t="s">
        <v>333</v>
      </c>
      <c r="O52" s="378"/>
      <c r="P52" s="282"/>
      <c r="Q52" s="289">
        <f t="shared" si="0"/>
        <v>575</v>
      </c>
    </row>
    <row r="53" spans="1:17" ht="15">
      <c r="A53" s="307">
        <v>77</v>
      </c>
      <c r="B53" s="292" t="s">
        <v>421</v>
      </c>
      <c r="C53" s="518">
        <v>39880</v>
      </c>
      <c r="D53" s="313">
        <v>2009</v>
      </c>
      <c r="E53" s="313">
        <v>67</v>
      </c>
      <c r="F53" s="314">
        <v>0.5208333333333334</v>
      </c>
      <c r="G53" s="314">
        <v>0.16666666666666666</v>
      </c>
      <c r="H53" s="518">
        <v>39880</v>
      </c>
      <c r="I53" s="313">
        <v>2009</v>
      </c>
      <c r="J53" s="313">
        <v>67</v>
      </c>
      <c r="K53" s="314">
        <v>0.6875</v>
      </c>
      <c r="L53" s="296">
        <v>4000</v>
      </c>
      <c r="M53" s="321">
        <v>57.6</v>
      </c>
      <c r="N53" s="498" t="s">
        <v>329</v>
      </c>
      <c r="O53" s="378" t="s">
        <v>330</v>
      </c>
      <c r="P53" s="282" t="s">
        <v>353</v>
      </c>
      <c r="Q53" s="289">
        <f t="shared" si="0"/>
        <v>576</v>
      </c>
    </row>
    <row r="54" spans="1:17" ht="15">
      <c r="A54" s="307">
        <v>78</v>
      </c>
      <c r="B54" s="292" t="s">
        <v>423</v>
      </c>
      <c r="C54" s="518">
        <v>39880</v>
      </c>
      <c r="D54" s="313">
        <v>2009</v>
      </c>
      <c r="E54" s="313">
        <v>67</v>
      </c>
      <c r="F54" s="314">
        <v>0.6875</v>
      </c>
      <c r="G54" s="314">
        <v>0.3854166666666667</v>
      </c>
      <c r="H54" s="518">
        <v>39881</v>
      </c>
      <c r="I54" s="313">
        <v>2009</v>
      </c>
      <c r="J54" s="313">
        <v>68</v>
      </c>
      <c r="K54" s="314">
        <v>0.07291666666666667</v>
      </c>
      <c r="L54" s="296">
        <v>4000</v>
      </c>
      <c r="M54" s="321">
        <v>133.2</v>
      </c>
      <c r="N54" s="498" t="s">
        <v>333</v>
      </c>
      <c r="O54" s="378"/>
      <c r="P54" s="282"/>
      <c r="Q54" s="289">
        <f t="shared" si="0"/>
        <v>577</v>
      </c>
    </row>
    <row r="55" spans="1:17" ht="15">
      <c r="A55" s="669">
        <v>79</v>
      </c>
      <c r="B55" s="670" t="s">
        <v>424</v>
      </c>
      <c r="C55" s="671">
        <v>39881</v>
      </c>
      <c r="D55" s="672">
        <v>2009</v>
      </c>
      <c r="E55" s="672">
        <v>68</v>
      </c>
      <c r="F55" s="673">
        <v>0.07291666666666667</v>
      </c>
      <c r="G55" s="673">
        <v>0.024305555555555556</v>
      </c>
      <c r="H55" s="671">
        <v>39881</v>
      </c>
      <c r="I55" s="672">
        <v>2009</v>
      </c>
      <c r="J55" s="672">
        <v>68</v>
      </c>
      <c r="K55" s="673">
        <v>0.09722222222222222</v>
      </c>
      <c r="L55" s="674">
        <v>4000</v>
      </c>
      <c r="M55" s="675">
        <v>8.4</v>
      </c>
      <c r="N55" s="680" t="s">
        <v>333</v>
      </c>
      <c r="O55" s="681"/>
      <c r="P55" s="682"/>
      <c r="Q55" s="683">
        <f t="shared" si="0"/>
        <v>578</v>
      </c>
    </row>
    <row r="56" spans="1:17" ht="15">
      <c r="A56" s="307">
        <v>81</v>
      </c>
      <c r="B56" s="292" t="s">
        <v>426</v>
      </c>
      <c r="C56" s="518">
        <v>39881</v>
      </c>
      <c r="D56" s="313">
        <v>2009</v>
      </c>
      <c r="E56" s="313">
        <v>68</v>
      </c>
      <c r="F56" s="314">
        <v>0.7083333333333334</v>
      </c>
      <c r="G56" s="314">
        <v>0.3333333333333333</v>
      </c>
      <c r="H56" s="518">
        <v>39882</v>
      </c>
      <c r="I56" s="313">
        <v>2009</v>
      </c>
      <c r="J56" s="313">
        <v>69</v>
      </c>
      <c r="K56" s="314">
        <v>0.041666666666666664</v>
      </c>
      <c r="L56" s="296">
        <v>4000</v>
      </c>
      <c r="M56" s="321">
        <v>115.2</v>
      </c>
      <c r="N56" s="498" t="s">
        <v>333</v>
      </c>
      <c r="O56" s="378"/>
      <c r="P56" s="282"/>
      <c r="Q56" s="289">
        <f t="shared" si="0"/>
        <v>580</v>
      </c>
    </row>
    <row r="57" spans="1:17" ht="15">
      <c r="A57" s="307">
        <v>82</v>
      </c>
      <c r="B57" s="292" t="s">
        <v>427</v>
      </c>
      <c r="C57" s="518">
        <v>39882</v>
      </c>
      <c r="D57" s="313">
        <v>2009</v>
      </c>
      <c r="E57" s="313">
        <v>69</v>
      </c>
      <c r="F57" s="314">
        <v>0.041666666666666664</v>
      </c>
      <c r="G57" s="314">
        <v>0.25</v>
      </c>
      <c r="H57" s="518">
        <v>39882</v>
      </c>
      <c r="I57" s="313">
        <v>2009</v>
      </c>
      <c r="J57" s="313">
        <v>69</v>
      </c>
      <c r="K57" s="314">
        <v>0.2916666666666667</v>
      </c>
      <c r="L57" s="296">
        <v>4000</v>
      </c>
      <c r="M57" s="321">
        <v>86.4</v>
      </c>
      <c r="N57" s="498" t="s">
        <v>329</v>
      </c>
      <c r="O57" s="378" t="s">
        <v>330</v>
      </c>
      <c r="P57" s="282" t="s">
        <v>353</v>
      </c>
      <c r="Q57" s="289">
        <f t="shared" si="0"/>
        <v>581</v>
      </c>
    </row>
    <row r="58" spans="1:17" ht="15">
      <c r="A58" s="307">
        <v>83</v>
      </c>
      <c r="B58" s="292" t="s">
        <v>429</v>
      </c>
      <c r="C58" s="518">
        <v>39882</v>
      </c>
      <c r="D58" s="313">
        <v>2009</v>
      </c>
      <c r="E58" s="313">
        <v>69</v>
      </c>
      <c r="F58" s="314">
        <v>0.2916666666666667</v>
      </c>
      <c r="G58" s="314">
        <v>0.03819444444444444</v>
      </c>
      <c r="H58" s="518">
        <v>39882</v>
      </c>
      <c r="I58" s="313">
        <v>2009</v>
      </c>
      <c r="J58" s="313">
        <v>69</v>
      </c>
      <c r="K58" s="314">
        <v>0.3298611111111111</v>
      </c>
      <c r="L58" s="296">
        <v>4000</v>
      </c>
      <c r="M58" s="321">
        <v>13.2</v>
      </c>
      <c r="N58" s="498" t="s">
        <v>333</v>
      </c>
      <c r="O58" s="378"/>
      <c r="P58" s="282"/>
      <c r="Q58" s="289">
        <f t="shared" si="0"/>
        <v>582</v>
      </c>
    </row>
    <row r="59" spans="1:17" ht="15">
      <c r="A59" s="669">
        <v>84</v>
      </c>
      <c r="B59" s="670" t="s">
        <v>430</v>
      </c>
      <c r="C59" s="671">
        <v>39882</v>
      </c>
      <c r="D59" s="672">
        <v>2009</v>
      </c>
      <c r="E59" s="672">
        <v>69</v>
      </c>
      <c r="F59" s="673">
        <v>0.3298611111111111</v>
      </c>
      <c r="G59" s="673">
        <v>0.027777777777777776</v>
      </c>
      <c r="H59" s="671">
        <v>39882</v>
      </c>
      <c r="I59" s="672">
        <v>2009</v>
      </c>
      <c r="J59" s="672">
        <v>69</v>
      </c>
      <c r="K59" s="673">
        <v>0.3576388888888889</v>
      </c>
      <c r="L59" s="674">
        <v>4000</v>
      </c>
      <c r="M59" s="675">
        <v>9.6</v>
      </c>
      <c r="N59" s="680" t="s">
        <v>333</v>
      </c>
      <c r="O59" s="681"/>
      <c r="P59" s="682"/>
      <c r="Q59" s="683">
        <f t="shared" si="0"/>
        <v>583</v>
      </c>
    </row>
    <row r="60" spans="1:17" ht="15">
      <c r="A60" s="307">
        <v>88</v>
      </c>
      <c r="B60" s="292" t="s">
        <v>436</v>
      </c>
      <c r="C60" s="518">
        <v>39883</v>
      </c>
      <c r="D60" s="313">
        <v>2009</v>
      </c>
      <c r="E60" s="313">
        <v>70</v>
      </c>
      <c r="F60" s="314">
        <v>0.4895833333333333</v>
      </c>
      <c r="G60" s="314">
        <v>0.5694444444444444</v>
      </c>
      <c r="H60" s="518">
        <v>39884</v>
      </c>
      <c r="I60" s="313">
        <v>2009</v>
      </c>
      <c r="J60" s="313">
        <v>71</v>
      </c>
      <c r="K60" s="314">
        <v>0.05902777777777778</v>
      </c>
      <c r="L60" s="296">
        <v>4000</v>
      </c>
      <c r="M60" s="321">
        <v>196.8</v>
      </c>
      <c r="N60" s="498" t="s">
        <v>333</v>
      </c>
      <c r="O60" s="378"/>
      <c r="P60" s="282"/>
      <c r="Q60" s="289">
        <f t="shared" si="0"/>
        <v>587</v>
      </c>
    </row>
    <row r="61" spans="1:17" ht="15">
      <c r="A61" s="669">
        <v>89</v>
      </c>
      <c r="B61" s="670" t="s">
        <v>437</v>
      </c>
      <c r="C61" s="671">
        <v>39884</v>
      </c>
      <c r="D61" s="672">
        <v>2009</v>
      </c>
      <c r="E61" s="672">
        <v>71</v>
      </c>
      <c r="F61" s="673">
        <v>0.05902777777777778</v>
      </c>
      <c r="G61" s="673">
        <v>0.027777777777777776</v>
      </c>
      <c r="H61" s="671">
        <v>39884</v>
      </c>
      <c r="I61" s="672">
        <v>2009</v>
      </c>
      <c r="J61" s="672">
        <v>71</v>
      </c>
      <c r="K61" s="673">
        <v>0.08680555555555557</v>
      </c>
      <c r="L61" s="674">
        <v>4000</v>
      </c>
      <c r="M61" s="675">
        <v>9.6</v>
      </c>
      <c r="N61" s="680" t="s">
        <v>333</v>
      </c>
      <c r="O61" s="681"/>
      <c r="P61" s="682"/>
      <c r="Q61" s="683">
        <f t="shared" si="0"/>
        <v>588</v>
      </c>
    </row>
    <row r="62" spans="1:17" ht="15">
      <c r="A62" s="307">
        <v>91</v>
      </c>
      <c r="B62" s="292" t="s">
        <v>439</v>
      </c>
      <c r="C62" s="518">
        <v>39884</v>
      </c>
      <c r="D62" s="313">
        <v>2009</v>
      </c>
      <c r="E62" s="313">
        <v>71</v>
      </c>
      <c r="F62" s="314">
        <v>0.4895833333333333</v>
      </c>
      <c r="G62" s="314">
        <v>0.3819444444444444</v>
      </c>
      <c r="H62" s="518">
        <v>39884</v>
      </c>
      <c r="I62" s="313">
        <v>2009</v>
      </c>
      <c r="J62" s="313">
        <v>71</v>
      </c>
      <c r="K62" s="314">
        <v>0.8715277777777778</v>
      </c>
      <c r="L62" s="296">
        <v>4000</v>
      </c>
      <c r="M62" s="321">
        <v>132</v>
      </c>
      <c r="N62" s="498" t="s">
        <v>333</v>
      </c>
      <c r="O62" s="378"/>
      <c r="P62" s="282"/>
      <c r="Q62" s="289">
        <f t="shared" si="0"/>
        <v>590</v>
      </c>
    </row>
    <row r="63" spans="1:17" ht="15">
      <c r="A63" s="307">
        <v>92</v>
      </c>
      <c r="B63" s="292" t="s">
        <v>440</v>
      </c>
      <c r="C63" s="518">
        <v>39884</v>
      </c>
      <c r="D63" s="313">
        <v>2009</v>
      </c>
      <c r="E63" s="313">
        <v>71</v>
      </c>
      <c r="F63" s="314">
        <v>0.8715277777777778</v>
      </c>
      <c r="G63" s="314">
        <v>0.041666666666666664</v>
      </c>
      <c r="H63" s="518">
        <v>39884</v>
      </c>
      <c r="I63" s="313">
        <v>2009</v>
      </c>
      <c r="J63" s="313">
        <v>71</v>
      </c>
      <c r="K63" s="314">
        <v>0.9131944444444445</v>
      </c>
      <c r="L63" s="296">
        <v>4000</v>
      </c>
      <c r="M63" s="321">
        <v>14.4</v>
      </c>
      <c r="N63" s="498" t="s">
        <v>333</v>
      </c>
      <c r="O63" s="378"/>
      <c r="P63" s="282"/>
      <c r="Q63" s="289">
        <f t="shared" si="0"/>
        <v>591</v>
      </c>
    </row>
    <row r="64" spans="1:17" ht="15">
      <c r="A64" s="307">
        <v>95</v>
      </c>
      <c r="B64" s="292" t="s">
        <v>443</v>
      </c>
      <c r="C64" s="518">
        <v>39885</v>
      </c>
      <c r="D64" s="313">
        <v>2009</v>
      </c>
      <c r="E64" s="313">
        <v>72</v>
      </c>
      <c r="F64" s="314">
        <v>0.78125</v>
      </c>
      <c r="G64" s="314">
        <v>0.2673611111111111</v>
      </c>
      <c r="H64" s="518">
        <v>39886</v>
      </c>
      <c r="I64" s="313">
        <v>2009</v>
      </c>
      <c r="J64" s="313">
        <v>73</v>
      </c>
      <c r="K64" s="314">
        <v>0.04861111111111111</v>
      </c>
      <c r="L64" s="296">
        <v>4000</v>
      </c>
      <c r="M64" s="321">
        <v>92.4</v>
      </c>
      <c r="N64" s="498" t="s">
        <v>333</v>
      </c>
      <c r="O64" s="378"/>
      <c r="P64" s="282"/>
      <c r="Q64" s="289">
        <f t="shared" si="0"/>
        <v>594</v>
      </c>
    </row>
    <row r="65" spans="1:17" ht="15">
      <c r="A65" s="669">
        <v>96</v>
      </c>
      <c r="B65" s="670" t="s">
        <v>444</v>
      </c>
      <c r="C65" s="671">
        <v>39886</v>
      </c>
      <c r="D65" s="672">
        <v>2009</v>
      </c>
      <c r="E65" s="672">
        <v>73</v>
      </c>
      <c r="F65" s="673">
        <v>0.04861111111111111</v>
      </c>
      <c r="G65" s="673">
        <v>0.027777777777777776</v>
      </c>
      <c r="H65" s="671">
        <v>39886</v>
      </c>
      <c r="I65" s="672">
        <v>2009</v>
      </c>
      <c r="J65" s="672">
        <v>73</v>
      </c>
      <c r="K65" s="673">
        <v>0.0763888888888889</v>
      </c>
      <c r="L65" s="674">
        <v>4000</v>
      </c>
      <c r="M65" s="675">
        <v>9.6</v>
      </c>
      <c r="N65" s="680" t="s">
        <v>333</v>
      </c>
      <c r="O65" s="681"/>
      <c r="P65" s="682"/>
      <c r="Q65" s="683">
        <f t="shared" si="0"/>
        <v>595</v>
      </c>
    </row>
    <row r="66" spans="1:17" ht="15">
      <c r="A66" s="307">
        <v>99</v>
      </c>
      <c r="B66" s="292" t="s">
        <v>447</v>
      </c>
      <c r="C66" s="518">
        <v>39887</v>
      </c>
      <c r="D66" s="313">
        <v>2009</v>
      </c>
      <c r="E66" s="313">
        <v>74</v>
      </c>
      <c r="F66" s="314">
        <v>0.16666666666666666</v>
      </c>
      <c r="G66" s="314">
        <v>0.513888888888889</v>
      </c>
      <c r="H66" s="518">
        <v>39887</v>
      </c>
      <c r="I66" s="313">
        <v>2009</v>
      </c>
      <c r="J66" s="313">
        <v>74</v>
      </c>
      <c r="K66" s="314">
        <v>0.6805555555555555</v>
      </c>
      <c r="L66" s="296">
        <v>4000</v>
      </c>
      <c r="M66" s="321">
        <v>177.6</v>
      </c>
      <c r="N66" s="498" t="s">
        <v>333</v>
      </c>
      <c r="O66" s="378"/>
      <c r="P66" s="282"/>
      <c r="Q66" s="289">
        <f t="shared" si="0"/>
        <v>598</v>
      </c>
    </row>
    <row r="67" spans="1:17" ht="15">
      <c r="A67" s="307">
        <v>100</v>
      </c>
      <c r="B67" s="292" t="s">
        <v>448</v>
      </c>
      <c r="C67" s="518">
        <v>39887</v>
      </c>
      <c r="D67" s="313">
        <v>2009</v>
      </c>
      <c r="E67" s="313">
        <v>74</v>
      </c>
      <c r="F67" s="314">
        <v>0.6805555555555555</v>
      </c>
      <c r="G67" s="314">
        <v>0.020833333333333332</v>
      </c>
      <c r="H67" s="518">
        <v>39887</v>
      </c>
      <c r="I67" s="313">
        <v>2009</v>
      </c>
      <c r="J67" s="313">
        <v>74</v>
      </c>
      <c r="K67" s="314">
        <v>0.7013888888888888</v>
      </c>
      <c r="L67" s="296">
        <v>4000</v>
      </c>
      <c r="M67" s="321">
        <v>7.2</v>
      </c>
      <c r="N67" s="498" t="s">
        <v>333</v>
      </c>
      <c r="O67" s="378"/>
      <c r="P67" s="282"/>
      <c r="Q67" s="289">
        <f t="shared" si="0"/>
        <v>599</v>
      </c>
    </row>
    <row r="68" spans="1:17" ht="15">
      <c r="A68" s="307">
        <v>104</v>
      </c>
      <c r="B68" s="292" t="s">
        <v>452</v>
      </c>
      <c r="C68" s="518">
        <v>39888</v>
      </c>
      <c r="D68" s="313">
        <v>2009</v>
      </c>
      <c r="E68" s="313">
        <v>75</v>
      </c>
      <c r="F68" s="314">
        <v>0.3229166666666667</v>
      </c>
      <c r="G68" s="314">
        <v>0.4166666666666667</v>
      </c>
      <c r="H68" s="518">
        <v>39888</v>
      </c>
      <c r="I68" s="313">
        <v>2009</v>
      </c>
      <c r="J68" s="313">
        <v>75</v>
      </c>
      <c r="K68" s="314">
        <v>0.7395833333333334</v>
      </c>
      <c r="L68" s="296">
        <v>4000</v>
      </c>
      <c r="M68" s="321">
        <v>144</v>
      </c>
      <c r="N68" s="498" t="s">
        <v>329</v>
      </c>
      <c r="O68" s="378" t="s">
        <v>330</v>
      </c>
      <c r="P68" s="282" t="s">
        <v>353</v>
      </c>
      <c r="Q68" s="289">
        <f t="shared" si="0"/>
        <v>603</v>
      </c>
    </row>
    <row r="69" spans="1:17" ht="15">
      <c r="A69" s="669">
        <v>106</v>
      </c>
      <c r="B69" s="670" t="s">
        <v>455</v>
      </c>
      <c r="C69" s="671">
        <v>39889</v>
      </c>
      <c r="D69" s="672">
        <v>2009</v>
      </c>
      <c r="E69" s="672">
        <v>76</v>
      </c>
      <c r="F69" s="673">
        <v>0.1388888888888889</v>
      </c>
      <c r="G69" s="673">
        <v>0.027777777777777776</v>
      </c>
      <c r="H69" s="671">
        <v>39889</v>
      </c>
      <c r="I69" s="672">
        <v>2009</v>
      </c>
      <c r="J69" s="672">
        <v>76</v>
      </c>
      <c r="K69" s="673">
        <v>0.16666666666666666</v>
      </c>
      <c r="L69" s="674">
        <v>4000</v>
      </c>
      <c r="M69" s="675">
        <v>9.6</v>
      </c>
      <c r="N69" s="680" t="s">
        <v>333</v>
      </c>
      <c r="O69" s="681"/>
      <c r="P69" s="682"/>
      <c r="Q69" s="683">
        <f t="shared" si="0"/>
        <v>605</v>
      </c>
    </row>
    <row r="70" spans="1:17" ht="15">
      <c r="A70" s="307">
        <v>107</v>
      </c>
      <c r="B70" s="292" t="s">
        <v>456</v>
      </c>
      <c r="C70" s="518">
        <v>39889</v>
      </c>
      <c r="D70" s="313">
        <v>2009</v>
      </c>
      <c r="E70" s="313">
        <v>76</v>
      </c>
      <c r="F70" s="314">
        <v>0.16666666666666666</v>
      </c>
      <c r="G70" s="314">
        <v>0.5590277777777778</v>
      </c>
      <c r="H70" s="518">
        <v>39889</v>
      </c>
      <c r="I70" s="313">
        <v>2009</v>
      </c>
      <c r="J70" s="313">
        <v>76</v>
      </c>
      <c r="K70" s="314">
        <v>0.7256944444444445</v>
      </c>
      <c r="L70" s="296">
        <v>4000</v>
      </c>
      <c r="M70" s="321">
        <v>193.2</v>
      </c>
      <c r="N70" s="498" t="s">
        <v>333</v>
      </c>
      <c r="O70" s="378"/>
      <c r="P70" s="282"/>
      <c r="Q70" s="289">
        <f t="shared" si="0"/>
        <v>606</v>
      </c>
    </row>
    <row r="71" spans="1:17" ht="15">
      <c r="A71" s="307">
        <v>110</v>
      </c>
      <c r="B71" s="292" t="s">
        <v>459</v>
      </c>
      <c r="C71" s="518">
        <v>39890</v>
      </c>
      <c r="D71" s="313">
        <v>2009</v>
      </c>
      <c r="E71" s="313">
        <v>77</v>
      </c>
      <c r="F71" s="314">
        <v>0.24513888888888888</v>
      </c>
      <c r="G71" s="314">
        <v>0.32430555555555557</v>
      </c>
      <c r="H71" s="518">
        <v>39890</v>
      </c>
      <c r="I71" s="313">
        <v>2009</v>
      </c>
      <c r="J71" s="313">
        <v>77</v>
      </c>
      <c r="K71" s="314">
        <v>0.5694444444444444</v>
      </c>
      <c r="L71" s="296">
        <v>4000</v>
      </c>
      <c r="M71" s="321">
        <v>112.08</v>
      </c>
      <c r="N71" s="498" t="s">
        <v>333</v>
      </c>
      <c r="O71" s="378"/>
      <c r="P71" s="282"/>
      <c r="Q71" s="289">
        <f t="shared" si="0"/>
        <v>609</v>
      </c>
    </row>
    <row r="72" spans="1:17" ht="15">
      <c r="A72" s="307">
        <v>111</v>
      </c>
      <c r="B72" s="292" t="s">
        <v>460</v>
      </c>
      <c r="C72" s="518">
        <v>39890</v>
      </c>
      <c r="D72" s="313">
        <v>2009</v>
      </c>
      <c r="E72" s="313">
        <v>77</v>
      </c>
      <c r="F72" s="314">
        <v>0.6805555555555555</v>
      </c>
      <c r="G72" s="314">
        <v>0.3333333333333333</v>
      </c>
      <c r="H72" s="518">
        <v>39891</v>
      </c>
      <c r="I72" s="313">
        <v>2009</v>
      </c>
      <c r="J72" s="313">
        <v>78</v>
      </c>
      <c r="K72" s="314">
        <v>0.013888888888888888</v>
      </c>
      <c r="L72" s="296">
        <v>4000</v>
      </c>
      <c r="M72" s="321">
        <v>115.2</v>
      </c>
      <c r="N72" s="498" t="s">
        <v>329</v>
      </c>
      <c r="O72" s="378" t="s">
        <v>330</v>
      </c>
      <c r="P72" s="282" t="s">
        <v>353</v>
      </c>
      <c r="Q72" s="289">
        <f t="shared" si="0"/>
        <v>610</v>
      </c>
    </row>
    <row r="73" spans="1:17" ht="15">
      <c r="A73" s="307">
        <v>116</v>
      </c>
      <c r="B73" s="292" t="s">
        <v>466</v>
      </c>
      <c r="C73" s="518">
        <v>39892</v>
      </c>
      <c r="D73" s="313">
        <v>2009</v>
      </c>
      <c r="E73" s="313">
        <v>79</v>
      </c>
      <c r="F73" s="314">
        <v>0.46875</v>
      </c>
      <c r="G73" s="314">
        <v>0.125</v>
      </c>
      <c r="H73" s="518">
        <v>39892</v>
      </c>
      <c r="I73" s="313">
        <v>2009</v>
      </c>
      <c r="J73" s="313">
        <v>79</v>
      </c>
      <c r="K73" s="314">
        <v>0.59375</v>
      </c>
      <c r="L73" s="296">
        <v>4000</v>
      </c>
      <c r="M73" s="321">
        <v>43.2</v>
      </c>
      <c r="N73" s="498" t="s">
        <v>333</v>
      </c>
      <c r="O73" s="378"/>
      <c r="P73" s="282"/>
      <c r="Q73" s="289">
        <f aca="true" t="shared" si="1" ref="Q73:Q79">A73-1+$Q$2</f>
        <v>615</v>
      </c>
    </row>
    <row r="74" spans="1:17" ht="15">
      <c r="A74" s="307">
        <v>117</v>
      </c>
      <c r="B74" s="292" t="s">
        <v>467</v>
      </c>
      <c r="C74" s="518">
        <v>39892</v>
      </c>
      <c r="D74" s="313">
        <v>2009</v>
      </c>
      <c r="E74" s="313">
        <v>79</v>
      </c>
      <c r="F74" s="314">
        <v>0.59375</v>
      </c>
      <c r="G74" s="314">
        <v>0.0763888888888889</v>
      </c>
      <c r="H74" s="518">
        <v>39892</v>
      </c>
      <c r="I74" s="313">
        <v>2009</v>
      </c>
      <c r="J74" s="313">
        <v>79</v>
      </c>
      <c r="K74" s="314">
        <v>0.6701388888888888</v>
      </c>
      <c r="L74" s="296">
        <v>4000</v>
      </c>
      <c r="M74" s="321">
        <v>26.4</v>
      </c>
      <c r="N74" s="498" t="s">
        <v>333</v>
      </c>
      <c r="O74" s="378"/>
      <c r="P74" s="282"/>
      <c r="Q74" s="289">
        <f t="shared" si="1"/>
        <v>616</v>
      </c>
    </row>
    <row r="75" spans="1:17" ht="15">
      <c r="A75" s="307">
        <v>118</v>
      </c>
      <c r="B75" s="292" t="s">
        <v>468</v>
      </c>
      <c r="C75" s="518">
        <v>39892</v>
      </c>
      <c r="D75" s="313">
        <v>2009</v>
      </c>
      <c r="E75" s="313">
        <v>79</v>
      </c>
      <c r="F75" s="314">
        <v>0.8333333333333334</v>
      </c>
      <c r="G75" s="314">
        <v>0.19444444444444445</v>
      </c>
      <c r="H75" s="518">
        <v>39893</v>
      </c>
      <c r="I75" s="313">
        <v>2009</v>
      </c>
      <c r="J75" s="313">
        <v>80</v>
      </c>
      <c r="K75" s="314">
        <v>0.027777777777777776</v>
      </c>
      <c r="L75" s="296">
        <v>4000</v>
      </c>
      <c r="M75" s="321">
        <v>67.2</v>
      </c>
      <c r="N75" s="498" t="s">
        <v>329</v>
      </c>
      <c r="O75" s="378" t="s">
        <v>330</v>
      </c>
      <c r="P75" s="282" t="s">
        <v>353</v>
      </c>
      <c r="Q75" s="289">
        <f t="shared" si="1"/>
        <v>617</v>
      </c>
    </row>
    <row r="76" spans="1:17" ht="15">
      <c r="A76" s="307">
        <v>120</v>
      </c>
      <c r="B76" s="292" t="s">
        <v>471</v>
      </c>
      <c r="C76" s="518">
        <v>39893</v>
      </c>
      <c r="D76" s="313">
        <v>2009</v>
      </c>
      <c r="E76" s="313">
        <v>80</v>
      </c>
      <c r="F76" s="314">
        <v>0.8125</v>
      </c>
      <c r="G76" s="314">
        <v>0.18055555555555555</v>
      </c>
      <c r="H76" s="518">
        <v>39893</v>
      </c>
      <c r="I76" s="313">
        <v>2009</v>
      </c>
      <c r="J76" s="313">
        <v>80</v>
      </c>
      <c r="K76" s="314">
        <v>0.9930555555555555</v>
      </c>
      <c r="L76" s="296">
        <v>4000</v>
      </c>
      <c r="M76" s="321">
        <v>62.4</v>
      </c>
      <c r="N76" s="498" t="s">
        <v>329</v>
      </c>
      <c r="O76" s="378" t="s">
        <v>330</v>
      </c>
      <c r="P76" s="282" t="s">
        <v>353</v>
      </c>
      <c r="Q76" s="289">
        <f t="shared" si="1"/>
        <v>619</v>
      </c>
    </row>
    <row r="77" spans="1:17" ht="15">
      <c r="A77" s="307">
        <v>124</v>
      </c>
      <c r="B77" s="292" t="s">
        <v>476</v>
      </c>
      <c r="C77" s="518">
        <v>39894</v>
      </c>
      <c r="D77" s="313">
        <v>2009</v>
      </c>
      <c r="E77" s="313">
        <v>81</v>
      </c>
      <c r="F77" s="314">
        <v>0.5104166666666666</v>
      </c>
      <c r="G77" s="314">
        <v>0.32222222222222224</v>
      </c>
      <c r="H77" s="518">
        <v>39894</v>
      </c>
      <c r="I77" s="313">
        <v>2009</v>
      </c>
      <c r="J77" s="313">
        <v>81</v>
      </c>
      <c r="K77" s="314">
        <v>0.8326388888888889</v>
      </c>
      <c r="L77" s="296">
        <v>4000</v>
      </c>
      <c r="M77" s="321">
        <v>111.36</v>
      </c>
      <c r="N77" s="498" t="s">
        <v>329</v>
      </c>
      <c r="O77" s="378" t="s">
        <v>330</v>
      </c>
      <c r="P77" s="282" t="s">
        <v>353</v>
      </c>
      <c r="Q77" s="289">
        <f t="shared" si="1"/>
        <v>623</v>
      </c>
    </row>
    <row r="78" spans="1:17" ht="15">
      <c r="A78" s="307">
        <v>125</v>
      </c>
      <c r="B78" s="292" t="s">
        <v>478</v>
      </c>
      <c r="C78" s="518">
        <v>39894</v>
      </c>
      <c r="D78" s="313">
        <v>2009</v>
      </c>
      <c r="E78" s="313">
        <v>81</v>
      </c>
      <c r="F78" s="314">
        <v>0.8326388888888889</v>
      </c>
      <c r="G78" s="314">
        <v>0.1951388888888889</v>
      </c>
      <c r="H78" s="518">
        <v>39895</v>
      </c>
      <c r="I78" s="313">
        <v>2009</v>
      </c>
      <c r="J78" s="313">
        <v>82</v>
      </c>
      <c r="K78" s="314">
        <v>0.027777777777777776</v>
      </c>
      <c r="L78" s="296">
        <v>4000</v>
      </c>
      <c r="M78" s="321">
        <v>67.44</v>
      </c>
      <c r="N78" s="498" t="s">
        <v>333</v>
      </c>
      <c r="O78" s="281"/>
      <c r="P78" s="282"/>
      <c r="Q78" s="289">
        <f t="shared" si="1"/>
        <v>624</v>
      </c>
    </row>
    <row r="79" spans="1:17" ht="15.75" thickBot="1">
      <c r="A79" s="307">
        <v>127</v>
      </c>
      <c r="B79" s="292" t="s">
        <v>480</v>
      </c>
      <c r="C79" s="518">
        <v>39895</v>
      </c>
      <c r="D79" s="313">
        <v>2009</v>
      </c>
      <c r="E79" s="313">
        <v>82</v>
      </c>
      <c r="F79" s="314">
        <v>0.4583333333333333</v>
      </c>
      <c r="G79" s="314">
        <v>0.548611111111111</v>
      </c>
      <c r="H79" s="518">
        <v>39896</v>
      </c>
      <c r="I79" s="313">
        <v>2009</v>
      </c>
      <c r="J79" s="313">
        <v>83</v>
      </c>
      <c r="K79" s="314">
        <v>0.006944444444444444</v>
      </c>
      <c r="L79" s="296">
        <v>4000</v>
      </c>
      <c r="M79" s="321">
        <v>189.6</v>
      </c>
      <c r="N79" s="498" t="s">
        <v>333</v>
      </c>
      <c r="O79" s="281"/>
      <c r="P79" s="282"/>
      <c r="Q79" s="475">
        <f t="shared" si="1"/>
        <v>626</v>
      </c>
    </row>
    <row r="80" spans="1:17" ht="15.75" thickBot="1">
      <c r="A80" s="64"/>
      <c r="B80" s="494" t="s">
        <v>487</v>
      </c>
      <c r="C80" s="520">
        <v>39532</v>
      </c>
      <c r="D80" s="317">
        <v>2009</v>
      </c>
      <c r="E80" s="317">
        <v>85</v>
      </c>
      <c r="F80" s="318">
        <v>0.4201388888888889</v>
      </c>
      <c r="G80" s="90"/>
      <c r="H80" s="90"/>
      <c r="I80" s="70"/>
      <c r="J80" s="70"/>
      <c r="K80" s="70"/>
      <c r="L80" s="70"/>
      <c r="M80" s="70"/>
      <c r="N80" s="70"/>
      <c r="O80" s="70"/>
      <c r="P80" s="70"/>
      <c r="Q80" s="64"/>
    </row>
    <row r="81" spans="1:17" ht="1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</row>
    <row r="82" spans="1:17" ht="15">
      <c r="A82" s="64">
        <f>COUNTA(A9:A80)</f>
        <v>71</v>
      </c>
      <c r="B82" s="64" t="s">
        <v>168</v>
      </c>
      <c r="C82" s="64"/>
      <c r="D82" s="64"/>
      <c r="E82" s="66" t="s">
        <v>169</v>
      </c>
      <c r="F82" s="64">
        <f>DAY(G82)</f>
        <v>15</v>
      </c>
      <c r="G82" s="71">
        <f>SUM(G9:G79)</f>
        <v>15.480555555555561</v>
      </c>
      <c r="H82" s="71"/>
      <c r="I82" s="64"/>
      <c r="J82" s="64"/>
      <c r="K82" s="64"/>
      <c r="L82" s="66" t="s">
        <v>170</v>
      </c>
      <c r="M82" s="72">
        <f>SUM(M9:M79)</f>
        <v>5086.559999999998</v>
      </c>
      <c r="N82" s="64" t="s">
        <v>171</v>
      </c>
      <c r="O82" s="64"/>
      <c r="P82" s="64"/>
      <c r="Q82" s="64"/>
    </row>
    <row r="83" spans="1:17" ht="1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</row>
    <row r="84" spans="1:17" ht="15">
      <c r="A84" s="64"/>
      <c r="B84" s="64"/>
      <c r="C84" s="64"/>
      <c r="D84" s="64"/>
      <c r="E84" s="66" t="s">
        <v>172</v>
      </c>
      <c r="F84" s="64">
        <f>F82</f>
        <v>15</v>
      </c>
      <c r="G84" s="71">
        <f>G82</f>
        <v>15.480555555555561</v>
      </c>
      <c r="H84" s="71"/>
      <c r="I84" s="64"/>
      <c r="J84" s="64"/>
      <c r="K84" s="64"/>
      <c r="L84" s="64"/>
      <c r="M84" s="64"/>
      <c r="N84" s="64"/>
      <c r="O84" s="64"/>
      <c r="P84" s="64"/>
      <c r="Q84" s="64"/>
    </row>
    <row r="85" spans="1:17" ht="15.75" thickBot="1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</row>
    <row r="86" spans="1:17" ht="15">
      <c r="A86" s="64"/>
      <c r="B86" s="815" t="s">
        <v>173</v>
      </c>
      <c r="C86" s="815" t="s">
        <v>174</v>
      </c>
      <c r="D86" s="841" t="s">
        <v>175</v>
      </c>
      <c r="E86" s="928"/>
      <c r="F86" s="929"/>
      <c r="G86" s="833" t="s">
        <v>176</v>
      </c>
      <c r="H86" s="841" t="s">
        <v>177</v>
      </c>
      <c r="I86" s="929"/>
      <c r="J86" s="815" t="s">
        <v>178</v>
      </c>
      <c r="K86" s="815" t="s">
        <v>179</v>
      </c>
      <c r="L86" s="841" t="s">
        <v>180</v>
      </c>
      <c r="M86" s="928"/>
      <c r="N86" s="929"/>
      <c r="O86" s="923" t="s">
        <v>309</v>
      </c>
      <c r="P86" s="921" t="s">
        <v>313</v>
      </c>
      <c r="Q86" s="64"/>
    </row>
    <row r="87" spans="1:17" ht="22.5" customHeight="1" thickBot="1">
      <c r="A87" s="64"/>
      <c r="B87" s="856"/>
      <c r="C87" s="856"/>
      <c r="D87" s="154" t="s">
        <v>181</v>
      </c>
      <c r="E87" s="156" t="s">
        <v>182</v>
      </c>
      <c r="F87" s="157" t="s">
        <v>183</v>
      </c>
      <c r="G87" s="930"/>
      <c r="H87" s="154" t="s">
        <v>184</v>
      </c>
      <c r="I87" s="157" t="s">
        <v>185</v>
      </c>
      <c r="J87" s="856"/>
      <c r="K87" s="856"/>
      <c r="L87" s="940"/>
      <c r="M87" s="941"/>
      <c r="N87" s="942"/>
      <c r="O87" s="922"/>
      <c r="P87" s="922"/>
      <c r="Q87" s="64"/>
    </row>
    <row r="88" spans="1:17" ht="15">
      <c r="A88" s="64"/>
      <c r="B88" s="433"/>
      <c r="C88" s="433"/>
      <c r="D88" s="434"/>
      <c r="E88" s="435"/>
      <c r="F88" s="436"/>
      <c r="G88" s="437"/>
      <c r="H88" s="438"/>
      <c r="I88" s="436"/>
      <c r="J88" s="623"/>
      <c r="K88" s="439"/>
      <c r="L88" s="841"/>
      <c r="M88" s="928"/>
      <c r="N88" s="929"/>
      <c r="O88" s="64"/>
      <c r="P88" s="64"/>
      <c r="Q88" s="64"/>
    </row>
    <row r="89" spans="1:17" ht="15">
      <c r="A89" s="444">
        <f aca="true" t="shared" si="2" ref="A89:B108">A9</f>
        <v>1</v>
      </c>
      <c r="B89" s="292" t="str">
        <f t="shared" si="2"/>
        <v>CIRS_103RI_TMAPS30LP001_PRIME</v>
      </c>
      <c r="C89" s="442" t="str">
        <f>IF(L9=2000,"Co-add",IF(L9=4000,"No Co-add",L9))</f>
        <v>No Co-add</v>
      </c>
      <c r="D89" s="706" t="s">
        <v>515</v>
      </c>
      <c r="E89" s="707" t="s">
        <v>515</v>
      </c>
      <c r="F89" s="708" t="s">
        <v>515</v>
      </c>
      <c r="G89" s="704">
        <v>15.5</v>
      </c>
      <c r="H89" s="712" t="s">
        <v>514</v>
      </c>
      <c r="I89" s="708" t="s">
        <v>514</v>
      </c>
      <c r="J89" s="624">
        <f>G9</f>
        <v>0.3611111111111111</v>
      </c>
      <c r="K89" s="443">
        <f>Q9</f>
        <v>500</v>
      </c>
      <c r="L89" s="937"/>
      <c r="M89" s="938"/>
      <c r="N89" s="939"/>
      <c r="O89" s="64"/>
      <c r="P89" s="64"/>
      <c r="Q89" s="64"/>
    </row>
    <row r="90" spans="1:17" ht="13.5" customHeight="1">
      <c r="A90" s="444">
        <f t="shared" si="2"/>
        <v>7</v>
      </c>
      <c r="B90" s="292" t="str">
        <f t="shared" si="2"/>
        <v>CIRS_103RI_EGPHASE117_VIMS</v>
      </c>
      <c r="C90" s="442" t="s">
        <v>488</v>
      </c>
      <c r="D90" s="706" t="s">
        <v>515</v>
      </c>
      <c r="E90" s="707" t="s">
        <v>515</v>
      </c>
      <c r="F90" s="708" t="s">
        <v>516</v>
      </c>
      <c r="G90" s="704">
        <v>15.5</v>
      </c>
      <c r="H90" s="712" t="s">
        <v>514</v>
      </c>
      <c r="I90" s="708" t="s">
        <v>514</v>
      </c>
      <c r="J90" s="624">
        <f aca="true" t="shared" si="3" ref="J90:J108">G10</f>
        <v>0.5590277777777778</v>
      </c>
      <c r="K90" s="443">
        <f aca="true" t="shared" si="4" ref="K90:K108">Q10</f>
        <v>506</v>
      </c>
      <c r="L90" s="937"/>
      <c r="M90" s="938"/>
      <c r="N90" s="939"/>
      <c r="O90" s="148"/>
      <c r="P90" s="64"/>
      <c r="Q90" s="64"/>
    </row>
    <row r="91" spans="1:17" ht="15">
      <c r="A91" s="444">
        <f t="shared" si="2"/>
        <v>10</v>
      </c>
      <c r="B91" s="292" t="str">
        <f t="shared" si="2"/>
        <v>CIRS_104RI_APOMOSU126_VIMS</v>
      </c>
      <c r="C91" s="390" t="s">
        <v>488</v>
      </c>
      <c r="D91" s="706" t="s">
        <v>515</v>
      </c>
      <c r="E91" s="707" t="s">
        <v>515</v>
      </c>
      <c r="F91" s="708" t="s">
        <v>516</v>
      </c>
      <c r="G91" s="704">
        <v>15.5</v>
      </c>
      <c r="H91" s="712" t="s">
        <v>514</v>
      </c>
      <c r="I91" s="708" t="s">
        <v>514</v>
      </c>
      <c r="J91" s="625">
        <f t="shared" si="3"/>
        <v>0.47222222222222227</v>
      </c>
      <c r="K91" s="391">
        <f t="shared" si="4"/>
        <v>509</v>
      </c>
      <c r="L91" s="912"/>
      <c r="M91" s="913"/>
      <c r="N91" s="914"/>
      <c r="O91" s="280"/>
      <c r="P91" s="64"/>
      <c r="Q91" s="64"/>
    </row>
    <row r="92" spans="1:17" ht="15">
      <c r="A92" s="444">
        <f t="shared" si="2"/>
        <v>13</v>
      </c>
      <c r="B92" s="403" t="str">
        <f t="shared" si="2"/>
        <v>CIRS_104RI_SATELLORB008_ISS</v>
      </c>
      <c r="C92" s="440" t="str">
        <f aca="true" t="shared" si="5" ref="C92:C108">IF(L12=2000,"Co-add",IF(L12=4000,"No Co-add",L12))</f>
        <v>No Co-add</v>
      </c>
      <c r="D92" s="706" t="s">
        <v>515</v>
      </c>
      <c r="E92" s="707" t="s">
        <v>515</v>
      </c>
      <c r="F92" s="708" t="s">
        <v>515</v>
      </c>
      <c r="G92" s="704">
        <v>15.5</v>
      </c>
      <c r="H92" s="712" t="s">
        <v>514</v>
      </c>
      <c r="I92" s="708" t="s">
        <v>514</v>
      </c>
      <c r="J92" s="626">
        <f t="shared" si="3"/>
        <v>0.024305555555555556</v>
      </c>
      <c r="K92" s="441">
        <f t="shared" si="4"/>
        <v>512</v>
      </c>
      <c r="L92" s="934"/>
      <c r="M92" s="935"/>
      <c r="N92" s="936"/>
      <c r="O92" s="148"/>
      <c r="P92" s="64"/>
      <c r="Q92" s="64"/>
    </row>
    <row r="93" spans="1:17" ht="15">
      <c r="A93" s="444">
        <f t="shared" si="2"/>
        <v>14</v>
      </c>
      <c r="B93" s="292" t="str">
        <f t="shared" si="2"/>
        <v>CIRS_104RI_GAMCRUOCC102_VIMS</v>
      </c>
      <c r="C93" s="445" t="str">
        <f t="shared" si="5"/>
        <v>No Co-add</v>
      </c>
      <c r="D93" s="706" t="s">
        <v>515</v>
      </c>
      <c r="E93" s="707" t="s">
        <v>515</v>
      </c>
      <c r="F93" s="708" t="s">
        <v>515</v>
      </c>
      <c r="G93" s="704">
        <v>15.5</v>
      </c>
      <c r="H93" s="712" t="s">
        <v>514</v>
      </c>
      <c r="I93" s="708" t="s">
        <v>514</v>
      </c>
      <c r="J93" s="627">
        <f t="shared" si="3"/>
        <v>0.3159722222222222</v>
      </c>
      <c r="K93" s="446">
        <f t="shared" si="4"/>
        <v>513</v>
      </c>
      <c r="L93" s="915"/>
      <c r="M93" s="916"/>
      <c r="N93" s="917"/>
      <c r="O93" s="64"/>
      <c r="P93" s="64"/>
      <c r="Q93" s="64"/>
    </row>
    <row r="94" spans="1:17" ht="15">
      <c r="A94" s="444">
        <f t="shared" si="2"/>
        <v>15</v>
      </c>
      <c r="B94" s="292" t="str">
        <f t="shared" si="2"/>
        <v>CIRS_104RI_URBETCEN001_UVIS</v>
      </c>
      <c r="C94" s="445" t="str">
        <f t="shared" si="5"/>
        <v>No Co-add</v>
      </c>
      <c r="D94" s="706" t="s">
        <v>515</v>
      </c>
      <c r="E94" s="707" t="s">
        <v>515</v>
      </c>
      <c r="F94" s="708" t="s">
        <v>515</v>
      </c>
      <c r="G94" s="704">
        <v>15.5</v>
      </c>
      <c r="H94" s="712" t="s">
        <v>514</v>
      </c>
      <c r="I94" s="708" t="s">
        <v>514</v>
      </c>
      <c r="J94" s="627">
        <f t="shared" si="3"/>
        <v>0.548611111111111</v>
      </c>
      <c r="K94" s="446">
        <f t="shared" si="4"/>
        <v>514</v>
      </c>
      <c r="L94" s="915"/>
      <c r="M94" s="916"/>
      <c r="N94" s="924"/>
      <c r="O94" s="280"/>
      <c r="P94" s="64"/>
      <c r="Q94" s="64"/>
    </row>
    <row r="95" spans="1:17" ht="15">
      <c r="A95" s="684">
        <f t="shared" si="2"/>
        <v>16</v>
      </c>
      <c r="B95" s="685" t="str">
        <f t="shared" si="2"/>
        <v>CIRS_104RI_DEEPSPACE054_SP</v>
      </c>
      <c r="C95" s="686" t="str">
        <f t="shared" si="5"/>
        <v>No Co-add</v>
      </c>
      <c r="D95" s="709" t="s">
        <v>515</v>
      </c>
      <c r="E95" s="710" t="s">
        <v>515</v>
      </c>
      <c r="F95" s="711" t="s">
        <v>515</v>
      </c>
      <c r="G95" s="705">
        <v>15.5</v>
      </c>
      <c r="H95" s="713" t="s">
        <v>514</v>
      </c>
      <c r="I95" s="711" t="s">
        <v>514</v>
      </c>
      <c r="J95" s="687">
        <f t="shared" si="3"/>
        <v>0.024305555555555556</v>
      </c>
      <c r="K95" s="688">
        <f t="shared" si="4"/>
        <v>515</v>
      </c>
      <c r="L95" s="918" t="s">
        <v>517</v>
      </c>
      <c r="M95" s="919"/>
      <c r="N95" s="920"/>
      <c r="O95" s="64"/>
      <c r="P95" s="64">
        <v>1</v>
      </c>
      <c r="Q95" s="64"/>
    </row>
    <row r="96" spans="1:17" ht="15">
      <c r="A96" s="444">
        <f t="shared" si="2"/>
        <v>19</v>
      </c>
      <c r="B96" s="292" t="str">
        <f t="shared" si="2"/>
        <v>CIRS_104RI_VTMPN60MP001_PRIME</v>
      </c>
      <c r="C96" s="445" t="str">
        <f t="shared" si="5"/>
        <v>No Co-add</v>
      </c>
      <c r="D96" s="706" t="s">
        <v>515</v>
      </c>
      <c r="E96" s="707" t="s">
        <v>515</v>
      </c>
      <c r="F96" s="708" t="s">
        <v>515</v>
      </c>
      <c r="G96" s="704">
        <v>15.5</v>
      </c>
      <c r="H96" s="712" t="s">
        <v>514</v>
      </c>
      <c r="I96" s="708" t="s">
        <v>514</v>
      </c>
      <c r="J96" s="627">
        <f t="shared" si="3"/>
        <v>0.4583333333333333</v>
      </c>
      <c r="K96" s="446">
        <f t="shared" si="4"/>
        <v>518</v>
      </c>
      <c r="L96" s="915"/>
      <c r="M96" s="916"/>
      <c r="N96" s="917"/>
      <c r="O96" s="64"/>
      <c r="P96" s="64"/>
      <c r="Q96" s="64"/>
    </row>
    <row r="97" spans="1:17" ht="15">
      <c r="A97" s="444">
        <f t="shared" si="2"/>
        <v>20</v>
      </c>
      <c r="B97" s="292" t="str">
        <f t="shared" si="2"/>
        <v>CIRS_104RI_SATELLORB012_ISS</v>
      </c>
      <c r="C97" s="445" t="str">
        <f t="shared" si="5"/>
        <v>No Co-add</v>
      </c>
      <c r="D97" s="706" t="s">
        <v>515</v>
      </c>
      <c r="E97" s="707" t="s">
        <v>515</v>
      </c>
      <c r="F97" s="708" t="s">
        <v>515</v>
      </c>
      <c r="G97" s="704">
        <v>15.5</v>
      </c>
      <c r="H97" s="712" t="s">
        <v>514</v>
      </c>
      <c r="I97" s="708" t="s">
        <v>514</v>
      </c>
      <c r="J97" s="627">
        <f t="shared" si="3"/>
        <v>0.020833333333333332</v>
      </c>
      <c r="K97" s="446">
        <f t="shared" si="4"/>
        <v>519</v>
      </c>
      <c r="L97" s="915"/>
      <c r="M97" s="916"/>
      <c r="N97" s="924"/>
      <c r="O97" s="280"/>
      <c r="P97" s="64"/>
      <c r="Q97" s="64"/>
    </row>
    <row r="98" spans="1:17" ht="15">
      <c r="A98" s="444">
        <f t="shared" si="2"/>
        <v>23</v>
      </c>
      <c r="B98" s="292" t="str">
        <f t="shared" si="2"/>
        <v>CIRS_104RI_TDIFN45HP001_PRIME</v>
      </c>
      <c r="C98" s="442" t="str">
        <f t="shared" si="5"/>
        <v>No Co-add</v>
      </c>
      <c r="D98" s="706" t="s">
        <v>515</v>
      </c>
      <c r="E98" s="707" t="s">
        <v>515</v>
      </c>
      <c r="F98" s="708" t="s">
        <v>515</v>
      </c>
      <c r="G98" s="704">
        <v>15.5</v>
      </c>
      <c r="H98" s="712" t="s">
        <v>514</v>
      </c>
      <c r="I98" s="708" t="s">
        <v>514</v>
      </c>
      <c r="J98" s="624">
        <f t="shared" si="3"/>
        <v>0.25</v>
      </c>
      <c r="K98" s="443">
        <f t="shared" si="4"/>
        <v>522</v>
      </c>
      <c r="L98" s="915"/>
      <c r="M98" s="916"/>
      <c r="N98" s="917"/>
      <c r="O98" s="64"/>
      <c r="P98" s="64"/>
      <c r="Q98" s="64"/>
    </row>
    <row r="99" spans="1:17" ht="15">
      <c r="A99" s="444">
        <f t="shared" si="2"/>
        <v>24</v>
      </c>
      <c r="B99" s="292" t="str">
        <f t="shared" si="2"/>
        <v>CIRS_104RI_PHOTDARK001_ISS</v>
      </c>
      <c r="C99" s="390" t="str">
        <f t="shared" si="5"/>
        <v>No Co-add</v>
      </c>
      <c r="D99" s="706" t="s">
        <v>515</v>
      </c>
      <c r="E99" s="707" t="s">
        <v>515</v>
      </c>
      <c r="F99" s="708" t="s">
        <v>515</v>
      </c>
      <c r="G99" s="704">
        <v>15.5</v>
      </c>
      <c r="H99" s="712" t="s">
        <v>514</v>
      </c>
      <c r="I99" s="708" t="s">
        <v>514</v>
      </c>
      <c r="J99" s="625">
        <f t="shared" si="3"/>
        <v>0.16666666666666666</v>
      </c>
      <c r="K99" s="391">
        <f t="shared" si="4"/>
        <v>523</v>
      </c>
      <c r="L99" s="915"/>
      <c r="M99" s="916"/>
      <c r="N99" s="917"/>
      <c r="O99" s="64"/>
      <c r="P99" s="64"/>
      <c r="Q99" s="64"/>
    </row>
    <row r="100" spans="1:17" ht="15">
      <c r="A100" s="444">
        <f t="shared" si="2"/>
        <v>25</v>
      </c>
      <c r="B100" s="403" t="str">
        <f t="shared" si="2"/>
        <v>CIRS_104RF_FMOVIE003_ISS</v>
      </c>
      <c r="C100" s="440" t="str">
        <f t="shared" si="5"/>
        <v>No Co-add</v>
      </c>
      <c r="D100" s="706" t="s">
        <v>515</v>
      </c>
      <c r="E100" s="707" t="s">
        <v>515</v>
      </c>
      <c r="F100" s="708" t="s">
        <v>515</v>
      </c>
      <c r="G100" s="704">
        <v>15.5</v>
      </c>
      <c r="H100" s="712" t="s">
        <v>514</v>
      </c>
      <c r="I100" s="708" t="s">
        <v>514</v>
      </c>
      <c r="J100" s="626">
        <f t="shared" si="3"/>
        <v>0.11458333333333333</v>
      </c>
      <c r="K100" s="441">
        <f t="shared" si="4"/>
        <v>524</v>
      </c>
      <c r="L100" s="915"/>
      <c r="M100" s="916"/>
      <c r="N100" s="917"/>
      <c r="O100" s="64"/>
      <c r="P100" s="64"/>
      <c r="Q100" s="64"/>
    </row>
    <row r="101" spans="1:17" ht="15">
      <c r="A101" s="684">
        <f t="shared" si="2"/>
        <v>26</v>
      </c>
      <c r="B101" s="670" t="str">
        <f t="shared" si="2"/>
        <v>CIRS_104RI_DEEPSPACE056_SP</v>
      </c>
      <c r="C101" s="689" t="str">
        <f t="shared" si="5"/>
        <v>No Co-add</v>
      </c>
      <c r="D101" s="709" t="s">
        <v>515</v>
      </c>
      <c r="E101" s="710" t="s">
        <v>515</v>
      </c>
      <c r="F101" s="711" t="s">
        <v>515</v>
      </c>
      <c r="G101" s="705">
        <v>15.5</v>
      </c>
      <c r="H101" s="713" t="s">
        <v>514</v>
      </c>
      <c r="I101" s="711" t="s">
        <v>514</v>
      </c>
      <c r="J101" s="690">
        <f t="shared" si="3"/>
        <v>0.024305555555555556</v>
      </c>
      <c r="K101" s="691">
        <f t="shared" si="4"/>
        <v>525</v>
      </c>
      <c r="L101" s="918" t="s">
        <v>517</v>
      </c>
      <c r="M101" s="919"/>
      <c r="N101" s="920"/>
      <c r="O101" s="64"/>
      <c r="P101" s="64">
        <v>1</v>
      </c>
      <c r="Q101" s="64"/>
    </row>
    <row r="102" spans="1:17" ht="15">
      <c r="A102" s="444">
        <f t="shared" si="2"/>
        <v>30</v>
      </c>
      <c r="B102" s="292" t="str">
        <f t="shared" si="2"/>
        <v>CIRS_104RI_SHRTMOV002_ISS</v>
      </c>
      <c r="C102" s="445" t="str">
        <f t="shared" si="5"/>
        <v>No Co-add</v>
      </c>
      <c r="D102" s="706" t="s">
        <v>515</v>
      </c>
      <c r="E102" s="707" t="s">
        <v>515</v>
      </c>
      <c r="F102" s="708" t="s">
        <v>515</v>
      </c>
      <c r="G102" s="704">
        <v>15.5</v>
      </c>
      <c r="H102" s="712" t="s">
        <v>514</v>
      </c>
      <c r="I102" s="708" t="s">
        <v>514</v>
      </c>
      <c r="J102" s="627">
        <f t="shared" si="3"/>
        <v>0.3333333333333333</v>
      </c>
      <c r="K102" s="446">
        <f t="shared" si="4"/>
        <v>529</v>
      </c>
      <c r="L102" s="915"/>
      <c r="M102" s="916"/>
      <c r="N102" s="924"/>
      <c r="O102" s="280"/>
      <c r="P102" s="64"/>
      <c r="Q102" s="64"/>
    </row>
    <row r="103" spans="1:17" ht="15">
      <c r="A103" s="444">
        <f t="shared" si="2"/>
        <v>31</v>
      </c>
      <c r="B103" s="403" t="str">
        <f t="shared" si="2"/>
        <v>CIRS_104RI_TDIFS20HP001_PRIME</v>
      </c>
      <c r="C103" s="476" t="str">
        <f t="shared" si="5"/>
        <v>No Co-add</v>
      </c>
      <c r="D103" s="706" t="s">
        <v>515</v>
      </c>
      <c r="E103" s="707" t="s">
        <v>515</v>
      </c>
      <c r="F103" s="708" t="s">
        <v>515</v>
      </c>
      <c r="G103" s="704">
        <v>15.5</v>
      </c>
      <c r="H103" s="712" t="s">
        <v>514</v>
      </c>
      <c r="I103" s="708" t="s">
        <v>514</v>
      </c>
      <c r="J103" s="628">
        <f t="shared" si="3"/>
        <v>0.25</v>
      </c>
      <c r="K103" s="477">
        <f t="shared" si="4"/>
        <v>530</v>
      </c>
      <c r="L103" s="915"/>
      <c r="M103" s="916"/>
      <c r="N103" s="917"/>
      <c r="O103" s="64"/>
      <c r="P103" s="64"/>
      <c r="Q103" s="64"/>
    </row>
    <row r="104" spans="1:17" ht="15">
      <c r="A104" s="444">
        <f t="shared" si="2"/>
        <v>32</v>
      </c>
      <c r="B104" s="292" t="str">
        <f t="shared" si="2"/>
        <v>CIRS_104RI_HIRESHIPH001_VIMS</v>
      </c>
      <c r="C104" s="445" t="str">
        <f t="shared" si="5"/>
        <v>No Co-add</v>
      </c>
      <c r="D104" s="706" t="s">
        <v>515</v>
      </c>
      <c r="E104" s="707" t="s">
        <v>515</v>
      </c>
      <c r="F104" s="708" t="s">
        <v>515</v>
      </c>
      <c r="G104" s="704">
        <v>15.5</v>
      </c>
      <c r="H104" s="712" t="s">
        <v>514</v>
      </c>
      <c r="I104" s="708" t="s">
        <v>514</v>
      </c>
      <c r="J104" s="627">
        <f t="shared" si="3"/>
        <v>0.034722222222222224</v>
      </c>
      <c r="K104" s="446">
        <f t="shared" si="4"/>
        <v>531</v>
      </c>
      <c r="L104" s="915"/>
      <c r="M104" s="916"/>
      <c r="N104" s="917"/>
      <c r="O104" s="64"/>
      <c r="P104" s="64"/>
      <c r="Q104" s="64"/>
    </row>
    <row r="105" spans="1:17" ht="15">
      <c r="A105" s="280">
        <f t="shared" si="2"/>
        <v>33</v>
      </c>
      <c r="B105" s="292" t="str">
        <f t="shared" si="2"/>
        <v>CIRS_104RI_BETPEGOCC102_VIMS</v>
      </c>
      <c r="C105" s="445" t="str">
        <f t="shared" si="5"/>
        <v>No Co-add</v>
      </c>
      <c r="D105" s="706" t="s">
        <v>515</v>
      </c>
      <c r="E105" s="707" t="s">
        <v>515</v>
      </c>
      <c r="F105" s="708" t="s">
        <v>515</v>
      </c>
      <c r="G105" s="704">
        <v>15.5</v>
      </c>
      <c r="H105" s="712" t="s">
        <v>514</v>
      </c>
      <c r="I105" s="708" t="s">
        <v>514</v>
      </c>
      <c r="J105" s="627">
        <f t="shared" si="3"/>
        <v>0.13541666666666666</v>
      </c>
      <c r="K105" s="446">
        <f t="shared" si="4"/>
        <v>532</v>
      </c>
      <c r="L105" s="915"/>
      <c r="M105" s="916"/>
      <c r="N105" s="924"/>
      <c r="O105" s="280"/>
      <c r="P105" s="64"/>
      <c r="Q105" s="64"/>
    </row>
    <row r="106" spans="1:17" ht="15">
      <c r="A106" s="280">
        <f t="shared" si="2"/>
        <v>34</v>
      </c>
      <c r="B106" s="478" t="str">
        <f t="shared" si="2"/>
        <v>CIRS_104RI_VCASLSHP001_PRIME</v>
      </c>
      <c r="C106" s="368" t="str">
        <f t="shared" si="5"/>
        <v>No Co-add</v>
      </c>
      <c r="D106" s="706" t="s">
        <v>515</v>
      </c>
      <c r="E106" s="707" t="s">
        <v>515</v>
      </c>
      <c r="F106" s="708" t="s">
        <v>515</v>
      </c>
      <c r="G106" s="704">
        <v>15.5</v>
      </c>
      <c r="H106" s="712" t="s">
        <v>514</v>
      </c>
      <c r="I106" s="708" t="s">
        <v>514</v>
      </c>
      <c r="J106" s="625">
        <f t="shared" si="3"/>
        <v>0.3298611111111111</v>
      </c>
      <c r="K106" s="391">
        <f t="shared" si="4"/>
        <v>533</v>
      </c>
      <c r="L106" s="915"/>
      <c r="M106" s="916"/>
      <c r="N106" s="917"/>
      <c r="O106" s="64"/>
      <c r="P106" s="64"/>
      <c r="Q106" s="64"/>
    </row>
    <row r="107" spans="1:17" ht="15">
      <c r="A107" s="692">
        <f t="shared" si="2"/>
        <v>35</v>
      </c>
      <c r="B107" s="670" t="str">
        <f t="shared" si="2"/>
        <v>CIRS_104RI_DEEPSPACE057_SP</v>
      </c>
      <c r="C107" s="693" t="str">
        <f t="shared" si="5"/>
        <v>No Co-add</v>
      </c>
      <c r="D107" s="709" t="s">
        <v>515</v>
      </c>
      <c r="E107" s="710" t="s">
        <v>515</v>
      </c>
      <c r="F107" s="711" t="s">
        <v>515</v>
      </c>
      <c r="G107" s="705">
        <v>15.5</v>
      </c>
      <c r="H107" s="713" t="s">
        <v>514</v>
      </c>
      <c r="I107" s="711" t="s">
        <v>514</v>
      </c>
      <c r="J107" s="694">
        <f t="shared" si="3"/>
        <v>0.024305555555555556</v>
      </c>
      <c r="K107" s="695">
        <f t="shared" si="4"/>
        <v>534</v>
      </c>
      <c r="L107" s="918" t="s">
        <v>517</v>
      </c>
      <c r="M107" s="919"/>
      <c r="N107" s="920"/>
      <c r="O107" s="64"/>
      <c r="P107" s="64">
        <v>1</v>
      </c>
      <c r="Q107" s="64"/>
    </row>
    <row r="108" spans="1:17" ht="15">
      <c r="A108" s="692">
        <f t="shared" si="2"/>
        <v>37</v>
      </c>
      <c r="B108" s="670" t="str">
        <f t="shared" si="2"/>
        <v>CIRS_104RI_DEEPSPACE058_SP</v>
      </c>
      <c r="C108" s="693" t="str">
        <f t="shared" si="5"/>
        <v>No Co-add</v>
      </c>
      <c r="D108" s="709" t="s">
        <v>515</v>
      </c>
      <c r="E108" s="710" t="s">
        <v>515</v>
      </c>
      <c r="F108" s="711" t="s">
        <v>515</v>
      </c>
      <c r="G108" s="705">
        <v>15.5</v>
      </c>
      <c r="H108" s="713" t="s">
        <v>514</v>
      </c>
      <c r="I108" s="711" t="s">
        <v>514</v>
      </c>
      <c r="J108" s="694">
        <f t="shared" si="3"/>
        <v>0.024305555555555556</v>
      </c>
      <c r="K108" s="695">
        <f t="shared" si="4"/>
        <v>536</v>
      </c>
      <c r="L108" s="918" t="s">
        <v>517</v>
      </c>
      <c r="M108" s="919"/>
      <c r="N108" s="920"/>
      <c r="O108" s="148"/>
      <c r="P108" s="64">
        <v>1</v>
      </c>
      <c r="Q108" s="64"/>
    </row>
    <row r="109" spans="1:17" ht="15">
      <c r="A109" s="280">
        <f aca="true" t="shared" si="6" ref="A109:B123">A29</f>
        <v>38</v>
      </c>
      <c r="B109" s="292" t="str">
        <f t="shared" si="6"/>
        <v>CIRS_104RI_VTMPS60MP001_PRIME</v>
      </c>
      <c r="C109" s="390" t="str">
        <f aca="true" t="shared" si="7" ref="C109:C121">IF(L29=2000,"Co-add",IF(L29=4000,"No Co-add",L29))</f>
        <v>No Co-add</v>
      </c>
      <c r="D109" s="706" t="s">
        <v>515</v>
      </c>
      <c r="E109" s="707" t="s">
        <v>515</v>
      </c>
      <c r="F109" s="708" t="s">
        <v>515</v>
      </c>
      <c r="G109" s="704">
        <v>15.5</v>
      </c>
      <c r="H109" s="712" t="s">
        <v>514</v>
      </c>
      <c r="I109" s="708" t="s">
        <v>514</v>
      </c>
      <c r="J109" s="625">
        <f aca="true" t="shared" si="8" ref="J109:J123">G29</f>
        <v>0.1875</v>
      </c>
      <c r="K109" s="391">
        <f aca="true" t="shared" si="9" ref="K109:K123">Q29</f>
        <v>537</v>
      </c>
      <c r="L109" s="912"/>
      <c r="M109" s="913"/>
      <c r="N109" s="914"/>
      <c r="O109" s="148"/>
      <c r="P109" s="64"/>
      <c r="Q109" s="64"/>
    </row>
    <row r="110" spans="1:17" ht="15">
      <c r="A110" s="280">
        <f t="shared" si="6"/>
        <v>39</v>
      </c>
      <c r="B110" s="292" t="str">
        <f t="shared" si="6"/>
        <v>CIRS_104ST_UREPSCAS001_UVIS</v>
      </c>
      <c r="C110" s="390" t="str">
        <f t="shared" si="7"/>
        <v>No Co-add</v>
      </c>
      <c r="D110" s="706" t="s">
        <v>515</v>
      </c>
      <c r="E110" s="707" t="s">
        <v>515</v>
      </c>
      <c r="F110" s="708" t="s">
        <v>515</v>
      </c>
      <c r="G110" s="704">
        <v>15.5</v>
      </c>
      <c r="H110" s="712" t="s">
        <v>514</v>
      </c>
      <c r="I110" s="708" t="s">
        <v>514</v>
      </c>
      <c r="J110" s="625">
        <f t="shared" si="8"/>
        <v>0.3680555555555556</v>
      </c>
      <c r="K110" s="391">
        <f t="shared" si="9"/>
        <v>538</v>
      </c>
      <c r="L110" s="915"/>
      <c r="M110" s="916"/>
      <c r="N110" s="917"/>
      <c r="O110" s="64"/>
      <c r="P110" s="64"/>
      <c r="Q110" s="64"/>
    </row>
    <row r="111" spans="1:17" ht="15">
      <c r="A111" s="280">
        <f t="shared" si="6"/>
        <v>40</v>
      </c>
      <c r="B111" s="292" t="str">
        <f t="shared" si="6"/>
        <v>CIRS_104RI_VTMPS60MP002_PRIME</v>
      </c>
      <c r="C111" s="390" t="str">
        <f t="shared" si="7"/>
        <v>No Co-add</v>
      </c>
      <c r="D111" s="706" t="s">
        <v>515</v>
      </c>
      <c r="E111" s="707" t="s">
        <v>515</v>
      </c>
      <c r="F111" s="708" t="s">
        <v>515</v>
      </c>
      <c r="G111" s="704">
        <v>15.5</v>
      </c>
      <c r="H111" s="712" t="s">
        <v>514</v>
      </c>
      <c r="I111" s="708" t="s">
        <v>514</v>
      </c>
      <c r="J111" s="625">
        <f t="shared" si="8"/>
        <v>0.2847222222222222</v>
      </c>
      <c r="K111" s="391">
        <f t="shared" si="9"/>
        <v>539</v>
      </c>
      <c r="L111" s="912"/>
      <c r="M111" s="913"/>
      <c r="N111" s="914"/>
      <c r="O111" s="280"/>
      <c r="P111" s="64"/>
      <c r="Q111" s="64"/>
    </row>
    <row r="112" spans="1:17" ht="15">
      <c r="A112" s="692">
        <f t="shared" si="6"/>
        <v>43</v>
      </c>
      <c r="B112" s="670" t="str">
        <f t="shared" si="6"/>
        <v>CIRS_104RI_DEEPSPACE059_SP</v>
      </c>
      <c r="C112" s="693" t="str">
        <f t="shared" si="7"/>
        <v>No Co-add</v>
      </c>
      <c r="D112" s="709" t="s">
        <v>515</v>
      </c>
      <c r="E112" s="710" t="s">
        <v>515</v>
      </c>
      <c r="F112" s="711" t="s">
        <v>515</v>
      </c>
      <c r="G112" s="705">
        <v>15.5</v>
      </c>
      <c r="H112" s="713" t="s">
        <v>514</v>
      </c>
      <c r="I112" s="711" t="s">
        <v>514</v>
      </c>
      <c r="J112" s="694">
        <f t="shared" si="8"/>
        <v>0.027777777777777776</v>
      </c>
      <c r="K112" s="695">
        <f t="shared" si="9"/>
        <v>542</v>
      </c>
      <c r="L112" s="918" t="s">
        <v>517</v>
      </c>
      <c r="M112" s="919"/>
      <c r="N112" s="920"/>
      <c r="O112" s="148"/>
      <c r="P112" s="64">
        <v>1</v>
      </c>
      <c r="Q112" s="64"/>
    </row>
    <row r="113" spans="1:17" ht="15">
      <c r="A113" s="280">
        <f t="shared" si="6"/>
        <v>44</v>
      </c>
      <c r="B113" s="292" t="str">
        <f t="shared" si="6"/>
        <v>CIRS_104RI_TMAPS45MP001_PRIME</v>
      </c>
      <c r="C113" s="390" t="str">
        <f t="shared" si="7"/>
        <v>No Co-add</v>
      </c>
      <c r="D113" s="706" t="s">
        <v>515</v>
      </c>
      <c r="E113" s="707" t="s">
        <v>515</v>
      </c>
      <c r="F113" s="708" t="s">
        <v>515</v>
      </c>
      <c r="G113" s="704">
        <v>15.5</v>
      </c>
      <c r="H113" s="712" t="s">
        <v>514</v>
      </c>
      <c r="I113" s="708" t="s">
        <v>514</v>
      </c>
      <c r="J113" s="625">
        <f t="shared" si="8"/>
        <v>0.3541666666666667</v>
      </c>
      <c r="K113" s="391">
        <f t="shared" si="9"/>
        <v>543</v>
      </c>
      <c r="L113" s="915"/>
      <c r="M113" s="916"/>
      <c r="N113" s="917"/>
      <c r="O113" s="64"/>
      <c r="P113" s="64"/>
      <c r="Q113" s="64"/>
    </row>
    <row r="114" spans="1:17" ht="15">
      <c r="A114" s="280">
        <f t="shared" si="6"/>
        <v>45</v>
      </c>
      <c r="B114" s="292" t="str">
        <f t="shared" si="6"/>
        <v>CIRS_104RI_SATELLORB016_ISS</v>
      </c>
      <c r="C114" s="390" t="str">
        <f t="shared" si="7"/>
        <v>No Co-add</v>
      </c>
      <c r="D114" s="706" t="s">
        <v>515</v>
      </c>
      <c r="E114" s="707" t="s">
        <v>515</v>
      </c>
      <c r="F114" s="708" t="s">
        <v>515</v>
      </c>
      <c r="G114" s="704">
        <v>15.5</v>
      </c>
      <c r="H114" s="712" t="s">
        <v>514</v>
      </c>
      <c r="I114" s="708" t="s">
        <v>514</v>
      </c>
      <c r="J114" s="625">
        <f t="shared" si="8"/>
        <v>0.04861111111111111</v>
      </c>
      <c r="K114" s="391">
        <f t="shared" si="9"/>
        <v>544</v>
      </c>
      <c r="L114" s="915"/>
      <c r="M114" s="916"/>
      <c r="N114" s="917"/>
      <c r="O114" s="64"/>
      <c r="P114" s="64"/>
      <c r="Q114" s="64"/>
    </row>
    <row r="115" spans="1:17" ht="15">
      <c r="A115" s="280">
        <f t="shared" si="6"/>
        <v>46</v>
      </c>
      <c r="B115" s="292" t="str">
        <f t="shared" si="6"/>
        <v>CIRS_104RI_PHOTLIT003_ISS</v>
      </c>
      <c r="C115" s="390" t="str">
        <f t="shared" si="7"/>
        <v>No Co-add</v>
      </c>
      <c r="D115" s="706" t="s">
        <v>515</v>
      </c>
      <c r="E115" s="707" t="s">
        <v>515</v>
      </c>
      <c r="F115" s="708" t="s">
        <v>515</v>
      </c>
      <c r="G115" s="704">
        <v>15.5</v>
      </c>
      <c r="H115" s="712" t="s">
        <v>514</v>
      </c>
      <c r="I115" s="708" t="s">
        <v>514</v>
      </c>
      <c r="J115" s="625">
        <f t="shared" si="8"/>
        <v>0.16666666666666666</v>
      </c>
      <c r="K115" s="391">
        <f t="shared" si="9"/>
        <v>545</v>
      </c>
      <c r="L115" s="912"/>
      <c r="M115" s="913"/>
      <c r="N115" s="914"/>
      <c r="O115" s="148"/>
      <c r="P115" s="64"/>
      <c r="Q115" s="64"/>
    </row>
    <row r="116" spans="1:17" ht="15">
      <c r="A116" s="692">
        <f t="shared" si="6"/>
        <v>47</v>
      </c>
      <c r="B116" s="670" t="str">
        <f t="shared" si="6"/>
        <v>CIRS_104RI_DEEPSPACE060_SP</v>
      </c>
      <c r="C116" s="693" t="str">
        <f t="shared" si="7"/>
        <v>No Co-add</v>
      </c>
      <c r="D116" s="709" t="s">
        <v>515</v>
      </c>
      <c r="E116" s="710" t="s">
        <v>515</v>
      </c>
      <c r="F116" s="711" t="s">
        <v>515</v>
      </c>
      <c r="G116" s="705">
        <v>15.5</v>
      </c>
      <c r="H116" s="713" t="s">
        <v>514</v>
      </c>
      <c r="I116" s="711" t="s">
        <v>514</v>
      </c>
      <c r="J116" s="694">
        <f t="shared" si="8"/>
        <v>0.027777777777777776</v>
      </c>
      <c r="K116" s="695">
        <f t="shared" si="9"/>
        <v>546</v>
      </c>
      <c r="L116" s="918" t="s">
        <v>517</v>
      </c>
      <c r="M116" s="919"/>
      <c r="N116" s="920"/>
      <c r="O116" s="148"/>
      <c r="P116" s="64">
        <v>1</v>
      </c>
      <c r="Q116" s="64"/>
    </row>
    <row r="117" spans="1:17" ht="15">
      <c r="A117" s="692">
        <f t="shared" si="6"/>
        <v>49</v>
      </c>
      <c r="B117" s="670" t="str">
        <f t="shared" si="6"/>
        <v>CIRS_104RI_DEEPSPACE460_SP</v>
      </c>
      <c r="C117" s="693" t="str">
        <f t="shared" si="7"/>
        <v>No Co-add</v>
      </c>
      <c r="D117" s="709" t="s">
        <v>515</v>
      </c>
      <c r="E117" s="710" t="s">
        <v>515</v>
      </c>
      <c r="F117" s="711" t="s">
        <v>515</v>
      </c>
      <c r="G117" s="705">
        <v>15.5</v>
      </c>
      <c r="H117" s="713" t="s">
        <v>514</v>
      </c>
      <c r="I117" s="711" t="s">
        <v>514</v>
      </c>
      <c r="J117" s="694">
        <f t="shared" si="8"/>
        <v>0.020833333333333332</v>
      </c>
      <c r="K117" s="695">
        <f t="shared" si="9"/>
        <v>548</v>
      </c>
      <c r="L117" s="918" t="s">
        <v>517</v>
      </c>
      <c r="M117" s="919"/>
      <c r="N117" s="920"/>
      <c r="O117" s="148"/>
      <c r="P117" s="64">
        <v>1</v>
      </c>
      <c r="Q117" s="64"/>
    </row>
    <row r="118" spans="1:17" ht="15">
      <c r="A118" s="280">
        <f t="shared" si="6"/>
        <v>50</v>
      </c>
      <c r="B118" s="292" t="str">
        <f t="shared" si="6"/>
        <v>CIRS_104RI_TMAPS30LP001_PRIME</v>
      </c>
      <c r="C118" s="390" t="str">
        <f t="shared" si="7"/>
        <v>No Co-add</v>
      </c>
      <c r="D118" s="706" t="s">
        <v>515</v>
      </c>
      <c r="E118" s="707" t="s">
        <v>515</v>
      </c>
      <c r="F118" s="708" t="s">
        <v>515</v>
      </c>
      <c r="G118" s="704">
        <v>15.5</v>
      </c>
      <c r="H118" s="712" t="s">
        <v>514</v>
      </c>
      <c r="I118" s="708" t="s">
        <v>514</v>
      </c>
      <c r="J118" s="625">
        <f t="shared" si="8"/>
        <v>0.2708333333333333</v>
      </c>
      <c r="K118" s="391">
        <f t="shared" si="9"/>
        <v>549</v>
      </c>
      <c r="L118" s="912"/>
      <c r="M118" s="913"/>
      <c r="N118" s="914"/>
      <c r="O118" s="148"/>
      <c r="P118" s="64"/>
      <c r="Q118" s="64"/>
    </row>
    <row r="119" spans="1:17" ht="15">
      <c r="A119" s="280">
        <f t="shared" si="6"/>
        <v>53</v>
      </c>
      <c r="B119" s="292" t="str">
        <f t="shared" si="6"/>
        <v>CIRS_104RI_SATELLORB021_ISS</v>
      </c>
      <c r="C119" s="390" t="str">
        <f t="shared" si="7"/>
        <v>No Co-add</v>
      </c>
      <c r="D119" s="706" t="s">
        <v>515</v>
      </c>
      <c r="E119" s="707" t="s">
        <v>515</v>
      </c>
      <c r="F119" s="708" t="s">
        <v>515</v>
      </c>
      <c r="G119" s="704">
        <v>15.5</v>
      </c>
      <c r="H119" s="712" t="s">
        <v>514</v>
      </c>
      <c r="I119" s="708" t="s">
        <v>514</v>
      </c>
      <c r="J119" s="625">
        <f t="shared" si="8"/>
        <v>0.020833333333333332</v>
      </c>
      <c r="K119" s="391">
        <f t="shared" si="9"/>
        <v>552</v>
      </c>
      <c r="L119" s="912"/>
      <c r="M119" s="913"/>
      <c r="N119" s="914"/>
      <c r="O119" s="280"/>
      <c r="P119" s="64"/>
      <c r="Q119" s="64"/>
    </row>
    <row r="120" spans="1:17" ht="15">
      <c r="A120" s="280">
        <f t="shared" si="6"/>
        <v>55</v>
      </c>
      <c r="B120" s="292" t="str">
        <f t="shared" si="6"/>
        <v>CIRS_104RI_RADMRLPLF001_ISS</v>
      </c>
      <c r="C120" s="390" t="str">
        <f t="shared" si="7"/>
        <v>No Co-add</v>
      </c>
      <c r="D120" s="706" t="s">
        <v>515</v>
      </c>
      <c r="E120" s="707" t="s">
        <v>515</v>
      </c>
      <c r="F120" s="708" t="s">
        <v>515</v>
      </c>
      <c r="G120" s="704">
        <v>15.5</v>
      </c>
      <c r="H120" s="712" t="s">
        <v>514</v>
      </c>
      <c r="I120" s="708" t="s">
        <v>514</v>
      </c>
      <c r="J120" s="625">
        <f t="shared" si="8"/>
        <v>0.375</v>
      </c>
      <c r="K120" s="391">
        <f t="shared" si="9"/>
        <v>554</v>
      </c>
      <c r="L120" s="915"/>
      <c r="M120" s="916"/>
      <c r="N120" s="917"/>
      <c r="O120" s="64"/>
      <c r="P120" s="64"/>
      <c r="Q120" s="64"/>
    </row>
    <row r="121" spans="1:17" ht="15">
      <c r="A121" s="692">
        <f t="shared" si="6"/>
        <v>56</v>
      </c>
      <c r="B121" s="670" t="str">
        <f t="shared" si="6"/>
        <v>CIRS_104RI_DEEPSPACE061_SP</v>
      </c>
      <c r="C121" s="693" t="str">
        <f t="shared" si="7"/>
        <v>No Co-add</v>
      </c>
      <c r="D121" s="709" t="s">
        <v>515</v>
      </c>
      <c r="E121" s="710" t="s">
        <v>515</v>
      </c>
      <c r="F121" s="711" t="s">
        <v>515</v>
      </c>
      <c r="G121" s="705">
        <v>15.5</v>
      </c>
      <c r="H121" s="713" t="s">
        <v>514</v>
      </c>
      <c r="I121" s="711" t="s">
        <v>514</v>
      </c>
      <c r="J121" s="694">
        <f t="shared" si="8"/>
        <v>0.024305555555555556</v>
      </c>
      <c r="K121" s="695">
        <f t="shared" si="9"/>
        <v>555</v>
      </c>
      <c r="L121" s="918" t="s">
        <v>517</v>
      </c>
      <c r="M121" s="919"/>
      <c r="N121" s="920"/>
      <c r="O121" s="64"/>
      <c r="P121" s="64">
        <v>1</v>
      </c>
      <c r="Q121" s="64"/>
    </row>
    <row r="122" spans="1:17" ht="15">
      <c r="A122" s="280">
        <f t="shared" si="6"/>
        <v>58</v>
      </c>
      <c r="B122" s="292" t="str">
        <f t="shared" si="6"/>
        <v>CIRS_104RI_URTHEHYA001_UVIS</v>
      </c>
      <c r="C122" s="390" t="s">
        <v>488</v>
      </c>
      <c r="D122" s="706" t="s">
        <v>515</v>
      </c>
      <c r="E122" s="707" t="s">
        <v>515</v>
      </c>
      <c r="F122" s="708" t="s">
        <v>516</v>
      </c>
      <c r="G122" s="704">
        <v>15.5</v>
      </c>
      <c r="H122" s="712" t="s">
        <v>514</v>
      </c>
      <c r="I122" s="708" t="s">
        <v>514</v>
      </c>
      <c r="J122" s="625">
        <f t="shared" si="8"/>
        <v>0.10416666666666667</v>
      </c>
      <c r="K122" s="391">
        <f t="shared" si="9"/>
        <v>557</v>
      </c>
      <c r="L122" s="912"/>
      <c r="M122" s="913"/>
      <c r="N122" s="914"/>
      <c r="O122" s="280"/>
      <c r="P122" s="64"/>
      <c r="Q122" s="64"/>
    </row>
    <row r="123" spans="1:17" ht="15">
      <c r="A123" s="280">
        <f t="shared" si="6"/>
        <v>59</v>
      </c>
      <c r="B123" s="292" t="str">
        <f t="shared" si="6"/>
        <v>CIRS_104RI_EGPHASE118_VIMS</v>
      </c>
      <c r="C123" s="390" t="str">
        <f>IF(L43=2000,"Co-add",IF(L43=4000,"No Co-add",L43))</f>
        <v>No Co-add</v>
      </c>
      <c r="D123" s="706" t="s">
        <v>515</v>
      </c>
      <c r="E123" s="707" t="s">
        <v>515</v>
      </c>
      <c r="F123" s="708" t="s">
        <v>515</v>
      </c>
      <c r="G123" s="704">
        <v>15.5</v>
      </c>
      <c r="H123" s="712" t="s">
        <v>514</v>
      </c>
      <c r="I123" s="708" t="s">
        <v>514</v>
      </c>
      <c r="J123" s="625">
        <f t="shared" si="8"/>
        <v>0.3333333333333333</v>
      </c>
      <c r="K123" s="391">
        <f t="shared" si="9"/>
        <v>558</v>
      </c>
      <c r="L123" s="912"/>
      <c r="M123" s="913"/>
      <c r="N123" s="914"/>
      <c r="O123" s="280"/>
      <c r="P123" s="64"/>
      <c r="Q123" s="64"/>
    </row>
    <row r="124" spans="1:17" ht="15">
      <c r="A124" s="280">
        <f aca="true" t="shared" si="10" ref="A124:B127">A44</f>
        <v>61</v>
      </c>
      <c r="B124" s="292" t="str">
        <f t="shared" si="10"/>
        <v>CIRS_105RF_FMOVIE003_ISS</v>
      </c>
      <c r="C124" s="390" t="str">
        <f aca="true" t="shared" si="11" ref="C124:C145">IF(L44=2000,"Co-add",IF(L44=4000,"No Co-add",L44))</f>
        <v>No Co-add</v>
      </c>
      <c r="D124" s="706" t="s">
        <v>515</v>
      </c>
      <c r="E124" s="707" t="s">
        <v>515</v>
      </c>
      <c r="F124" s="708" t="s">
        <v>515</v>
      </c>
      <c r="G124" s="704">
        <v>15.5</v>
      </c>
      <c r="H124" s="712" t="s">
        <v>514</v>
      </c>
      <c r="I124" s="708" t="s">
        <v>514</v>
      </c>
      <c r="J124" s="625">
        <f aca="true" t="shared" si="12" ref="J124:J151">G44</f>
        <v>0.2222222222222222</v>
      </c>
      <c r="K124" s="391">
        <f aca="true" t="shared" si="13" ref="K124:K151">Q44</f>
        <v>560</v>
      </c>
      <c r="L124" s="915"/>
      <c r="M124" s="916"/>
      <c r="N124" s="917"/>
      <c r="O124" s="64"/>
      <c r="P124" s="64"/>
      <c r="Q124" s="64"/>
    </row>
    <row r="125" spans="1:17" ht="15">
      <c r="A125" s="280">
        <f>A45</f>
        <v>64</v>
      </c>
      <c r="B125" s="292" t="str">
        <f t="shared" si="10"/>
        <v>CIRS_105RI_OUTERSATS001_ISS</v>
      </c>
      <c r="C125" s="390" t="str">
        <f t="shared" si="11"/>
        <v>No Co-add</v>
      </c>
      <c r="D125" s="706" t="s">
        <v>515</v>
      </c>
      <c r="E125" s="707" t="s">
        <v>515</v>
      </c>
      <c r="F125" s="708" t="s">
        <v>515</v>
      </c>
      <c r="G125" s="704">
        <v>15.5</v>
      </c>
      <c r="H125" s="712" t="s">
        <v>514</v>
      </c>
      <c r="I125" s="708" t="s">
        <v>514</v>
      </c>
      <c r="J125" s="625">
        <f t="shared" si="12"/>
        <v>0.08333333333333333</v>
      </c>
      <c r="K125" s="391">
        <f t="shared" si="13"/>
        <v>563</v>
      </c>
      <c r="L125" s="915"/>
      <c r="M125" s="916"/>
      <c r="N125" s="917"/>
      <c r="O125" s="64"/>
      <c r="P125" s="64"/>
      <c r="Q125" s="64"/>
    </row>
    <row r="126" spans="1:17" ht="15">
      <c r="A126" s="280">
        <f t="shared" si="10"/>
        <v>65</v>
      </c>
      <c r="B126" s="292" t="str">
        <f t="shared" si="10"/>
        <v>CIRS_105RI_TMAPN45LP001_PRIME</v>
      </c>
      <c r="C126" s="390" t="str">
        <f t="shared" si="11"/>
        <v>No Co-add</v>
      </c>
      <c r="D126" s="706" t="s">
        <v>515</v>
      </c>
      <c r="E126" s="707" t="s">
        <v>515</v>
      </c>
      <c r="F126" s="708" t="s">
        <v>515</v>
      </c>
      <c r="G126" s="704">
        <v>15.5</v>
      </c>
      <c r="H126" s="712" t="s">
        <v>514</v>
      </c>
      <c r="I126" s="708" t="s">
        <v>514</v>
      </c>
      <c r="J126" s="625">
        <f t="shared" si="12"/>
        <v>0.3333333333333333</v>
      </c>
      <c r="K126" s="391">
        <f t="shared" si="13"/>
        <v>564</v>
      </c>
      <c r="L126" s="912"/>
      <c r="M126" s="913"/>
      <c r="N126" s="914"/>
      <c r="O126" s="148"/>
      <c r="P126" s="64"/>
      <c r="Q126" s="64"/>
    </row>
    <row r="127" spans="1:17" ht="15">
      <c r="A127" s="280">
        <f t="shared" si="10"/>
        <v>66</v>
      </c>
      <c r="B127" s="292" t="str">
        <f t="shared" si="10"/>
        <v>CIRS_105RI_SATELLORB005_ISS</v>
      </c>
      <c r="C127" s="390" t="str">
        <f t="shared" si="11"/>
        <v>No Co-add</v>
      </c>
      <c r="D127" s="706" t="s">
        <v>515</v>
      </c>
      <c r="E127" s="707" t="s">
        <v>515</v>
      </c>
      <c r="F127" s="708" t="s">
        <v>515</v>
      </c>
      <c r="G127" s="704">
        <v>15.5</v>
      </c>
      <c r="H127" s="712" t="s">
        <v>514</v>
      </c>
      <c r="I127" s="708" t="s">
        <v>514</v>
      </c>
      <c r="J127" s="625">
        <f t="shared" si="12"/>
        <v>0.020833333333333332</v>
      </c>
      <c r="K127" s="391">
        <f t="shared" si="13"/>
        <v>565</v>
      </c>
      <c r="L127" s="912"/>
      <c r="M127" s="913"/>
      <c r="N127" s="914"/>
      <c r="O127" s="280"/>
      <c r="P127" s="64"/>
      <c r="Q127" s="64"/>
    </row>
    <row r="128" spans="1:17" ht="15">
      <c r="A128" s="280">
        <f aca="true" t="shared" si="14" ref="A128:B147">A48</f>
        <v>69</v>
      </c>
      <c r="B128" s="292" t="str">
        <f t="shared" si="14"/>
        <v>CIRS_105RI_SATREFL065_PRIME</v>
      </c>
      <c r="C128" s="390" t="str">
        <f t="shared" si="11"/>
        <v>No Co-add</v>
      </c>
      <c r="D128" s="706" t="s">
        <v>515</v>
      </c>
      <c r="E128" s="707" t="s">
        <v>515</v>
      </c>
      <c r="F128" s="708" t="s">
        <v>515</v>
      </c>
      <c r="G128" s="704">
        <v>3</v>
      </c>
      <c r="H128" s="712" t="s">
        <v>514</v>
      </c>
      <c r="I128" s="708" t="s">
        <v>514</v>
      </c>
      <c r="J128" s="625">
        <f t="shared" si="12"/>
        <v>0.2951388888888889</v>
      </c>
      <c r="K128" s="391">
        <f t="shared" si="13"/>
        <v>568</v>
      </c>
      <c r="L128" s="915"/>
      <c r="M128" s="916"/>
      <c r="N128" s="917"/>
      <c r="O128" s="64"/>
      <c r="P128" s="64"/>
      <c r="Q128" s="64"/>
    </row>
    <row r="129" spans="1:17" ht="15">
      <c r="A129" s="280">
        <f t="shared" si="14"/>
        <v>70</v>
      </c>
      <c r="B129" s="292" t="str">
        <f t="shared" si="14"/>
        <v>CIRS_105RI_URBETCEN001_UVIS</v>
      </c>
      <c r="C129" s="390" t="s">
        <v>488</v>
      </c>
      <c r="D129" s="706" t="s">
        <v>515</v>
      </c>
      <c r="E129" s="707" t="s">
        <v>515</v>
      </c>
      <c r="F129" s="708" t="s">
        <v>516</v>
      </c>
      <c r="G129" s="704">
        <v>15.5</v>
      </c>
      <c r="H129" s="712" t="s">
        <v>514</v>
      </c>
      <c r="I129" s="708" t="s">
        <v>514</v>
      </c>
      <c r="J129" s="625">
        <f t="shared" si="12"/>
        <v>0.5590277777777778</v>
      </c>
      <c r="K129" s="391">
        <f t="shared" si="13"/>
        <v>569</v>
      </c>
      <c r="L129" s="915"/>
      <c r="M129" s="916"/>
      <c r="N129" s="917"/>
      <c r="O129" s="64"/>
      <c r="P129" s="64"/>
      <c r="Q129" s="64"/>
    </row>
    <row r="130" spans="1:17" ht="15">
      <c r="A130" s="280">
        <f t="shared" si="14"/>
        <v>73</v>
      </c>
      <c r="B130" s="292" t="str">
        <f t="shared" si="14"/>
        <v>CIRS_105RI_SATELLORB011_ISS</v>
      </c>
      <c r="C130" s="390" t="str">
        <f t="shared" si="11"/>
        <v>No Co-add</v>
      </c>
      <c r="D130" s="706" t="s">
        <v>515</v>
      </c>
      <c r="E130" s="707" t="s">
        <v>515</v>
      </c>
      <c r="F130" s="708" t="s">
        <v>515</v>
      </c>
      <c r="G130" s="704">
        <v>15.5</v>
      </c>
      <c r="H130" s="712" t="s">
        <v>514</v>
      </c>
      <c r="I130" s="708" t="s">
        <v>514</v>
      </c>
      <c r="J130" s="625">
        <f t="shared" si="12"/>
        <v>0.05902777777777778</v>
      </c>
      <c r="K130" s="391">
        <f t="shared" si="13"/>
        <v>572</v>
      </c>
      <c r="L130" s="915"/>
      <c r="M130" s="916"/>
      <c r="N130" s="917"/>
      <c r="O130" s="64"/>
      <c r="P130" s="64"/>
      <c r="Q130" s="64"/>
    </row>
    <row r="131" spans="1:17" ht="15">
      <c r="A131" s="280">
        <f t="shared" si="14"/>
        <v>74</v>
      </c>
      <c r="B131" s="292" t="str">
        <f t="shared" si="14"/>
        <v>CIRS_105RI_URALPARA001_UVIS</v>
      </c>
      <c r="C131" s="390" t="str">
        <f t="shared" si="11"/>
        <v>No Co-add</v>
      </c>
      <c r="D131" s="706" t="s">
        <v>515</v>
      </c>
      <c r="E131" s="707" t="s">
        <v>515</v>
      </c>
      <c r="F131" s="708" t="s">
        <v>515</v>
      </c>
      <c r="G131" s="704">
        <v>15.5</v>
      </c>
      <c r="H131" s="712" t="s">
        <v>514</v>
      </c>
      <c r="I131" s="708" t="s">
        <v>514</v>
      </c>
      <c r="J131" s="625">
        <f t="shared" si="12"/>
        <v>0.4201388888888889</v>
      </c>
      <c r="K131" s="391">
        <f t="shared" si="13"/>
        <v>573</v>
      </c>
      <c r="L131" s="912"/>
      <c r="M131" s="913"/>
      <c r="N131" s="914"/>
      <c r="O131" s="280"/>
      <c r="P131" s="64"/>
      <c r="Q131" s="64"/>
    </row>
    <row r="132" spans="1:17" ht="15">
      <c r="A132" s="280">
        <f t="shared" si="14"/>
        <v>76</v>
      </c>
      <c r="B132" s="292" t="str">
        <f t="shared" si="14"/>
        <v>CIRS_105RI_SATELLORB012_ISS</v>
      </c>
      <c r="C132" s="390" t="str">
        <f t="shared" si="11"/>
        <v>No Co-add</v>
      </c>
      <c r="D132" s="706" t="s">
        <v>515</v>
      </c>
      <c r="E132" s="707" t="s">
        <v>515</v>
      </c>
      <c r="F132" s="708" t="s">
        <v>515</v>
      </c>
      <c r="G132" s="704">
        <v>15.5</v>
      </c>
      <c r="H132" s="712" t="s">
        <v>514</v>
      </c>
      <c r="I132" s="708" t="s">
        <v>514</v>
      </c>
      <c r="J132" s="625">
        <f t="shared" si="12"/>
        <v>0.020833333333333332</v>
      </c>
      <c r="K132" s="391">
        <f t="shared" si="13"/>
        <v>575</v>
      </c>
      <c r="L132" s="915"/>
      <c r="M132" s="916"/>
      <c r="N132" s="917"/>
      <c r="O132" s="64"/>
      <c r="P132" s="64"/>
      <c r="Q132" s="64"/>
    </row>
    <row r="133" spans="1:17" ht="15">
      <c r="A133" s="280">
        <f t="shared" si="14"/>
        <v>77</v>
      </c>
      <c r="B133" s="292" t="str">
        <f t="shared" si="14"/>
        <v>CIRS_105RI_TDIFN45HP001_PRIME</v>
      </c>
      <c r="C133" s="390" t="str">
        <f t="shared" si="11"/>
        <v>No Co-add</v>
      </c>
      <c r="D133" s="706" t="s">
        <v>515</v>
      </c>
      <c r="E133" s="707" t="s">
        <v>515</v>
      </c>
      <c r="F133" s="708" t="s">
        <v>515</v>
      </c>
      <c r="G133" s="704">
        <v>15.5</v>
      </c>
      <c r="H133" s="712" t="s">
        <v>514</v>
      </c>
      <c r="I133" s="708" t="s">
        <v>514</v>
      </c>
      <c r="J133" s="625">
        <f t="shared" si="12"/>
        <v>0.16666666666666666</v>
      </c>
      <c r="K133" s="391">
        <f t="shared" si="13"/>
        <v>576</v>
      </c>
      <c r="L133" s="912"/>
      <c r="M133" s="913"/>
      <c r="N133" s="914"/>
      <c r="O133" s="280"/>
      <c r="P133" s="64"/>
      <c r="Q133" s="64"/>
    </row>
    <row r="134" spans="1:17" ht="15">
      <c r="A134" s="280">
        <f t="shared" si="14"/>
        <v>78</v>
      </c>
      <c r="B134" s="292" t="str">
        <f t="shared" si="14"/>
        <v>CIRS_105RI_SHRTMOV001_ISS</v>
      </c>
      <c r="C134" s="390" t="str">
        <f t="shared" si="11"/>
        <v>No Co-add</v>
      </c>
      <c r="D134" s="706" t="s">
        <v>515</v>
      </c>
      <c r="E134" s="707" t="s">
        <v>515</v>
      </c>
      <c r="F134" s="708" t="s">
        <v>515</v>
      </c>
      <c r="G134" s="704">
        <v>15.5</v>
      </c>
      <c r="H134" s="712" t="s">
        <v>514</v>
      </c>
      <c r="I134" s="708" t="s">
        <v>514</v>
      </c>
      <c r="J134" s="625">
        <f t="shared" si="12"/>
        <v>0.3854166666666667</v>
      </c>
      <c r="K134" s="391">
        <f t="shared" si="13"/>
        <v>577</v>
      </c>
      <c r="L134" s="912"/>
      <c r="M134" s="913"/>
      <c r="N134" s="914"/>
      <c r="O134" s="280"/>
      <c r="P134" s="64"/>
      <c r="Q134" s="64"/>
    </row>
    <row r="135" spans="1:17" ht="15">
      <c r="A135" s="692">
        <f t="shared" si="14"/>
        <v>79</v>
      </c>
      <c r="B135" s="670" t="str">
        <f t="shared" si="14"/>
        <v>CIRS_105RI_DEEPSPCE068_SP</v>
      </c>
      <c r="C135" s="693" t="str">
        <f t="shared" si="11"/>
        <v>No Co-add</v>
      </c>
      <c r="D135" s="709" t="s">
        <v>515</v>
      </c>
      <c r="E135" s="710" t="s">
        <v>515</v>
      </c>
      <c r="F135" s="711" t="s">
        <v>515</v>
      </c>
      <c r="G135" s="705">
        <v>15.5</v>
      </c>
      <c r="H135" s="713" t="s">
        <v>514</v>
      </c>
      <c r="I135" s="711" t="s">
        <v>514</v>
      </c>
      <c r="J135" s="694">
        <f t="shared" si="12"/>
        <v>0.024305555555555556</v>
      </c>
      <c r="K135" s="695">
        <f t="shared" si="13"/>
        <v>578</v>
      </c>
      <c r="L135" s="918" t="s">
        <v>517</v>
      </c>
      <c r="M135" s="919"/>
      <c r="N135" s="920"/>
      <c r="O135" s="64"/>
      <c r="P135" s="64">
        <v>1</v>
      </c>
      <c r="Q135" s="64"/>
    </row>
    <row r="136" spans="1:17" ht="15">
      <c r="A136" s="280">
        <f t="shared" si="14"/>
        <v>81</v>
      </c>
      <c r="B136" s="292" t="str">
        <f t="shared" si="14"/>
        <v>CIRS_105RI_SHRTMOV002_ISS</v>
      </c>
      <c r="C136" s="390" t="str">
        <f t="shared" si="11"/>
        <v>No Co-add</v>
      </c>
      <c r="D136" s="706" t="s">
        <v>515</v>
      </c>
      <c r="E136" s="707" t="s">
        <v>515</v>
      </c>
      <c r="F136" s="708" t="s">
        <v>515</v>
      </c>
      <c r="G136" s="704">
        <v>15.5</v>
      </c>
      <c r="H136" s="712" t="s">
        <v>514</v>
      </c>
      <c r="I136" s="708" t="s">
        <v>514</v>
      </c>
      <c r="J136" s="625">
        <f t="shared" si="12"/>
        <v>0.3333333333333333</v>
      </c>
      <c r="K136" s="391">
        <f t="shared" si="13"/>
        <v>580</v>
      </c>
      <c r="L136" s="915"/>
      <c r="M136" s="916"/>
      <c r="N136" s="917"/>
      <c r="O136" s="64"/>
      <c r="P136" s="64"/>
      <c r="Q136" s="64"/>
    </row>
    <row r="137" spans="1:17" ht="15">
      <c r="A137" s="280">
        <f t="shared" si="14"/>
        <v>82</v>
      </c>
      <c r="B137" s="292" t="str">
        <f t="shared" si="14"/>
        <v>CIRS_105RI_TDIFS20HP001_PRIME</v>
      </c>
      <c r="C137" s="390" t="str">
        <f t="shared" si="11"/>
        <v>No Co-add</v>
      </c>
      <c r="D137" s="706" t="s">
        <v>515</v>
      </c>
      <c r="E137" s="707" t="s">
        <v>515</v>
      </c>
      <c r="F137" s="708" t="s">
        <v>515</v>
      </c>
      <c r="G137" s="704">
        <v>15.5</v>
      </c>
      <c r="H137" s="712" t="s">
        <v>514</v>
      </c>
      <c r="I137" s="708" t="s">
        <v>514</v>
      </c>
      <c r="J137" s="625">
        <f t="shared" si="12"/>
        <v>0.25</v>
      </c>
      <c r="K137" s="391">
        <f t="shared" si="13"/>
        <v>581</v>
      </c>
      <c r="L137" s="915"/>
      <c r="M137" s="916"/>
      <c r="N137" s="917"/>
      <c r="O137" s="64"/>
      <c r="P137" s="64"/>
      <c r="Q137" s="64"/>
    </row>
    <row r="138" spans="1:17" ht="15">
      <c r="A138" s="280">
        <f t="shared" si="14"/>
        <v>83</v>
      </c>
      <c r="B138" s="292" t="str">
        <f t="shared" si="14"/>
        <v>CIRS_105RI_HIRESHIPH001_VIMS</v>
      </c>
      <c r="C138" s="390" t="str">
        <f t="shared" si="11"/>
        <v>No Co-add</v>
      </c>
      <c r="D138" s="706" t="s">
        <v>515</v>
      </c>
      <c r="E138" s="707" t="s">
        <v>515</v>
      </c>
      <c r="F138" s="708" t="s">
        <v>515</v>
      </c>
      <c r="G138" s="704">
        <v>15.5</v>
      </c>
      <c r="H138" s="712" t="s">
        <v>514</v>
      </c>
      <c r="I138" s="708" t="s">
        <v>514</v>
      </c>
      <c r="J138" s="625">
        <f t="shared" si="12"/>
        <v>0.03819444444444444</v>
      </c>
      <c r="K138" s="391">
        <f t="shared" si="13"/>
        <v>582</v>
      </c>
      <c r="L138" s="912"/>
      <c r="M138" s="913"/>
      <c r="N138" s="914"/>
      <c r="O138" s="148"/>
      <c r="P138" s="64"/>
      <c r="Q138" s="64"/>
    </row>
    <row r="139" spans="1:17" ht="15">
      <c r="A139" s="692">
        <f t="shared" si="14"/>
        <v>84</v>
      </c>
      <c r="B139" s="670" t="str">
        <f t="shared" si="14"/>
        <v>CIRS_105RI_DEEPSPACE069_SP</v>
      </c>
      <c r="C139" s="693" t="str">
        <f t="shared" si="11"/>
        <v>No Co-add</v>
      </c>
      <c r="D139" s="709" t="s">
        <v>515</v>
      </c>
      <c r="E139" s="710" t="s">
        <v>515</v>
      </c>
      <c r="F139" s="711" t="s">
        <v>515</v>
      </c>
      <c r="G139" s="705">
        <v>15.5</v>
      </c>
      <c r="H139" s="713" t="s">
        <v>514</v>
      </c>
      <c r="I139" s="711" t="s">
        <v>514</v>
      </c>
      <c r="J139" s="694">
        <f t="shared" si="12"/>
        <v>0.027777777777777776</v>
      </c>
      <c r="K139" s="695">
        <f t="shared" si="13"/>
        <v>583</v>
      </c>
      <c r="L139" s="918" t="s">
        <v>517</v>
      </c>
      <c r="M139" s="919"/>
      <c r="N139" s="920"/>
      <c r="O139" s="280"/>
      <c r="P139" s="64">
        <v>1</v>
      </c>
      <c r="Q139" s="64"/>
    </row>
    <row r="140" spans="1:17" ht="15">
      <c r="A140" s="280">
        <f t="shared" si="14"/>
        <v>88</v>
      </c>
      <c r="B140" s="292" t="str">
        <f t="shared" si="14"/>
        <v>CIRS_105RF_FMOVIE002_ISS</v>
      </c>
      <c r="C140" s="390" t="str">
        <f t="shared" si="11"/>
        <v>No Co-add</v>
      </c>
      <c r="D140" s="706" t="s">
        <v>515</v>
      </c>
      <c r="E140" s="707" t="s">
        <v>515</v>
      </c>
      <c r="F140" s="708" t="s">
        <v>515</v>
      </c>
      <c r="G140" s="704">
        <v>15.5</v>
      </c>
      <c r="H140" s="712" t="s">
        <v>514</v>
      </c>
      <c r="I140" s="708" t="s">
        <v>514</v>
      </c>
      <c r="J140" s="625">
        <f t="shared" si="12"/>
        <v>0.5694444444444444</v>
      </c>
      <c r="K140" s="391">
        <f t="shared" si="13"/>
        <v>587</v>
      </c>
      <c r="L140" s="915"/>
      <c r="M140" s="916"/>
      <c r="N140" s="917"/>
      <c r="O140" s="64"/>
      <c r="P140" s="64"/>
      <c r="Q140" s="64"/>
    </row>
    <row r="141" spans="1:17" ht="15">
      <c r="A141" s="692">
        <f t="shared" si="14"/>
        <v>89</v>
      </c>
      <c r="B141" s="670" t="str">
        <f t="shared" si="14"/>
        <v>CIRS_105RI_DEEPSPACE071_SP</v>
      </c>
      <c r="C141" s="693" t="str">
        <f t="shared" si="11"/>
        <v>No Co-add</v>
      </c>
      <c r="D141" s="709" t="s">
        <v>515</v>
      </c>
      <c r="E141" s="710" t="s">
        <v>515</v>
      </c>
      <c r="F141" s="711" t="s">
        <v>515</v>
      </c>
      <c r="G141" s="705">
        <v>15.5</v>
      </c>
      <c r="H141" s="713" t="s">
        <v>514</v>
      </c>
      <c r="I141" s="711" t="s">
        <v>514</v>
      </c>
      <c r="J141" s="694">
        <f t="shared" si="12"/>
        <v>0.027777777777777776</v>
      </c>
      <c r="K141" s="695">
        <f t="shared" si="13"/>
        <v>588</v>
      </c>
      <c r="L141" s="918" t="s">
        <v>517</v>
      </c>
      <c r="M141" s="919"/>
      <c r="N141" s="920"/>
      <c r="O141" s="64"/>
      <c r="P141" s="64">
        <v>1</v>
      </c>
      <c r="Q141" s="64"/>
    </row>
    <row r="142" spans="1:17" ht="15">
      <c r="A142" s="280">
        <f t="shared" si="14"/>
        <v>91</v>
      </c>
      <c r="B142" s="292" t="str">
        <f t="shared" si="14"/>
        <v>CIRS_105RI_LATPHASE108_VIMS</v>
      </c>
      <c r="C142" s="390" t="str">
        <f t="shared" si="11"/>
        <v>No Co-add</v>
      </c>
      <c r="D142" s="706" t="s">
        <v>515</v>
      </c>
      <c r="E142" s="707" t="s">
        <v>515</v>
      </c>
      <c r="F142" s="708" t="s">
        <v>515</v>
      </c>
      <c r="G142" s="704">
        <v>15.5</v>
      </c>
      <c r="H142" s="712" t="s">
        <v>514</v>
      </c>
      <c r="I142" s="708" t="s">
        <v>514</v>
      </c>
      <c r="J142" s="625">
        <f t="shared" si="12"/>
        <v>0.3819444444444444</v>
      </c>
      <c r="K142" s="391">
        <f t="shared" si="13"/>
        <v>590</v>
      </c>
      <c r="L142" s="915"/>
      <c r="M142" s="916"/>
      <c r="N142" s="917"/>
      <c r="O142" s="64"/>
      <c r="P142" s="64"/>
      <c r="Q142" s="64"/>
    </row>
    <row r="143" spans="1:17" ht="15">
      <c r="A143" s="280">
        <f t="shared" si="14"/>
        <v>92</v>
      </c>
      <c r="B143" s="292" t="str">
        <f t="shared" si="14"/>
        <v>CIRS_105RI_SATELLORB015_ISS</v>
      </c>
      <c r="C143" s="390" t="str">
        <f t="shared" si="11"/>
        <v>No Co-add</v>
      </c>
      <c r="D143" s="706" t="s">
        <v>515</v>
      </c>
      <c r="E143" s="707" t="s">
        <v>515</v>
      </c>
      <c r="F143" s="708" t="s">
        <v>515</v>
      </c>
      <c r="G143" s="704">
        <v>15.5</v>
      </c>
      <c r="H143" s="712" t="s">
        <v>514</v>
      </c>
      <c r="I143" s="708" t="s">
        <v>514</v>
      </c>
      <c r="J143" s="625">
        <f t="shared" si="12"/>
        <v>0.041666666666666664</v>
      </c>
      <c r="K143" s="391">
        <f t="shared" si="13"/>
        <v>591</v>
      </c>
      <c r="L143" s="912"/>
      <c r="M143" s="913"/>
      <c r="N143" s="914"/>
      <c r="O143" s="280"/>
      <c r="P143" s="64"/>
      <c r="Q143" s="64"/>
    </row>
    <row r="144" spans="1:17" ht="15">
      <c r="A144" s="280">
        <f t="shared" si="14"/>
        <v>95</v>
      </c>
      <c r="B144" s="292" t="str">
        <f t="shared" si="14"/>
        <v>CIRS_105RI_SPKMVLFLP001_ISS</v>
      </c>
      <c r="C144" s="390" t="str">
        <f t="shared" si="11"/>
        <v>No Co-add</v>
      </c>
      <c r="D144" s="706" t="s">
        <v>515</v>
      </c>
      <c r="E144" s="707" t="s">
        <v>515</v>
      </c>
      <c r="F144" s="708" t="s">
        <v>515</v>
      </c>
      <c r="G144" s="704">
        <v>3</v>
      </c>
      <c r="H144" s="712" t="s">
        <v>514</v>
      </c>
      <c r="I144" s="708" t="s">
        <v>514</v>
      </c>
      <c r="J144" s="625">
        <f t="shared" si="12"/>
        <v>0.2673611111111111</v>
      </c>
      <c r="K144" s="391">
        <f t="shared" si="13"/>
        <v>594</v>
      </c>
      <c r="L144" s="915"/>
      <c r="M144" s="916"/>
      <c r="N144" s="917"/>
      <c r="O144" s="64"/>
      <c r="P144" s="64"/>
      <c r="Q144" s="64"/>
    </row>
    <row r="145" spans="1:17" ht="15">
      <c r="A145" s="692">
        <f t="shared" si="14"/>
        <v>96</v>
      </c>
      <c r="B145" s="670" t="str">
        <f t="shared" si="14"/>
        <v>CIRS_105RI_DEEPSPACE073_SP</v>
      </c>
      <c r="C145" s="693" t="str">
        <f t="shared" si="11"/>
        <v>No Co-add</v>
      </c>
      <c r="D145" s="709" t="s">
        <v>515</v>
      </c>
      <c r="E145" s="710" t="s">
        <v>515</v>
      </c>
      <c r="F145" s="711" t="s">
        <v>515</v>
      </c>
      <c r="G145" s="705">
        <v>15.5</v>
      </c>
      <c r="H145" s="713" t="s">
        <v>514</v>
      </c>
      <c r="I145" s="711" t="s">
        <v>514</v>
      </c>
      <c r="J145" s="694">
        <f t="shared" si="12"/>
        <v>0.027777777777777776</v>
      </c>
      <c r="K145" s="695">
        <f t="shared" si="13"/>
        <v>595</v>
      </c>
      <c r="L145" s="918" t="s">
        <v>517</v>
      </c>
      <c r="M145" s="919"/>
      <c r="N145" s="920"/>
      <c r="O145" s="148"/>
      <c r="P145" s="64">
        <v>1</v>
      </c>
      <c r="Q145" s="64"/>
    </row>
    <row r="146" spans="1:17" ht="15">
      <c r="A146" s="280">
        <f t="shared" si="14"/>
        <v>99</v>
      </c>
      <c r="B146" s="292" t="str">
        <f t="shared" si="14"/>
        <v>CIRS_105RI_EGPHASE119_VIMS</v>
      </c>
      <c r="C146" s="390" t="str">
        <f aca="true" t="shared" si="15" ref="C146:C152">IF(L66=2000,"Co-add",IF(L66=4000,"No Co-add",L66))</f>
        <v>No Co-add</v>
      </c>
      <c r="D146" s="706" t="s">
        <v>515</v>
      </c>
      <c r="E146" s="707" t="s">
        <v>515</v>
      </c>
      <c r="F146" s="708" t="s">
        <v>515</v>
      </c>
      <c r="G146" s="704">
        <v>15.5</v>
      </c>
      <c r="H146" s="712" t="s">
        <v>514</v>
      </c>
      <c r="I146" s="708" t="s">
        <v>514</v>
      </c>
      <c r="J146" s="625">
        <f t="shared" si="12"/>
        <v>0.513888888888889</v>
      </c>
      <c r="K146" s="391">
        <f t="shared" si="13"/>
        <v>598</v>
      </c>
      <c r="L146" s="912"/>
      <c r="M146" s="913"/>
      <c r="N146" s="914"/>
      <c r="O146" s="148"/>
      <c r="P146" s="64"/>
      <c r="Q146" s="64"/>
    </row>
    <row r="147" spans="1:17" ht="15">
      <c r="A147" s="280">
        <f t="shared" si="14"/>
        <v>100</v>
      </c>
      <c r="B147" s="292" t="str">
        <f t="shared" si="14"/>
        <v>CIRS_105RI_SATELLORB024_ISS</v>
      </c>
      <c r="C147" s="390" t="str">
        <f t="shared" si="15"/>
        <v>No Co-add</v>
      </c>
      <c r="D147" s="706" t="s">
        <v>515</v>
      </c>
      <c r="E147" s="707" t="s">
        <v>515</v>
      </c>
      <c r="F147" s="708" t="s">
        <v>515</v>
      </c>
      <c r="G147" s="704">
        <v>15.5</v>
      </c>
      <c r="H147" s="712" t="s">
        <v>514</v>
      </c>
      <c r="I147" s="708" t="s">
        <v>514</v>
      </c>
      <c r="J147" s="625">
        <f t="shared" si="12"/>
        <v>0.020833333333333332</v>
      </c>
      <c r="K147" s="391">
        <f t="shared" si="13"/>
        <v>599</v>
      </c>
      <c r="L147" s="915"/>
      <c r="M147" s="916"/>
      <c r="N147" s="917"/>
      <c r="O147" s="64"/>
      <c r="P147" s="64"/>
      <c r="Q147" s="64"/>
    </row>
    <row r="148" spans="1:17" ht="15">
      <c r="A148" s="280">
        <f aca="true" t="shared" si="16" ref="A148:B159">A68</f>
        <v>104</v>
      </c>
      <c r="B148" s="292" t="str">
        <f t="shared" si="16"/>
        <v>CIRS_106RI_TMAPN20LP001_PRIME</v>
      </c>
      <c r="C148" s="390" t="str">
        <f t="shared" si="15"/>
        <v>No Co-add</v>
      </c>
      <c r="D148" s="706" t="s">
        <v>515</v>
      </c>
      <c r="E148" s="707" t="s">
        <v>515</v>
      </c>
      <c r="F148" s="708" t="s">
        <v>515</v>
      </c>
      <c r="G148" s="704">
        <v>15.5</v>
      </c>
      <c r="H148" s="712" t="s">
        <v>514</v>
      </c>
      <c r="I148" s="708" t="s">
        <v>514</v>
      </c>
      <c r="J148" s="625">
        <f t="shared" si="12"/>
        <v>0.4166666666666667</v>
      </c>
      <c r="K148" s="391">
        <f t="shared" si="13"/>
        <v>603</v>
      </c>
      <c r="L148" s="915"/>
      <c r="M148" s="916"/>
      <c r="N148" s="917"/>
      <c r="O148" s="64"/>
      <c r="P148" s="64"/>
      <c r="Q148" s="64"/>
    </row>
    <row r="149" spans="1:17" ht="15">
      <c r="A149" s="692">
        <f t="shared" si="16"/>
        <v>106</v>
      </c>
      <c r="B149" s="670" t="str">
        <f t="shared" si="16"/>
        <v>CIRS_106RI_DEEPSPACE076_SP</v>
      </c>
      <c r="C149" s="693" t="str">
        <f t="shared" si="15"/>
        <v>No Co-add</v>
      </c>
      <c r="D149" s="709" t="s">
        <v>515</v>
      </c>
      <c r="E149" s="710" t="s">
        <v>515</v>
      </c>
      <c r="F149" s="711" t="s">
        <v>515</v>
      </c>
      <c r="G149" s="705">
        <v>15.5</v>
      </c>
      <c r="H149" s="713" t="s">
        <v>514</v>
      </c>
      <c r="I149" s="711" t="s">
        <v>514</v>
      </c>
      <c r="J149" s="694">
        <f t="shared" si="12"/>
        <v>0.027777777777777776</v>
      </c>
      <c r="K149" s="695">
        <f t="shared" si="13"/>
        <v>605</v>
      </c>
      <c r="L149" s="918" t="s">
        <v>517</v>
      </c>
      <c r="M149" s="919"/>
      <c r="N149" s="920"/>
      <c r="O149" s="64"/>
      <c r="P149" s="64">
        <v>1</v>
      </c>
      <c r="Q149" s="64"/>
    </row>
    <row r="150" spans="1:17" ht="15">
      <c r="A150" s="280">
        <f t="shared" si="16"/>
        <v>107</v>
      </c>
      <c r="B150" s="292" t="str">
        <f t="shared" si="16"/>
        <v>CIRS_106RI_APOMOSU128_VIMS</v>
      </c>
      <c r="C150" s="390" t="str">
        <f t="shared" si="15"/>
        <v>No Co-add</v>
      </c>
      <c r="D150" s="706" t="s">
        <v>515</v>
      </c>
      <c r="E150" s="707" t="s">
        <v>515</v>
      </c>
      <c r="F150" s="708" t="s">
        <v>515</v>
      </c>
      <c r="G150" s="704">
        <v>15.5</v>
      </c>
      <c r="H150" s="712" t="s">
        <v>514</v>
      </c>
      <c r="I150" s="708" t="s">
        <v>514</v>
      </c>
      <c r="J150" s="625">
        <f t="shared" si="12"/>
        <v>0.5590277777777778</v>
      </c>
      <c r="K150" s="391">
        <f t="shared" si="13"/>
        <v>606</v>
      </c>
      <c r="L150" s="915"/>
      <c r="M150" s="916"/>
      <c r="N150" s="917"/>
      <c r="O150" s="64"/>
      <c r="P150" s="64"/>
      <c r="Q150" s="64"/>
    </row>
    <row r="151" spans="1:17" ht="15">
      <c r="A151" s="280">
        <f t="shared" si="16"/>
        <v>110</v>
      </c>
      <c r="B151" s="292" t="str">
        <f t="shared" si="16"/>
        <v>CIRS_106RI_GAMCRUOCC104_VIMS</v>
      </c>
      <c r="C151" s="390" t="str">
        <f t="shared" si="15"/>
        <v>No Co-add</v>
      </c>
      <c r="D151" s="706" t="s">
        <v>515</v>
      </c>
      <c r="E151" s="707" t="s">
        <v>515</v>
      </c>
      <c r="F151" s="708" t="s">
        <v>515</v>
      </c>
      <c r="G151" s="704">
        <v>15.5</v>
      </c>
      <c r="H151" s="712" t="s">
        <v>514</v>
      </c>
      <c r="I151" s="708" t="s">
        <v>514</v>
      </c>
      <c r="J151" s="625">
        <f t="shared" si="12"/>
        <v>0.32430555555555557</v>
      </c>
      <c r="K151" s="391">
        <f t="shared" si="13"/>
        <v>609</v>
      </c>
      <c r="L151" s="912"/>
      <c r="M151" s="913"/>
      <c r="N151" s="914"/>
      <c r="O151" s="148"/>
      <c r="P151" s="64"/>
      <c r="Q151" s="64"/>
    </row>
    <row r="152" spans="1:17" ht="15">
      <c r="A152" s="280">
        <f t="shared" si="16"/>
        <v>111</v>
      </c>
      <c r="B152" s="292" t="str">
        <f t="shared" si="16"/>
        <v>CIRS_106RI_VTMPN60MP001_PRIME</v>
      </c>
      <c r="C152" s="390" t="str">
        <f t="shared" si="15"/>
        <v>No Co-add</v>
      </c>
      <c r="D152" s="706" t="s">
        <v>515</v>
      </c>
      <c r="E152" s="707" t="s">
        <v>515</v>
      </c>
      <c r="F152" s="708" t="s">
        <v>515</v>
      </c>
      <c r="G152" s="704">
        <v>15.5</v>
      </c>
      <c r="H152" s="712" t="s">
        <v>514</v>
      </c>
      <c r="I152" s="708" t="s">
        <v>514</v>
      </c>
      <c r="J152" s="625">
        <f aca="true" t="shared" si="17" ref="J152:J159">G72</f>
        <v>0.3333333333333333</v>
      </c>
      <c r="K152" s="391">
        <f aca="true" t="shared" si="18" ref="K152:K159">Q72</f>
        <v>610</v>
      </c>
      <c r="L152" s="912"/>
      <c r="M152" s="913"/>
      <c r="N152" s="914"/>
      <c r="O152" s="148"/>
      <c r="P152" s="64"/>
      <c r="Q152" s="64"/>
    </row>
    <row r="153" spans="1:17" ht="15">
      <c r="A153" s="280">
        <f t="shared" si="16"/>
        <v>116</v>
      </c>
      <c r="B153" s="292" t="str">
        <f t="shared" si="16"/>
        <v>CIRS_106RI_PHOTDARK002_ISS</v>
      </c>
      <c r="C153" s="390" t="str">
        <f aca="true" t="shared" si="19" ref="C153:C159">IF(L73=2000,"Co-add",IF(L73=4000,"No Co-add",L73))</f>
        <v>No Co-add</v>
      </c>
      <c r="D153" s="706" t="s">
        <v>515</v>
      </c>
      <c r="E153" s="707" t="s">
        <v>515</v>
      </c>
      <c r="F153" s="708" t="s">
        <v>515</v>
      </c>
      <c r="G153" s="704">
        <v>15.5</v>
      </c>
      <c r="H153" s="712" t="s">
        <v>514</v>
      </c>
      <c r="I153" s="708" t="s">
        <v>514</v>
      </c>
      <c r="J153" s="625">
        <f t="shared" si="17"/>
        <v>0.125</v>
      </c>
      <c r="K153" s="391">
        <f t="shared" si="18"/>
        <v>615</v>
      </c>
      <c r="L153" s="912"/>
      <c r="M153" s="913"/>
      <c r="N153" s="914"/>
      <c r="O153" s="280"/>
      <c r="P153" s="64"/>
      <c r="Q153" s="64"/>
    </row>
    <row r="154" spans="1:17" ht="15">
      <c r="A154" s="280">
        <f t="shared" si="16"/>
        <v>117</v>
      </c>
      <c r="B154" s="292" t="str">
        <f t="shared" si="16"/>
        <v>CIRS_106RI_MNRNGSHAD001_ISS</v>
      </c>
      <c r="C154" s="390" t="str">
        <f t="shared" si="19"/>
        <v>No Co-add</v>
      </c>
      <c r="D154" s="706" t="s">
        <v>515</v>
      </c>
      <c r="E154" s="707" t="s">
        <v>515</v>
      </c>
      <c r="F154" s="708" t="s">
        <v>515</v>
      </c>
      <c r="G154" s="704">
        <v>15.5</v>
      </c>
      <c r="H154" s="712" t="s">
        <v>514</v>
      </c>
      <c r="I154" s="708" t="s">
        <v>514</v>
      </c>
      <c r="J154" s="625">
        <f t="shared" si="17"/>
        <v>0.0763888888888889</v>
      </c>
      <c r="K154" s="391">
        <f t="shared" si="18"/>
        <v>616</v>
      </c>
      <c r="L154" s="915"/>
      <c r="M154" s="916"/>
      <c r="N154" s="917"/>
      <c r="O154" s="64"/>
      <c r="P154" s="64"/>
      <c r="Q154" s="64"/>
    </row>
    <row r="155" spans="1:17" ht="15">
      <c r="A155" s="280">
        <f t="shared" si="16"/>
        <v>118</v>
      </c>
      <c r="B155" s="292" t="str">
        <f t="shared" si="16"/>
        <v>CIRS_106RI_TDIFN20HP001_PRIME</v>
      </c>
      <c r="C155" s="390" t="str">
        <f t="shared" si="19"/>
        <v>No Co-add</v>
      </c>
      <c r="D155" s="706" t="s">
        <v>515</v>
      </c>
      <c r="E155" s="707" t="s">
        <v>515</v>
      </c>
      <c r="F155" s="708" t="s">
        <v>515</v>
      </c>
      <c r="G155" s="704">
        <v>15.5</v>
      </c>
      <c r="H155" s="712" t="s">
        <v>514</v>
      </c>
      <c r="I155" s="708" t="s">
        <v>514</v>
      </c>
      <c r="J155" s="625">
        <f t="shared" si="17"/>
        <v>0.19444444444444445</v>
      </c>
      <c r="K155" s="391">
        <f t="shared" si="18"/>
        <v>617</v>
      </c>
      <c r="L155" s="912"/>
      <c r="M155" s="913"/>
      <c r="N155" s="914"/>
      <c r="O155" s="280"/>
      <c r="P155" s="64"/>
      <c r="Q155" s="64"/>
    </row>
    <row r="156" spans="1:17" ht="15">
      <c r="A156" s="280">
        <f t="shared" si="16"/>
        <v>120</v>
      </c>
      <c r="B156" s="292" t="str">
        <f t="shared" si="16"/>
        <v>CIRS_106RI_TDIFS20HP001_PRIME</v>
      </c>
      <c r="C156" s="390" t="str">
        <f t="shared" si="19"/>
        <v>No Co-add</v>
      </c>
      <c r="D156" s="706" t="s">
        <v>515</v>
      </c>
      <c r="E156" s="707" t="s">
        <v>515</v>
      </c>
      <c r="F156" s="708" t="s">
        <v>515</v>
      </c>
      <c r="G156" s="704">
        <v>15.5</v>
      </c>
      <c r="H156" s="712" t="s">
        <v>514</v>
      </c>
      <c r="I156" s="708" t="s">
        <v>514</v>
      </c>
      <c r="J156" s="625">
        <f t="shared" si="17"/>
        <v>0.18055555555555555</v>
      </c>
      <c r="K156" s="391">
        <f t="shared" si="18"/>
        <v>619</v>
      </c>
      <c r="L156" s="912"/>
      <c r="M156" s="913"/>
      <c r="N156" s="914"/>
      <c r="O156" s="148"/>
      <c r="P156" s="64"/>
      <c r="Q156" s="64"/>
    </row>
    <row r="157" spans="1:17" ht="15">
      <c r="A157" s="280">
        <f t="shared" si="16"/>
        <v>124</v>
      </c>
      <c r="B157" s="292" t="str">
        <f t="shared" si="16"/>
        <v>CIRS_106RI_TDIFS45HP001_PRIME</v>
      </c>
      <c r="C157" s="390" t="str">
        <f t="shared" si="19"/>
        <v>No Co-add</v>
      </c>
      <c r="D157" s="706" t="s">
        <v>515</v>
      </c>
      <c r="E157" s="707" t="s">
        <v>515</v>
      </c>
      <c r="F157" s="708" t="s">
        <v>515</v>
      </c>
      <c r="G157" s="704">
        <v>15.5</v>
      </c>
      <c r="H157" s="712" t="s">
        <v>514</v>
      </c>
      <c r="I157" s="708" t="s">
        <v>514</v>
      </c>
      <c r="J157" s="625">
        <f t="shared" si="17"/>
        <v>0.32222222222222224</v>
      </c>
      <c r="K157" s="391">
        <f t="shared" si="18"/>
        <v>623</v>
      </c>
      <c r="L157" s="915"/>
      <c r="M157" s="916"/>
      <c r="N157" s="917"/>
      <c r="O157" s="64"/>
      <c r="P157" s="64"/>
      <c r="Q157" s="64"/>
    </row>
    <row r="158" spans="1:17" ht="15">
      <c r="A158" s="280">
        <f t="shared" si="16"/>
        <v>125</v>
      </c>
      <c r="B158" s="292" t="str">
        <f t="shared" si="16"/>
        <v>CIRS_106RI_RCASOCC104_VIMS</v>
      </c>
      <c r="C158" s="390" t="str">
        <f t="shared" si="19"/>
        <v>No Co-add</v>
      </c>
      <c r="D158" s="706" t="s">
        <v>515</v>
      </c>
      <c r="E158" s="707" t="s">
        <v>515</v>
      </c>
      <c r="F158" s="708" t="s">
        <v>515</v>
      </c>
      <c r="G158" s="704">
        <v>15.5</v>
      </c>
      <c r="H158" s="712" t="s">
        <v>514</v>
      </c>
      <c r="I158" s="708" t="s">
        <v>514</v>
      </c>
      <c r="J158" s="625">
        <f t="shared" si="17"/>
        <v>0.1951388888888889</v>
      </c>
      <c r="K158" s="391">
        <f t="shared" si="18"/>
        <v>624</v>
      </c>
      <c r="L158" s="915"/>
      <c r="M158" s="916"/>
      <c r="N158" s="917"/>
      <c r="O158" s="64"/>
      <c r="P158" s="64"/>
      <c r="Q158" s="64"/>
    </row>
    <row r="159" spans="1:17" ht="15">
      <c r="A159" s="280">
        <f t="shared" si="16"/>
        <v>127</v>
      </c>
      <c r="B159" s="292" t="str">
        <f t="shared" si="16"/>
        <v>CIRS_106RF_FMOVIE002_ISS</v>
      </c>
      <c r="C159" s="390" t="str">
        <f t="shared" si="19"/>
        <v>No Co-add</v>
      </c>
      <c r="D159" s="706" t="s">
        <v>515</v>
      </c>
      <c r="E159" s="707" t="s">
        <v>515</v>
      </c>
      <c r="F159" s="708" t="s">
        <v>515</v>
      </c>
      <c r="G159" s="704">
        <v>15.5</v>
      </c>
      <c r="H159" s="712" t="s">
        <v>514</v>
      </c>
      <c r="I159" s="708" t="s">
        <v>514</v>
      </c>
      <c r="J159" s="625">
        <f t="shared" si="17"/>
        <v>0.548611111111111</v>
      </c>
      <c r="K159" s="391">
        <f t="shared" si="18"/>
        <v>626</v>
      </c>
      <c r="L159" s="912"/>
      <c r="M159" s="913"/>
      <c r="N159" s="914"/>
      <c r="O159" s="280"/>
      <c r="P159" s="64"/>
      <c r="Q159" s="64"/>
    </row>
    <row r="160" spans="1:17" ht="15.75" thickBot="1">
      <c r="A160" s="64"/>
      <c r="B160" s="68"/>
      <c r="C160" s="85"/>
      <c r="D160" s="295"/>
      <c r="E160" s="185"/>
      <c r="F160" s="139"/>
      <c r="G160" s="460"/>
      <c r="H160" s="144"/>
      <c r="I160" s="139"/>
      <c r="J160" s="392"/>
      <c r="K160" s="393"/>
      <c r="L160" s="925"/>
      <c r="M160" s="926"/>
      <c r="N160" s="927"/>
      <c r="O160" s="64"/>
      <c r="P160" s="64"/>
      <c r="Q160" s="64"/>
    </row>
    <row r="161" spans="1:17" ht="15">
      <c r="A161" s="64"/>
      <c r="B161" s="64"/>
      <c r="C161" s="64"/>
      <c r="D161" s="92"/>
      <c r="E161" s="73"/>
      <c r="F161" s="73"/>
      <c r="G161" s="93"/>
      <c r="H161" s="93"/>
      <c r="I161" s="73"/>
      <c r="J161" s="73"/>
      <c r="K161" s="71"/>
      <c r="L161" s="73"/>
      <c r="M161" s="64"/>
      <c r="N161" s="64"/>
      <c r="O161" s="64"/>
      <c r="P161" s="64"/>
      <c r="Q161" s="64"/>
    </row>
    <row r="162" spans="1:17" ht="15">
      <c r="A162" s="64">
        <f>COUNTA(A88:A160)</f>
        <v>71</v>
      </c>
      <c r="B162" s="64">
        <f>A162-O162</f>
        <v>71</v>
      </c>
      <c r="C162" s="64"/>
      <c r="D162" s="92"/>
      <c r="E162" s="73"/>
      <c r="F162" s="73"/>
      <c r="G162" s="93"/>
      <c r="H162" s="93"/>
      <c r="I162" s="73"/>
      <c r="J162" s="73"/>
      <c r="K162" s="71"/>
      <c r="L162" s="73"/>
      <c r="M162" s="64"/>
      <c r="N162" s="64"/>
      <c r="O162" s="64">
        <f>COUNTA(O90:O160)</f>
        <v>0</v>
      </c>
      <c r="P162" s="64">
        <f>SUM(P88:P160)</f>
        <v>13</v>
      </c>
      <c r="Q162" s="64"/>
    </row>
    <row r="163" spans="1:17" ht="15.75" thickBot="1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</row>
    <row r="164" spans="1:17" ht="15">
      <c r="A164" s="64"/>
      <c r="B164" s="815" t="s">
        <v>186</v>
      </c>
      <c r="C164" s="931" t="s">
        <v>187</v>
      </c>
      <c r="D164" s="932"/>
      <c r="E164" s="932"/>
      <c r="F164" s="933"/>
      <c r="G164" s="167" t="s">
        <v>188</v>
      </c>
      <c r="H164" s="860" t="s">
        <v>189</v>
      </c>
      <c r="I164" s="928"/>
      <c r="J164" s="928"/>
      <c r="K164" s="929"/>
      <c r="L164" s="833" t="s">
        <v>190</v>
      </c>
      <c r="M164" s="64"/>
      <c r="N164" s="64"/>
      <c r="O164" s="64"/>
      <c r="P164" s="64"/>
      <c r="Q164" s="64"/>
    </row>
    <row r="165" spans="1:17" ht="33.75" customHeight="1" thickBot="1">
      <c r="A165" s="64"/>
      <c r="B165" s="856"/>
      <c r="C165" s="158" t="s">
        <v>191</v>
      </c>
      <c r="D165" s="156" t="s">
        <v>192</v>
      </c>
      <c r="E165" s="156" t="s">
        <v>193</v>
      </c>
      <c r="F165" s="157" t="s">
        <v>194</v>
      </c>
      <c r="G165" s="168" t="s">
        <v>195</v>
      </c>
      <c r="H165" s="158" t="s">
        <v>196</v>
      </c>
      <c r="I165" s="155" t="s">
        <v>197</v>
      </c>
      <c r="J165" s="156" t="s">
        <v>198</v>
      </c>
      <c r="K165" s="157" t="s">
        <v>199</v>
      </c>
      <c r="L165" s="930"/>
      <c r="M165" s="64"/>
      <c r="N165" s="64"/>
      <c r="O165" s="64"/>
      <c r="P165" s="64"/>
      <c r="Q165" s="64"/>
    </row>
    <row r="166" spans="1:17" ht="15">
      <c r="A166" s="64"/>
      <c r="B166" s="80"/>
      <c r="C166" s="102"/>
      <c r="D166" s="140"/>
      <c r="E166" s="140"/>
      <c r="F166" s="218"/>
      <c r="G166" s="219"/>
      <c r="H166" s="221"/>
      <c r="I166" s="140"/>
      <c r="J166" s="140"/>
      <c r="K166" s="218"/>
      <c r="L166" s="80"/>
      <c r="M166" s="94"/>
      <c r="N166" s="64"/>
      <c r="O166" s="64"/>
      <c r="P166" s="64"/>
      <c r="Q166" s="64"/>
    </row>
    <row r="167" spans="1:17" ht="15">
      <c r="A167" s="501"/>
      <c r="B167" s="502" t="s">
        <v>332</v>
      </c>
      <c r="C167" s="503">
        <v>39861</v>
      </c>
      <c r="D167" s="504">
        <v>2009</v>
      </c>
      <c r="E167" s="504">
        <v>48</v>
      </c>
      <c r="F167" s="505">
        <v>0.7604166666666666</v>
      </c>
      <c r="G167" s="507">
        <v>0.3611111111111111</v>
      </c>
      <c r="H167" s="519">
        <v>39862</v>
      </c>
      <c r="I167" s="508">
        <v>2009</v>
      </c>
      <c r="J167" s="508">
        <v>49</v>
      </c>
      <c r="K167" s="507">
        <v>0.12152777777777778</v>
      </c>
      <c r="L167" s="510">
        <v>17.5</v>
      </c>
      <c r="M167" s="94"/>
      <c r="N167" s="64"/>
      <c r="O167" s="64"/>
      <c r="P167" s="64"/>
      <c r="Q167" s="64"/>
    </row>
    <row r="168" spans="1:17" ht="15">
      <c r="A168" s="506"/>
      <c r="B168" s="516" t="s">
        <v>354</v>
      </c>
      <c r="C168" s="519">
        <v>39867</v>
      </c>
      <c r="D168" s="508">
        <v>2009</v>
      </c>
      <c r="E168" s="508">
        <v>54</v>
      </c>
      <c r="F168" s="507">
        <v>0.625</v>
      </c>
      <c r="G168" s="507">
        <v>0.4583333333333333</v>
      </c>
      <c r="H168" s="519">
        <v>39868</v>
      </c>
      <c r="I168" s="508">
        <v>2009</v>
      </c>
      <c r="J168" s="508">
        <v>55</v>
      </c>
      <c r="K168" s="507">
        <v>0.08333333333333333</v>
      </c>
      <c r="L168" s="510">
        <v>22</v>
      </c>
      <c r="M168" s="94"/>
      <c r="N168" s="64"/>
      <c r="O168" s="64"/>
      <c r="P168" s="64"/>
      <c r="Q168" s="64"/>
    </row>
    <row r="169" spans="1:17" ht="15">
      <c r="A169" s="506"/>
      <c r="B169" s="516" t="s">
        <v>359</v>
      </c>
      <c r="C169" s="519">
        <v>39868</v>
      </c>
      <c r="D169" s="508">
        <v>2009</v>
      </c>
      <c r="E169" s="508">
        <v>55</v>
      </c>
      <c r="F169" s="507">
        <v>0.5833333333333334</v>
      </c>
      <c r="G169" s="507">
        <v>0.25</v>
      </c>
      <c r="H169" s="519">
        <v>39868</v>
      </c>
      <c r="I169" s="508">
        <v>2009</v>
      </c>
      <c r="J169" s="508">
        <v>55</v>
      </c>
      <c r="K169" s="507">
        <v>0.8333333333333334</v>
      </c>
      <c r="L169" s="510">
        <v>12</v>
      </c>
      <c r="M169" s="94"/>
      <c r="N169" s="64"/>
      <c r="O169" s="64"/>
      <c r="P169" s="64"/>
      <c r="Q169" s="64"/>
    </row>
    <row r="170" spans="1:17" ht="15">
      <c r="A170" s="506"/>
      <c r="B170" s="516" t="s">
        <v>368</v>
      </c>
      <c r="C170" s="519">
        <v>39870</v>
      </c>
      <c r="D170" s="508">
        <v>2009</v>
      </c>
      <c r="E170" s="508">
        <v>57</v>
      </c>
      <c r="F170" s="507">
        <v>0.041666666666666664</v>
      </c>
      <c r="G170" s="507">
        <v>0.25</v>
      </c>
      <c r="H170" s="519">
        <v>39870</v>
      </c>
      <c r="I170" s="508">
        <v>2009</v>
      </c>
      <c r="J170" s="508">
        <v>57</v>
      </c>
      <c r="K170" s="507">
        <v>0.2916666666666667</v>
      </c>
      <c r="L170" s="510">
        <v>12</v>
      </c>
      <c r="M170" s="94"/>
      <c r="N170" s="64"/>
      <c r="O170" s="64"/>
      <c r="P170" s="64"/>
      <c r="Q170" s="64"/>
    </row>
    <row r="171" spans="1:17" ht="15">
      <c r="A171" s="506"/>
      <c r="B171" s="516" t="s">
        <v>372</v>
      </c>
      <c r="C171" s="519">
        <v>39870</v>
      </c>
      <c r="D171" s="508">
        <v>2009</v>
      </c>
      <c r="E171" s="508">
        <v>57</v>
      </c>
      <c r="F171" s="507">
        <v>0.4618055555555556</v>
      </c>
      <c r="G171" s="507">
        <v>0.3298611111111111</v>
      </c>
      <c r="H171" s="519">
        <v>39870</v>
      </c>
      <c r="I171" s="508">
        <v>2009</v>
      </c>
      <c r="J171" s="508">
        <v>57</v>
      </c>
      <c r="K171" s="507">
        <v>0.7916666666666666</v>
      </c>
      <c r="L171" s="510">
        <v>15.5</v>
      </c>
      <c r="M171" s="94"/>
      <c r="N171" s="64"/>
      <c r="O171" s="64"/>
      <c r="P171" s="64"/>
      <c r="Q171" s="64"/>
    </row>
    <row r="172" spans="1:17" ht="15">
      <c r="A172" s="506"/>
      <c r="B172" s="516" t="s">
        <v>377</v>
      </c>
      <c r="C172" s="519">
        <v>39871</v>
      </c>
      <c r="D172" s="508">
        <v>2009</v>
      </c>
      <c r="E172" s="508">
        <v>58</v>
      </c>
      <c r="F172" s="507">
        <v>0.2152777777777778</v>
      </c>
      <c r="G172" s="507">
        <v>0.1875</v>
      </c>
      <c r="H172" s="519">
        <v>39871</v>
      </c>
      <c r="I172" s="508">
        <v>2009</v>
      </c>
      <c r="J172" s="508">
        <v>58</v>
      </c>
      <c r="K172" s="507">
        <v>0.40277777777777773</v>
      </c>
      <c r="L172" s="510">
        <v>9</v>
      </c>
      <c r="M172" s="94"/>
      <c r="N172" s="64"/>
      <c r="O172" s="64"/>
      <c r="P172" s="64"/>
      <c r="Q172" s="64"/>
    </row>
    <row r="173" spans="1:17" ht="15">
      <c r="A173" s="506"/>
      <c r="B173" s="516" t="s">
        <v>380</v>
      </c>
      <c r="C173" s="519">
        <v>39871</v>
      </c>
      <c r="D173" s="508">
        <v>2009</v>
      </c>
      <c r="E173" s="508">
        <v>58</v>
      </c>
      <c r="F173" s="507">
        <v>0.7708333333333334</v>
      </c>
      <c r="G173" s="507">
        <v>0.2847222222222222</v>
      </c>
      <c r="H173" s="519">
        <v>39872</v>
      </c>
      <c r="I173" s="508">
        <v>2009</v>
      </c>
      <c r="J173" s="508">
        <v>59</v>
      </c>
      <c r="K173" s="507">
        <v>0.05555555555555555</v>
      </c>
      <c r="L173" s="510">
        <v>13.5</v>
      </c>
      <c r="M173" s="94"/>
      <c r="N173" s="64"/>
      <c r="O173" s="64"/>
      <c r="P173" s="64"/>
      <c r="Q173" s="64"/>
    </row>
    <row r="174" spans="1:17" ht="15">
      <c r="A174" s="506"/>
      <c r="B174" s="516" t="s">
        <v>385</v>
      </c>
      <c r="C174" s="519">
        <v>39872</v>
      </c>
      <c r="D174" s="508">
        <v>2009</v>
      </c>
      <c r="E174" s="508">
        <v>59</v>
      </c>
      <c r="F174" s="507">
        <v>0.5208333333333334</v>
      </c>
      <c r="G174" s="507">
        <v>0.3541666666666667</v>
      </c>
      <c r="H174" s="519">
        <v>39872</v>
      </c>
      <c r="I174" s="508">
        <v>2009</v>
      </c>
      <c r="J174" s="508">
        <v>59</v>
      </c>
      <c r="K174" s="507">
        <v>0.875</v>
      </c>
      <c r="L174" s="510">
        <v>17</v>
      </c>
      <c r="M174" s="94"/>
      <c r="N174" s="64"/>
      <c r="O174" s="64"/>
      <c r="P174" s="64"/>
      <c r="Q174" s="64"/>
    </row>
    <row r="175" spans="1:17" ht="15">
      <c r="A175" s="506"/>
      <c r="B175" s="516" t="s">
        <v>392</v>
      </c>
      <c r="C175" s="519">
        <v>39873</v>
      </c>
      <c r="D175" s="508">
        <v>2009</v>
      </c>
      <c r="E175" s="508">
        <v>60</v>
      </c>
      <c r="F175" s="507">
        <v>0.513888888888889</v>
      </c>
      <c r="G175" s="507">
        <v>0.2708333333333333</v>
      </c>
      <c r="H175" s="519">
        <v>39873</v>
      </c>
      <c r="I175" s="508">
        <v>2009</v>
      </c>
      <c r="J175" s="508">
        <v>60</v>
      </c>
      <c r="K175" s="507">
        <v>0.7847222222222222</v>
      </c>
      <c r="L175" s="510">
        <v>13</v>
      </c>
      <c r="M175" s="94"/>
      <c r="N175" s="64"/>
      <c r="O175" s="64"/>
      <c r="P175" s="64"/>
      <c r="Q175" s="64"/>
    </row>
    <row r="176" spans="1:17" ht="15">
      <c r="A176" s="506"/>
      <c r="B176" s="516" t="s">
        <v>408</v>
      </c>
      <c r="C176" s="519">
        <v>39877</v>
      </c>
      <c r="D176" s="508">
        <v>2009</v>
      </c>
      <c r="E176" s="508">
        <v>64</v>
      </c>
      <c r="F176" s="507">
        <v>0.3333333333333333</v>
      </c>
      <c r="G176" s="507">
        <v>0.3333333333333333</v>
      </c>
      <c r="H176" s="519">
        <v>39877</v>
      </c>
      <c r="I176" s="508">
        <v>2009</v>
      </c>
      <c r="J176" s="508">
        <v>64</v>
      </c>
      <c r="K176" s="507">
        <v>0.6666666666666666</v>
      </c>
      <c r="L176" s="510">
        <v>16</v>
      </c>
      <c r="M176" s="94"/>
      <c r="N176" s="64"/>
      <c r="O176" s="64"/>
      <c r="P176" s="64"/>
      <c r="Q176" s="64"/>
    </row>
    <row r="177" spans="1:17" ht="15">
      <c r="A177" s="506"/>
      <c r="B177" s="516" t="s">
        <v>413</v>
      </c>
      <c r="C177" s="519">
        <v>39878</v>
      </c>
      <c r="D177" s="508">
        <v>2009</v>
      </c>
      <c r="E177" s="508">
        <v>65</v>
      </c>
      <c r="F177" s="507">
        <v>0.2777777777777778</v>
      </c>
      <c r="G177" s="507">
        <v>0.2951388888888889</v>
      </c>
      <c r="H177" s="519">
        <v>39878</v>
      </c>
      <c r="I177" s="508">
        <v>2009</v>
      </c>
      <c r="J177" s="508">
        <v>65</v>
      </c>
      <c r="K177" s="507">
        <v>0.5729166666666666</v>
      </c>
      <c r="L177" s="510">
        <v>14</v>
      </c>
      <c r="M177" s="94"/>
      <c r="N177" s="64"/>
      <c r="O177" s="64"/>
      <c r="P177" s="64"/>
      <c r="Q177" s="64"/>
    </row>
    <row r="178" spans="1:17" ht="15">
      <c r="A178" s="506"/>
      <c r="B178" s="516" t="s">
        <v>422</v>
      </c>
      <c r="C178" s="519">
        <v>39880</v>
      </c>
      <c r="D178" s="508">
        <v>2009</v>
      </c>
      <c r="E178" s="508">
        <v>67</v>
      </c>
      <c r="F178" s="507">
        <v>0.5208333333333334</v>
      </c>
      <c r="G178" s="507">
        <v>0.16666666666666666</v>
      </c>
      <c r="H178" s="519">
        <v>39880</v>
      </c>
      <c r="I178" s="508">
        <v>2009</v>
      </c>
      <c r="J178" s="508">
        <v>67</v>
      </c>
      <c r="K178" s="507">
        <v>0.6875</v>
      </c>
      <c r="L178" s="510">
        <v>8</v>
      </c>
      <c r="M178" s="94"/>
      <c r="N178" s="64"/>
      <c r="O178" s="64"/>
      <c r="P178" s="64"/>
      <c r="Q178" s="64"/>
    </row>
    <row r="179" spans="1:17" ht="15">
      <c r="A179" s="506"/>
      <c r="B179" s="516" t="s">
        <v>428</v>
      </c>
      <c r="C179" s="519">
        <v>39882</v>
      </c>
      <c r="D179" s="508">
        <v>2009</v>
      </c>
      <c r="E179" s="508">
        <v>69</v>
      </c>
      <c r="F179" s="507">
        <v>0.041666666666666664</v>
      </c>
      <c r="G179" s="507">
        <v>0.25</v>
      </c>
      <c r="H179" s="519">
        <v>39882</v>
      </c>
      <c r="I179" s="508">
        <v>2009</v>
      </c>
      <c r="J179" s="508">
        <v>69</v>
      </c>
      <c r="K179" s="507">
        <v>0.2916666666666667</v>
      </c>
      <c r="L179" s="510">
        <v>12</v>
      </c>
      <c r="M179" s="94"/>
      <c r="N179" s="64"/>
      <c r="O179" s="64"/>
      <c r="P179" s="64"/>
      <c r="Q179" s="64"/>
    </row>
    <row r="180" spans="1:17" ht="15">
      <c r="A180" s="506"/>
      <c r="B180" s="516" t="s">
        <v>453</v>
      </c>
      <c r="C180" s="519">
        <v>39888</v>
      </c>
      <c r="D180" s="508">
        <v>2009</v>
      </c>
      <c r="E180" s="508">
        <v>75</v>
      </c>
      <c r="F180" s="507">
        <v>0.3229166666666667</v>
      </c>
      <c r="G180" s="507">
        <v>0.4166666666666667</v>
      </c>
      <c r="H180" s="519">
        <v>39888</v>
      </c>
      <c r="I180" s="508">
        <v>2009</v>
      </c>
      <c r="J180" s="508">
        <v>75</v>
      </c>
      <c r="K180" s="507">
        <v>0.7395833333333334</v>
      </c>
      <c r="L180" s="510">
        <v>20</v>
      </c>
      <c r="M180" s="94"/>
      <c r="N180" s="64"/>
      <c r="O180" s="64"/>
      <c r="P180" s="64"/>
      <c r="Q180" s="64"/>
    </row>
    <row r="181" spans="1:17" ht="15">
      <c r="A181" s="506"/>
      <c r="B181" s="516" t="s">
        <v>461</v>
      </c>
      <c r="C181" s="519">
        <v>39890</v>
      </c>
      <c r="D181" s="508">
        <v>2009</v>
      </c>
      <c r="E181" s="508">
        <v>77</v>
      </c>
      <c r="F181" s="507">
        <v>0.6805555555555555</v>
      </c>
      <c r="G181" s="507">
        <v>0.3333333333333333</v>
      </c>
      <c r="H181" s="519">
        <v>39891</v>
      </c>
      <c r="I181" s="508">
        <v>2009</v>
      </c>
      <c r="J181" s="508">
        <v>78</v>
      </c>
      <c r="K181" s="507">
        <v>0.013888888888888888</v>
      </c>
      <c r="L181" s="510">
        <v>16</v>
      </c>
      <c r="M181" s="94"/>
      <c r="N181" s="64"/>
      <c r="O181" s="64"/>
      <c r="P181" s="64"/>
      <c r="Q181" s="64"/>
    </row>
    <row r="182" spans="1:17" ht="15">
      <c r="A182" s="506"/>
      <c r="B182" s="516" t="s">
        <v>469</v>
      </c>
      <c r="C182" s="519">
        <v>39892</v>
      </c>
      <c r="D182" s="508">
        <v>2009</v>
      </c>
      <c r="E182" s="508">
        <v>79</v>
      </c>
      <c r="F182" s="507">
        <v>0.8333333333333334</v>
      </c>
      <c r="G182" s="507">
        <v>0.19444444444444445</v>
      </c>
      <c r="H182" s="519">
        <v>39893</v>
      </c>
      <c r="I182" s="508">
        <v>2009</v>
      </c>
      <c r="J182" s="508">
        <v>80</v>
      </c>
      <c r="K182" s="507">
        <v>0.027777777777777776</v>
      </c>
      <c r="L182" s="510">
        <v>9.5</v>
      </c>
      <c r="M182" s="94"/>
      <c r="N182" s="64"/>
      <c r="O182" s="64"/>
      <c r="P182" s="64"/>
      <c r="Q182" s="64"/>
    </row>
    <row r="183" spans="1:17" ht="15">
      <c r="A183" s="506"/>
      <c r="B183" s="516" t="s">
        <v>472</v>
      </c>
      <c r="C183" s="519">
        <v>39893</v>
      </c>
      <c r="D183" s="508">
        <v>2009</v>
      </c>
      <c r="E183" s="508">
        <v>80</v>
      </c>
      <c r="F183" s="507">
        <v>0.8125</v>
      </c>
      <c r="G183" s="507">
        <v>0.18055555555555555</v>
      </c>
      <c r="H183" s="519">
        <v>39893</v>
      </c>
      <c r="I183" s="508">
        <v>2009</v>
      </c>
      <c r="J183" s="508">
        <v>80</v>
      </c>
      <c r="K183" s="507">
        <v>0.9930555555555555</v>
      </c>
      <c r="L183" s="510">
        <v>8.5</v>
      </c>
      <c r="M183" s="94"/>
      <c r="N183" s="64"/>
      <c r="O183" s="64"/>
      <c r="P183" s="64"/>
      <c r="Q183" s="64"/>
    </row>
    <row r="184" spans="1:17" ht="15">
      <c r="A184" s="506"/>
      <c r="B184" s="516" t="s">
        <v>477</v>
      </c>
      <c r="C184" s="519">
        <v>39894</v>
      </c>
      <c r="D184" s="508">
        <v>2009</v>
      </c>
      <c r="E184" s="508">
        <v>81</v>
      </c>
      <c r="F184" s="507">
        <v>0.5104166666666666</v>
      </c>
      <c r="G184" s="507">
        <v>0.32222222222222224</v>
      </c>
      <c r="H184" s="519">
        <v>39894</v>
      </c>
      <c r="I184" s="508">
        <v>2009</v>
      </c>
      <c r="J184" s="508">
        <v>81</v>
      </c>
      <c r="K184" s="507">
        <v>0.8326388888888889</v>
      </c>
      <c r="L184" s="510">
        <v>13.5</v>
      </c>
      <c r="M184" s="94"/>
      <c r="N184" s="64"/>
      <c r="O184" s="64"/>
      <c r="P184" s="64"/>
      <c r="Q184" s="64"/>
    </row>
    <row r="185" spans="1:17" ht="15.75" thickBot="1">
      <c r="A185" s="64"/>
      <c r="B185" s="69"/>
      <c r="C185" s="86"/>
      <c r="D185" s="87"/>
      <c r="E185" s="87"/>
      <c r="F185" s="82"/>
      <c r="G185" s="220"/>
      <c r="H185" s="81"/>
      <c r="I185" s="87"/>
      <c r="J185" s="87"/>
      <c r="K185" s="82"/>
      <c r="L185" s="69"/>
      <c r="M185" s="95"/>
      <c r="N185" s="64"/>
      <c r="O185" s="64"/>
      <c r="P185" s="64"/>
      <c r="Q185" s="64"/>
    </row>
    <row r="186" spans="1:17" ht="15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</row>
    <row r="187" spans="1:17" ht="15">
      <c r="A187" s="64">
        <f>COUNTA(B166:B185)</f>
        <v>18</v>
      </c>
      <c r="B187" s="64" t="s">
        <v>200</v>
      </c>
      <c r="C187" s="64"/>
      <c r="D187" s="64"/>
      <c r="E187" s="66" t="s">
        <v>201</v>
      </c>
      <c r="F187" s="64">
        <f>DAY(G187)</f>
        <v>5</v>
      </c>
      <c r="G187" s="71">
        <f>SUM(G166:G185)</f>
        <v>5.238888888888888</v>
      </c>
      <c r="H187" s="71"/>
      <c r="I187" s="64"/>
      <c r="J187" s="64"/>
      <c r="K187" s="66" t="s">
        <v>202</v>
      </c>
      <c r="L187" s="72">
        <f>SUM(L166:L185)</f>
        <v>249</v>
      </c>
      <c r="M187" s="64" t="s">
        <v>203</v>
      </c>
      <c r="N187" s="64"/>
      <c r="O187" s="64"/>
      <c r="P187" s="64"/>
      <c r="Q187" s="64"/>
    </row>
  </sheetData>
  <sheetProtection/>
  <mergeCells count="95">
    <mergeCell ref="M5:M6"/>
    <mergeCell ref="N5:N6"/>
    <mergeCell ref="B5:B6"/>
    <mergeCell ref="C5:F5"/>
    <mergeCell ref="H5:K5"/>
    <mergeCell ref="L5:L6"/>
    <mergeCell ref="O5:P5"/>
    <mergeCell ref="Q5:Q6"/>
    <mergeCell ref="D86:F86"/>
    <mergeCell ref="B86:B87"/>
    <mergeCell ref="C86:C87"/>
    <mergeCell ref="G86:G87"/>
    <mergeCell ref="H86:I86"/>
    <mergeCell ref="J86:J87"/>
    <mergeCell ref="K86:K87"/>
    <mergeCell ref="L86:N87"/>
    <mergeCell ref="L100:N100"/>
    <mergeCell ref="L88:N88"/>
    <mergeCell ref="L92:N92"/>
    <mergeCell ref="L93:N93"/>
    <mergeCell ref="L90:N90"/>
    <mergeCell ref="L94:N94"/>
    <mergeCell ref="L95:N95"/>
    <mergeCell ref="L91:N91"/>
    <mergeCell ref="L89:N89"/>
    <mergeCell ref="L96:N96"/>
    <mergeCell ref="L97:N97"/>
    <mergeCell ref="L98:N98"/>
    <mergeCell ref="L99:N99"/>
    <mergeCell ref="B164:B165"/>
    <mergeCell ref="L160:N160"/>
    <mergeCell ref="H164:K164"/>
    <mergeCell ref="L164:L165"/>
    <mergeCell ref="C164:F164"/>
    <mergeCell ref="L105:N105"/>
    <mergeCell ref="L113:N113"/>
    <mergeCell ref="L111:N111"/>
    <mergeCell ref="L106:N106"/>
    <mergeCell ref="L107:N107"/>
    <mergeCell ref="L108:N108"/>
    <mergeCell ref="L101:N101"/>
    <mergeCell ref="L102:N102"/>
    <mergeCell ref="L103:N103"/>
    <mergeCell ref="L104:N104"/>
    <mergeCell ref="P86:P87"/>
    <mergeCell ref="L118:N118"/>
    <mergeCell ref="O86:O87"/>
    <mergeCell ref="L114:N114"/>
    <mergeCell ref="L115:N115"/>
    <mergeCell ref="L116:N116"/>
    <mergeCell ref="L117:N117"/>
    <mergeCell ref="L109:N109"/>
    <mergeCell ref="L110:N110"/>
    <mergeCell ref="L112:N112"/>
    <mergeCell ref="L129:N129"/>
    <mergeCell ref="L130:N130"/>
    <mergeCell ref="L119:N119"/>
    <mergeCell ref="L120:N120"/>
    <mergeCell ref="L121:N121"/>
    <mergeCell ref="L122:N122"/>
    <mergeCell ref="L123:N123"/>
    <mergeCell ref="L124:N124"/>
    <mergeCell ref="L125:N125"/>
    <mergeCell ref="L126:N126"/>
    <mergeCell ref="L127:N127"/>
    <mergeCell ref="L128:N128"/>
    <mergeCell ref="L141:N141"/>
    <mergeCell ref="L142:N142"/>
    <mergeCell ref="L131:N131"/>
    <mergeCell ref="L132:N132"/>
    <mergeCell ref="L133:N133"/>
    <mergeCell ref="L134:N134"/>
    <mergeCell ref="L135:N135"/>
    <mergeCell ref="L136:N136"/>
    <mergeCell ref="L137:N137"/>
    <mergeCell ref="L138:N138"/>
    <mergeCell ref="L139:N139"/>
    <mergeCell ref="L140:N140"/>
    <mergeCell ref="L153:N153"/>
    <mergeCell ref="L154:N154"/>
    <mergeCell ref="L143:N143"/>
    <mergeCell ref="L144:N144"/>
    <mergeCell ref="L145:N145"/>
    <mergeCell ref="L146:N146"/>
    <mergeCell ref="L147:N147"/>
    <mergeCell ref="L148:N148"/>
    <mergeCell ref="L149:N149"/>
    <mergeCell ref="L150:N150"/>
    <mergeCell ref="L151:N151"/>
    <mergeCell ref="L152:N152"/>
    <mergeCell ref="L159:N159"/>
    <mergeCell ref="L155:N155"/>
    <mergeCell ref="L156:N156"/>
    <mergeCell ref="L157:N157"/>
    <mergeCell ref="L158:N158"/>
  </mergeCells>
  <printOptions gridLines="1"/>
  <pageMargins left="0.75" right="0.75" top="1" bottom="1" header="0.511811023" footer="0.51181102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50"/>
  <sheetViews>
    <sheetView zoomScale="68" zoomScaleNormal="68" zoomScalePageLayoutView="0" workbookViewId="0" topLeftCell="A1">
      <selection activeCell="A1" sqref="A1"/>
    </sheetView>
  </sheetViews>
  <sheetFormatPr defaultColWidth="9.140625" defaultRowHeight="12.75"/>
  <cols>
    <col min="1" max="16384" width="9.140625" style="60" customWidth="1"/>
  </cols>
  <sheetData>
    <row r="1" spans="1:18" ht="15">
      <c r="A1" s="60" t="b">
        <f>'Table 504'!A1='Table 602'!A1</f>
        <v>1</v>
      </c>
      <c r="B1" s="60" t="b">
        <f>'Table 504'!B1='Table 602'!B1</f>
        <v>1</v>
      </c>
      <c r="C1" s="60" t="b">
        <f>'Table 504'!C1='Table 602'!C1</f>
        <v>1</v>
      </c>
      <c r="D1" s="60" t="b">
        <f>'Table 504'!D1='Table 602'!D1</f>
        <v>1</v>
      </c>
      <c r="E1" s="60" t="b">
        <f>'Table 504'!E1='Table 602'!E1</f>
        <v>1</v>
      </c>
      <c r="F1" s="60" t="b">
        <f>'Table 504'!F1='Table 602'!F1</f>
        <v>1</v>
      </c>
      <c r="G1" s="60" t="b">
        <f>'Table 504'!G1='Table 602'!G1</f>
        <v>1</v>
      </c>
      <c r="H1" s="60" t="b">
        <f>'Table 504'!H1='Table 602'!H1</f>
        <v>1</v>
      </c>
      <c r="I1" s="60" t="b">
        <f>'Table 504'!I1='Table 602'!I1</f>
        <v>1</v>
      </c>
      <c r="J1" s="60" t="b">
        <f>'Table 504'!J1='Table 602'!J1</f>
        <v>1</v>
      </c>
      <c r="K1" s="60" t="b">
        <f>'Table 504'!K1='Table 602'!K1</f>
        <v>1</v>
      </c>
      <c r="L1" s="60" t="b">
        <f>'Table 504'!L1='Table 602'!L1</f>
        <v>1</v>
      </c>
      <c r="M1" s="60" t="b">
        <f>'Table 504'!M1='Table 602'!M1</f>
        <v>1</v>
      </c>
      <c r="N1" s="60" t="b">
        <f>'Table 504'!N1='Table 602'!N1</f>
        <v>1</v>
      </c>
      <c r="O1" s="60" t="b">
        <f>'Table 504'!O1='Table 602'!O1</f>
        <v>1</v>
      </c>
      <c r="P1" s="60" t="b">
        <f>'Table 504'!P1='Table 602'!P1</f>
        <v>1</v>
      </c>
      <c r="Q1" s="60" t="b">
        <f>'Table 504'!Q1='Table 602'!Q1</f>
        <v>1</v>
      </c>
      <c r="R1" s="60" t="b">
        <f>'Table 504'!R1='Table 602'!R1</f>
        <v>1</v>
      </c>
    </row>
    <row r="2" spans="1:18" ht="15">
      <c r="A2" s="60" t="b">
        <f>'Table 504'!A2='Table 602'!A2</f>
        <v>1</v>
      </c>
      <c r="B2" s="60" t="b">
        <f>'Table 504'!B2='Table 602'!B2</f>
        <v>1</v>
      </c>
      <c r="C2" s="60" t="b">
        <f>'Table 504'!C2='Table 602'!C2</f>
        <v>0</v>
      </c>
      <c r="D2" s="60" t="b">
        <f>'Table 504'!D2='Table 602'!D2</f>
        <v>1</v>
      </c>
      <c r="E2" s="60" t="b">
        <f>'Table 504'!E2='Table 602'!E2</f>
        <v>1</v>
      </c>
      <c r="F2" s="60" t="b">
        <f>'Table 504'!F2='Table 602'!F2</f>
        <v>1</v>
      </c>
      <c r="G2" s="60" t="b">
        <f>'Table 504'!G2='Table 602'!G2</f>
        <v>1</v>
      </c>
      <c r="H2" s="60" t="b">
        <f>'Table 504'!H2='Table 602'!H2</f>
        <v>1</v>
      </c>
      <c r="I2" s="60" t="b">
        <f>'Table 504'!I2='Table 602'!I2</f>
        <v>1</v>
      </c>
      <c r="J2" s="60" t="b">
        <f>'Table 504'!J2='Table 602'!J2</f>
        <v>1</v>
      </c>
      <c r="K2" s="60" t="b">
        <f>'Table 504'!K2='Table 602'!K2</f>
        <v>1</v>
      </c>
      <c r="L2" s="60" t="b">
        <f>'Table 504'!L2='Table 602'!L2</f>
        <v>1</v>
      </c>
      <c r="M2" s="60" t="b">
        <f>'Table 504'!M2='Table 602'!M2</f>
        <v>1</v>
      </c>
      <c r="N2" s="60" t="b">
        <f>'Table 504'!N2='Table 602'!N2</f>
        <v>1</v>
      </c>
      <c r="O2" s="60" t="b">
        <f>'Table 504'!O2='Table 602'!O2</f>
        <v>1</v>
      </c>
      <c r="P2" s="60" t="b">
        <f>'Table 504'!P2='Table 602'!P2</f>
        <v>1</v>
      </c>
      <c r="Q2" s="60" t="b">
        <f>'Table 504'!Q2='Table 602'!Q2</f>
        <v>1</v>
      </c>
      <c r="R2" s="60" t="b">
        <f>'Table 504'!R2='Table 602'!R2</f>
        <v>1</v>
      </c>
    </row>
    <row r="3" spans="1:18" ht="15">
      <c r="A3" s="60" t="b">
        <f>'Table 504'!A3='Table 602'!A3</f>
        <v>1</v>
      </c>
      <c r="B3" s="60" t="b">
        <f>'Table 504'!B3='Table 602'!B3</f>
        <v>1</v>
      </c>
      <c r="C3" s="60" t="b">
        <f>'Table 504'!C3='Table 602'!C3</f>
        <v>1</v>
      </c>
      <c r="D3" s="60" t="b">
        <f>'Table 504'!D3='Table 602'!D3</f>
        <v>1</v>
      </c>
      <c r="E3" s="60" t="b">
        <f>'Table 504'!E3='Table 602'!E3</f>
        <v>1</v>
      </c>
      <c r="F3" s="60" t="b">
        <f>'Table 504'!F3='Table 602'!F3</f>
        <v>1</v>
      </c>
      <c r="G3" s="60" t="b">
        <f>'Table 504'!G3='Table 602'!G3</f>
        <v>1</v>
      </c>
      <c r="H3" s="60" t="b">
        <f>'Table 504'!H3='Table 602'!H3</f>
        <v>1</v>
      </c>
      <c r="I3" s="60" t="b">
        <f>'Table 504'!I3='Table 602'!I3</f>
        <v>1</v>
      </c>
      <c r="J3" s="60" t="b">
        <f>'Table 504'!J3='Table 602'!J3</f>
        <v>1</v>
      </c>
      <c r="K3" s="60" t="b">
        <f>'Table 504'!K3='Table 602'!K3</f>
        <v>1</v>
      </c>
      <c r="L3" s="60" t="b">
        <f>'Table 504'!L3='Table 602'!L3</f>
        <v>1</v>
      </c>
      <c r="M3" s="60" t="b">
        <f>'Table 504'!M3='Table 602'!M3</f>
        <v>1</v>
      </c>
      <c r="N3" s="60" t="b">
        <f>'Table 504'!N3='Table 602'!N3</f>
        <v>1</v>
      </c>
      <c r="O3" s="60" t="b">
        <f>'Table 504'!O3='Table 602'!O3</f>
        <v>1</v>
      </c>
      <c r="P3" s="60" t="b">
        <f>'Table 504'!P3='Table 602'!P3</f>
        <v>1</v>
      </c>
      <c r="Q3" s="60" t="b">
        <f>'Table 504'!Q3='Table 602'!Q3</f>
        <v>1</v>
      </c>
      <c r="R3" s="60" t="b">
        <f>'Table 504'!R3='Table 602'!R3</f>
        <v>1</v>
      </c>
    </row>
    <row r="4" spans="1:18" ht="15">
      <c r="A4" s="60" t="b">
        <f>'Table 504'!A4='Table 602'!A4</f>
        <v>1</v>
      </c>
      <c r="B4" s="60" t="b">
        <f>'Table 504'!B4='Table 602'!B4</f>
        <v>1</v>
      </c>
      <c r="C4" s="60" t="b">
        <f>'Table 504'!C4='Table 602'!C4</f>
        <v>1</v>
      </c>
      <c r="D4" s="60" t="b">
        <f>'Table 504'!D4='Table 602'!D4</f>
        <v>1</v>
      </c>
      <c r="E4" s="60" t="b">
        <f>'Table 504'!E4='Table 602'!E4</f>
        <v>1</v>
      </c>
      <c r="F4" s="60" t="b">
        <f>'Table 504'!F4='Table 602'!F4</f>
        <v>1</v>
      </c>
      <c r="G4" s="60" t="b">
        <f>'Table 504'!G4='Table 602'!G4</f>
        <v>1</v>
      </c>
      <c r="H4" s="60" t="b">
        <f>'Table 504'!H4='Table 602'!H4</f>
        <v>1</v>
      </c>
      <c r="I4" s="60" t="b">
        <f>'Table 504'!I4='Table 602'!I4</f>
        <v>1</v>
      </c>
      <c r="J4" s="60" t="b">
        <f>'Table 504'!J4='Table 602'!J4</f>
        <v>1</v>
      </c>
      <c r="K4" s="60" t="b">
        <f>'Table 504'!K4='Table 602'!K4</f>
        <v>1</v>
      </c>
      <c r="L4" s="60" t="b">
        <f>'Table 504'!L4='Table 602'!L4</f>
        <v>1</v>
      </c>
      <c r="M4" s="60" t="b">
        <f>'Table 504'!M4='Table 602'!M4</f>
        <v>1</v>
      </c>
      <c r="N4" s="60" t="b">
        <f>'Table 504'!N4='Table 602'!N4</f>
        <v>1</v>
      </c>
      <c r="O4" s="60" t="b">
        <f>'Table 504'!O4='Table 602'!O4</f>
        <v>1</v>
      </c>
      <c r="P4" s="60" t="b">
        <f>'Table 504'!P4='Table 602'!P4</f>
        <v>1</v>
      </c>
      <c r="Q4" s="60" t="b">
        <f>'Table 504'!Q4='Table 602'!Q4</f>
        <v>1</v>
      </c>
      <c r="R4" s="60" t="b">
        <f>'Table 504'!R4='Table 602'!R4</f>
        <v>1</v>
      </c>
    </row>
    <row r="5" spans="1:18" ht="15">
      <c r="A5" s="60" t="b">
        <f>'Table 504'!A5='Table 602'!A5</f>
        <v>1</v>
      </c>
      <c r="B5" s="60" t="b">
        <f>'Table 504'!B5='Table 602'!B5</f>
        <v>1</v>
      </c>
      <c r="C5" s="60" t="b">
        <f>'Table 504'!C5='Table 602'!C5</f>
        <v>1</v>
      </c>
      <c r="D5" s="60" t="b">
        <f>'Table 504'!D5='Table 602'!D5</f>
        <v>1</v>
      </c>
      <c r="E5" s="60" t="b">
        <f>'Table 504'!E5='Table 602'!E5</f>
        <v>1</v>
      </c>
      <c r="F5" s="60" t="b">
        <f>'Table 504'!F5='Table 602'!F5</f>
        <v>1</v>
      </c>
      <c r="G5" s="60" t="b">
        <f>'Table 504'!G5='Table 602'!G5</f>
        <v>1</v>
      </c>
      <c r="H5" s="60" t="b">
        <f>'Table 504'!H5='Table 602'!H5</f>
        <v>1</v>
      </c>
      <c r="I5" s="60" t="b">
        <f>'Table 504'!I5='Table 602'!I5</f>
        <v>1</v>
      </c>
      <c r="J5" s="60" t="b">
        <f>'Table 504'!J5='Table 602'!J5</f>
        <v>1</v>
      </c>
      <c r="K5" s="60" t="b">
        <f>'Table 504'!K5='Table 602'!K5</f>
        <v>1</v>
      </c>
      <c r="L5" s="60" t="b">
        <f>'Table 504'!L5='Table 602'!L5</f>
        <v>1</v>
      </c>
      <c r="M5" s="60" t="b">
        <f>'Table 504'!M5='Table 602'!M5</f>
        <v>1</v>
      </c>
      <c r="N5" s="60" t="b">
        <f>'Table 504'!N5='Table 602'!N5</f>
        <v>1</v>
      </c>
      <c r="O5" s="60" t="b">
        <f>'Table 504'!O5='Table 602'!O5</f>
        <v>1</v>
      </c>
      <c r="P5" s="60" t="b">
        <f>'Table 504'!P5='Table 602'!P5</f>
        <v>1</v>
      </c>
      <c r="Q5" s="60" t="b">
        <f>'Table 504'!Q5='Table 602'!Q5</f>
        <v>1</v>
      </c>
      <c r="R5" s="60" t="b">
        <f>'Table 504'!R5='Table 602'!R5</f>
        <v>1</v>
      </c>
    </row>
    <row r="6" spans="1:18" ht="15">
      <c r="A6" s="60" t="b">
        <f>'Table 504'!A6='Table 602'!A6</f>
        <v>1</v>
      </c>
      <c r="B6" s="60" t="b">
        <f>'Table 504'!B6='Table 602'!B6</f>
        <v>1</v>
      </c>
      <c r="C6" s="60" t="b">
        <f>'Table 504'!C6='Table 602'!C6</f>
        <v>1</v>
      </c>
      <c r="D6" s="60" t="b">
        <f>'Table 504'!D6='Table 602'!D6</f>
        <v>1</v>
      </c>
      <c r="E6" s="60" t="b">
        <f>'Table 504'!E6='Table 602'!E6</f>
        <v>1</v>
      </c>
      <c r="F6" s="60" t="b">
        <f>'Table 504'!F6='Table 602'!F6</f>
        <v>1</v>
      </c>
      <c r="G6" s="60" t="b">
        <f>'Table 504'!G6='Table 602'!G6</f>
        <v>1</v>
      </c>
      <c r="H6" s="60" t="b">
        <f>'Table 504'!H6='Table 602'!H6</f>
        <v>1</v>
      </c>
      <c r="I6" s="60" t="b">
        <f>'Table 504'!I6='Table 602'!I6</f>
        <v>1</v>
      </c>
      <c r="J6" s="60" t="b">
        <f>'Table 504'!J6='Table 602'!J6</f>
        <v>1</v>
      </c>
      <c r="K6" s="60" t="b">
        <f>'Table 504'!K6='Table 602'!K6</f>
        <v>1</v>
      </c>
      <c r="L6" s="60" t="b">
        <f>'Table 504'!L6='Table 602'!L6</f>
        <v>1</v>
      </c>
      <c r="M6" s="60" t="b">
        <f>'Table 504'!M6='Table 602'!M6</f>
        <v>1</v>
      </c>
      <c r="N6" s="60" t="b">
        <f>'Table 504'!N6='Table 602'!N6</f>
        <v>1</v>
      </c>
      <c r="O6" s="60" t="b">
        <f>'Table 504'!O6='Table 602'!O6</f>
        <v>1</v>
      </c>
      <c r="P6" s="60" t="b">
        <f>'Table 504'!P6='Table 602'!P6</f>
        <v>1</v>
      </c>
      <c r="Q6" s="60" t="b">
        <f>'Table 504'!Q6='Table 602'!Q6</f>
        <v>1</v>
      </c>
      <c r="R6" s="60" t="b">
        <f>'Table 504'!R6='Table 602'!R6</f>
        <v>1</v>
      </c>
    </row>
    <row r="7" spans="1:18" ht="15">
      <c r="A7" s="60" t="b">
        <f>'Table 504'!A7='Table 602'!A7</f>
        <v>1</v>
      </c>
      <c r="B7" s="60" t="b">
        <f>'Table 504'!B7='Table 602'!B7</f>
        <v>1</v>
      </c>
      <c r="C7" s="60" t="b">
        <f>'Table 504'!C7='Table 602'!C7</f>
        <v>1</v>
      </c>
      <c r="D7" s="60" t="b">
        <f>'Table 504'!D7='Table 602'!D7</f>
        <v>1</v>
      </c>
      <c r="E7" s="60" t="b">
        <f>'Table 504'!E7='Table 602'!E7</f>
        <v>1</v>
      </c>
      <c r="F7" s="60" t="b">
        <f>'Table 504'!F7='Table 602'!F7</f>
        <v>1</v>
      </c>
      <c r="G7" s="60" t="b">
        <f>'Table 504'!G7='Table 602'!G7</f>
        <v>1</v>
      </c>
      <c r="H7" s="60" t="b">
        <f>'Table 504'!H7='Table 602'!H7</f>
        <v>1</v>
      </c>
      <c r="I7" s="60" t="b">
        <f>'Table 504'!I7='Table 602'!I7</f>
        <v>1</v>
      </c>
      <c r="J7" s="60" t="b">
        <f>'Table 504'!J7='Table 602'!J7</f>
        <v>1</v>
      </c>
      <c r="K7" s="60" t="b">
        <f>'Table 504'!K7='Table 602'!K7</f>
        <v>1</v>
      </c>
      <c r="L7" s="60" t="b">
        <f>'Table 504'!L7='Table 602'!L7</f>
        <v>1</v>
      </c>
      <c r="M7" s="60" t="b">
        <f>'Table 504'!M7='Table 602'!M7</f>
        <v>1</v>
      </c>
      <c r="N7" s="60" t="b">
        <f>'Table 504'!N7='Table 602'!N7</f>
        <v>1</v>
      </c>
      <c r="O7" s="60" t="b">
        <f>'Table 504'!O7='Table 602'!O7</f>
        <v>1</v>
      </c>
      <c r="P7" s="60" t="b">
        <f>'Table 504'!P7='Table 602'!P7</f>
        <v>1</v>
      </c>
      <c r="Q7" s="60" t="b">
        <f>'Table 504'!Q7='Table 602'!Q7</f>
        <v>1</v>
      </c>
      <c r="R7" s="60" t="b">
        <f>'Table 504'!R7='Table 602'!R7</f>
        <v>1</v>
      </c>
    </row>
    <row r="8" spans="1:18" ht="15">
      <c r="A8" s="60" t="b">
        <f>'Table 504'!A8='Table 602'!A8</f>
        <v>1</v>
      </c>
      <c r="B8" s="60" t="b">
        <f>'Table 504'!B8='Table 602'!B8</f>
        <v>1</v>
      </c>
      <c r="C8" s="60" t="b">
        <f>'Table 504'!C8='Table 602'!C8</f>
        <v>1</v>
      </c>
      <c r="D8" s="60" t="b">
        <f>'Table 504'!D8='Table 602'!D8</f>
        <v>1</v>
      </c>
      <c r="E8" s="60" t="b">
        <f>'Table 504'!E8='Table 602'!E8</f>
        <v>1</v>
      </c>
      <c r="F8" s="60" t="b">
        <f>'Table 504'!F8='Table 602'!F8</f>
        <v>1</v>
      </c>
      <c r="G8" s="60" t="b">
        <f>'Table 504'!G8='Table 602'!G8</f>
        <v>1</v>
      </c>
      <c r="H8" s="60" t="b">
        <f>'Table 504'!H8='Table 602'!H8</f>
        <v>1</v>
      </c>
      <c r="I8" s="60" t="b">
        <f>'Table 504'!I8='Table 602'!I8</f>
        <v>1</v>
      </c>
      <c r="J8" s="60" t="b">
        <f>'Table 504'!J8='Table 602'!J8</f>
        <v>1</v>
      </c>
      <c r="K8" s="60" t="b">
        <f>'Table 504'!K8='Table 602'!K8</f>
        <v>1</v>
      </c>
      <c r="L8" s="60" t="b">
        <f>'Table 504'!L8='Table 602'!L8</f>
        <v>1</v>
      </c>
      <c r="M8" s="60" t="b">
        <f>'Table 504'!M8='Table 602'!M8</f>
        <v>1</v>
      </c>
      <c r="N8" s="60" t="b">
        <f>'Table 504'!N8='Table 602'!N8</f>
        <v>1</v>
      </c>
      <c r="O8" s="60" t="b">
        <f>'Table 504'!O8='Table 602'!O8</f>
        <v>1</v>
      </c>
      <c r="P8" s="60" t="b">
        <f>'Table 504'!P8='Table 602'!P8</f>
        <v>1</v>
      </c>
      <c r="Q8" s="60" t="b">
        <f>'Table 504'!Q8='Table 602'!Q8</f>
        <v>1</v>
      </c>
      <c r="R8" s="60" t="b">
        <f>'Table 504'!R8='Table 602'!R8</f>
        <v>1</v>
      </c>
    </row>
    <row r="9" spans="1:18" ht="15">
      <c r="A9" s="60" t="b">
        <f>'Table 504'!A9='Table 602'!A9</f>
        <v>1</v>
      </c>
      <c r="B9" s="60" t="b">
        <f>'Table 504'!B9='Table 602'!B9</f>
        <v>1</v>
      </c>
      <c r="C9" s="60" t="b">
        <f>'Table 504'!C9='Table 602'!C9</f>
        <v>1</v>
      </c>
      <c r="D9" s="60" t="b">
        <f>'Table 504'!D9='Table 602'!D9</f>
        <v>1</v>
      </c>
      <c r="E9" s="60" t="b">
        <f>'Table 504'!E9='Table 602'!E9</f>
        <v>1</v>
      </c>
      <c r="F9" s="60" t="b">
        <f>'Table 504'!F9='Table 602'!F9</f>
        <v>1</v>
      </c>
      <c r="G9" s="60" t="b">
        <f>'Table 504'!G9='Table 602'!G9</f>
        <v>1</v>
      </c>
      <c r="H9" s="60" t="b">
        <f>'Table 504'!H9='Table 602'!H9</f>
        <v>1</v>
      </c>
      <c r="I9" s="60" t="b">
        <f>'Table 504'!I9='Table 602'!I9</f>
        <v>1</v>
      </c>
      <c r="J9" s="60" t="b">
        <f>'Table 504'!J9='Table 602'!J9</f>
        <v>1</v>
      </c>
      <c r="K9" s="60" t="b">
        <f>'Table 504'!K9='Table 602'!K9</f>
        <v>1</v>
      </c>
      <c r="L9" s="60" t="b">
        <f>'Table 504'!L9='Table 602'!L9</f>
        <v>1</v>
      </c>
      <c r="M9" s="60" t="b">
        <f>'Table 504'!M9='Table 602'!M9</f>
        <v>1</v>
      </c>
      <c r="N9" s="60" t="b">
        <f>'Table 504'!N9='Table 602'!N9</f>
        <v>1</v>
      </c>
      <c r="O9" s="60" t="b">
        <f>'Table 504'!O9='Table 602'!O9</f>
        <v>1</v>
      </c>
      <c r="P9" s="60" t="b">
        <f>'Table 504'!P9='Table 602'!P9</f>
        <v>1</v>
      </c>
      <c r="Q9" s="60" t="b">
        <f>'Table 504'!Q9='Table 602'!Q9</f>
        <v>1</v>
      </c>
      <c r="R9" s="60" t="b">
        <f>'Table 504'!R9='Table 602'!R9</f>
        <v>1</v>
      </c>
    </row>
    <row r="10" spans="1:18" ht="15">
      <c r="A10" s="60" t="b">
        <f>'Table 504'!A10='Table 602'!A10</f>
        <v>1</v>
      </c>
      <c r="B10" s="60" t="b">
        <f>'Table 504'!B10='Table 602'!B10</f>
        <v>1</v>
      </c>
      <c r="C10" s="60" t="b">
        <f>'Table 504'!C10='Table 602'!C10</f>
        <v>0</v>
      </c>
      <c r="D10" s="60" t="b">
        <f>'Table 504'!D10='Table 602'!D10</f>
        <v>1</v>
      </c>
      <c r="E10" s="60" t="b">
        <f>'Table 504'!E10='Table 602'!E10</f>
        <v>1</v>
      </c>
      <c r="F10" s="60" t="b">
        <f>'Table 504'!F10='Table 602'!F10</f>
        <v>1</v>
      </c>
      <c r="G10" s="60" t="b">
        <f>'Table 504'!G10='Table 602'!G10</f>
        <v>1</v>
      </c>
      <c r="H10" s="60" t="b">
        <f>'Table 504'!H10='Table 602'!H10</f>
        <v>1</v>
      </c>
      <c r="I10" s="60" t="b">
        <f>'Table 504'!I10='Table 602'!I10</f>
        <v>1</v>
      </c>
      <c r="J10" s="60" t="b">
        <f>'Table 504'!J10='Table 602'!J10</f>
        <v>1</v>
      </c>
      <c r="K10" s="60" t="b">
        <f>'Table 504'!K10='Table 602'!K10</f>
        <v>1</v>
      </c>
      <c r="L10" s="60" t="b">
        <f>'Table 504'!L10='Table 602'!L10</f>
        <v>1</v>
      </c>
      <c r="M10" s="60" t="b">
        <f>'Table 504'!M10='Table 602'!M10</f>
        <v>1</v>
      </c>
      <c r="N10" s="60" t="b">
        <f>'Table 504'!N10='Table 602'!N10</f>
        <v>1</v>
      </c>
      <c r="O10" s="60" t="b">
        <f>'Table 504'!O10='Table 602'!O10</f>
        <v>1</v>
      </c>
      <c r="P10" s="60" t="b">
        <f>'Table 504'!P10='Table 602'!P10</f>
        <v>1</v>
      </c>
      <c r="Q10" s="60" t="b">
        <f>'Table 504'!Q10='Table 602'!Q10</f>
        <v>1</v>
      </c>
      <c r="R10" s="60" t="b">
        <f>'Table 504'!R10='Table 602'!R10</f>
        <v>1</v>
      </c>
    </row>
    <row r="11" spans="1:18" ht="15">
      <c r="A11" s="60" t="b">
        <f>'Table 504'!A11='Table 602'!A11</f>
        <v>1</v>
      </c>
      <c r="B11" s="60" t="b">
        <f>'Table 504'!B11='Table 602'!B11</f>
        <v>1</v>
      </c>
      <c r="C11" s="60" t="b">
        <f>'Table 504'!C11='Table 602'!C11</f>
        <v>1</v>
      </c>
      <c r="D11" s="60" t="b">
        <f>'Table 504'!D11='Table 602'!D11</f>
        <v>0</v>
      </c>
      <c r="E11" s="60" t="b">
        <f>'Table 504'!E11='Table 602'!E11</f>
        <v>1</v>
      </c>
      <c r="F11" s="60" t="b">
        <f>'Table 504'!F11='Table 602'!F11</f>
        <v>1</v>
      </c>
      <c r="G11" s="60" t="b">
        <f>'Table 504'!G11='Table 602'!G11</f>
        <v>1</v>
      </c>
      <c r="H11" s="60" t="b">
        <f>'Table 504'!H11='Table 602'!H11</f>
        <v>1</v>
      </c>
      <c r="I11" s="60" t="b">
        <f>'Table 504'!I11='Table 602'!I11</f>
        <v>1</v>
      </c>
      <c r="J11" s="60" t="b">
        <f>'Table 504'!J11='Table 602'!J11</f>
        <v>1</v>
      </c>
      <c r="K11" s="60" t="b">
        <f>'Table 504'!K11='Table 602'!K11</f>
        <v>1</v>
      </c>
      <c r="L11" s="60" t="b">
        <f>'Table 504'!L11='Table 602'!L11</f>
        <v>1</v>
      </c>
      <c r="M11" s="60" t="b">
        <f>'Table 504'!M11='Table 602'!M11</f>
        <v>1</v>
      </c>
      <c r="N11" s="60" t="b">
        <f>'Table 504'!N11='Table 602'!N11</f>
        <v>1</v>
      </c>
      <c r="O11" s="60" t="b">
        <f>'Table 504'!O11='Table 602'!O11</f>
        <v>1</v>
      </c>
      <c r="P11" s="60" t="b">
        <f>'Table 504'!P11='Table 602'!P11</f>
        <v>1</v>
      </c>
      <c r="Q11" s="60" t="b">
        <f>'Table 504'!Q11='Table 602'!Q11</f>
        <v>1</v>
      </c>
      <c r="R11" s="60" t="b">
        <f>'Table 504'!R11='Table 602'!R11</f>
        <v>1</v>
      </c>
    </row>
    <row r="12" spans="1:18" ht="15">
      <c r="A12" s="60" t="b">
        <f>'Table 504'!A12='Table 602'!A12</f>
        <v>1</v>
      </c>
      <c r="B12" s="60" t="b">
        <f>'Table 504'!B12='Table 602'!B12</f>
        <v>1</v>
      </c>
      <c r="C12" s="60" t="b">
        <f>'Table 504'!C12='Table 602'!C12</f>
        <v>1</v>
      </c>
      <c r="D12" s="60" t="b">
        <f>'Table 504'!D12='Table 602'!D12</f>
        <v>1</v>
      </c>
      <c r="E12" s="60" t="b">
        <f>'Table 504'!E12='Table 602'!E12</f>
        <v>1</v>
      </c>
      <c r="F12" s="60" t="b">
        <f>'Table 504'!F12='Table 602'!F12</f>
        <v>1</v>
      </c>
      <c r="G12" s="60" t="b">
        <f>'Table 504'!G12='Table 602'!G12</f>
        <v>1</v>
      </c>
      <c r="H12" s="60" t="b">
        <f>'Table 504'!H12='Table 602'!H12</f>
        <v>1</v>
      </c>
      <c r="I12" s="60" t="b">
        <f>'Table 504'!I12='Table 602'!I12</f>
        <v>1</v>
      </c>
      <c r="J12" s="60" t="b">
        <f>'Table 504'!J12='Table 602'!J12</f>
        <v>1</v>
      </c>
      <c r="K12" s="60" t="b">
        <f>'Table 504'!K12='Table 602'!K12</f>
        <v>1</v>
      </c>
      <c r="L12" s="60" t="b">
        <f>'Table 504'!L12='Table 602'!L12</f>
        <v>1</v>
      </c>
      <c r="M12" s="60" t="b">
        <f>'Table 504'!M12='Table 602'!M12</f>
        <v>1</v>
      </c>
      <c r="N12" s="60" t="b">
        <f>'Table 504'!N12='Table 602'!N12</f>
        <v>1</v>
      </c>
      <c r="O12" s="60" t="b">
        <f>'Table 504'!O12='Table 602'!O12</f>
        <v>1</v>
      </c>
      <c r="P12" s="60" t="b">
        <f>'Table 504'!P12='Table 602'!P12</f>
        <v>1</v>
      </c>
      <c r="Q12" s="60" t="b">
        <f>'Table 504'!Q12='Table 602'!Q12</f>
        <v>1</v>
      </c>
      <c r="R12" s="60" t="b">
        <f>'Table 504'!R12='Table 602'!R12</f>
        <v>1</v>
      </c>
    </row>
    <row r="13" spans="1:18" ht="15">
      <c r="A13" s="60" t="b">
        <f>'Table 504'!A13='Table 602'!A13</f>
        <v>1</v>
      </c>
      <c r="B13" s="60" t="b">
        <f>'Table 504'!B13='Table 602'!B13</f>
        <v>1</v>
      </c>
      <c r="C13" s="60" t="b">
        <f>'Table 504'!C13='Table 602'!C13</f>
        <v>0</v>
      </c>
      <c r="D13" s="60" t="b">
        <f>'Table 504'!D13='Table 602'!D13</f>
        <v>1</v>
      </c>
      <c r="E13" s="60" t="b">
        <f>'Table 504'!E13='Table 602'!E13</f>
        <v>1</v>
      </c>
      <c r="F13" s="60" t="b">
        <f>'Table 504'!F13='Table 602'!F13</f>
        <v>1</v>
      </c>
      <c r="G13" s="60" t="b">
        <f>'Table 504'!G13='Table 602'!G13</f>
        <v>1</v>
      </c>
      <c r="H13" s="60" t="b">
        <f>'Table 504'!H13='Table 602'!H13</f>
        <v>1</v>
      </c>
      <c r="I13" s="60" t="b">
        <f>'Table 504'!I13='Table 602'!I13</f>
        <v>1</v>
      </c>
      <c r="J13" s="60" t="b">
        <f>'Table 504'!J13='Table 602'!J13</f>
        <v>1</v>
      </c>
      <c r="K13" s="60" t="b">
        <f>'Table 504'!K13='Table 602'!K13</f>
        <v>1</v>
      </c>
      <c r="L13" s="60" t="b">
        <f>'Table 504'!L13='Table 602'!L13</f>
        <v>1</v>
      </c>
      <c r="M13" s="60" t="b">
        <f>'Table 504'!M13='Table 602'!M13</f>
        <v>1</v>
      </c>
      <c r="N13" s="60" t="b">
        <f>'Table 504'!N13='Table 602'!N13</f>
        <v>1</v>
      </c>
      <c r="O13" s="60" t="b">
        <f>'Table 504'!O13='Table 602'!O13</f>
        <v>1</v>
      </c>
      <c r="P13" s="60" t="b">
        <f>'Table 504'!P13='Table 602'!P13</f>
        <v>1</v>
      </c>
      <c r="Q13" s="60" t="b">
        <f>'Table 504'!Q13='Table 602'!Q13</f>
        <v>1</v>
      </c>
      <c r="R13" s="60" t="b">
        <f>'Table 504'!R13='Table 602'!R13</f>
        <v>1</v>
      </c>
    </row>
    <row r="14" spans="1:18" ht="15">
      <c r="A14" s="60" t="b">
        <f>'Table 504'!A14='Table 602'!A14</f>
        <v>1</v>
      </c>
      <c r="B14" s="60" t="b">
        <f>'Table 504'!B14='Table 602'!B14</f>
        <v>1</v>
      </c>
      <c r="C14" s="60" t="b">
        <f>'Table 504'!C14='Table 602'!C14</f>
        <v>1</v>
      </c>
      <c r="D14" s="60" t="b">
        <f>'Table 504'!D14='Table 602'!D14</f>
        <v>1</v>
      </c>
      <c r="E14" s="60" t="b">
        <f>'Table 504'!E14='Table 602'!E14</f>
        <v>1</v>
      </c>
      <c r="F14" s="60" t="b">
        <f>'Table 504'!F14='Table 602'!F14</f>
        <v>1</v>
      </c>
      <c r="G14" s="60" t="b">
        <f>'Table 504'!G14='Table 602'!G14</f>
        <v>1</v>
      </c>
      <c r="H14" s="60" t="b">
        <f>'Table 504'!H14='Table 602'!H14</f>
        <v>1</v>
      </c>
      <c r="I14" s="60" t="b">
        <f>'Table 504'!I14='Table 602'!I14</f>
        <v>1</v>
      </c>
      <c r="J14" s="60" t="b">
        <f>'Table 504'!J14='Table 602'!J14</f>
        <v>1</v>
      </c>
      <c r="K14" s="60" t="b">
        <f>'Table 504'!K14='Table 602'!K14</f>
        <v>1</v>
      </c>
      <c r="L14" s="60" t="b">
        <f>'Table 504'!L14='Table 602'!L14</f>
        <v>1</v>
      </c>
      <c r="M14" s="60" t="b">
        <f>'Table 504'!M14='Table 602'!M14</f>
        <v>1</v>
      </c>
      <c r="N14" s="60" t="b">
        <f>'Table 504'!N14='Table 602'!N14</f>
        <v>1</v>
      </c>
      <c r="O14" s="60" t="b">
        <f>'Table 504'!O14='Table 602'!O14</f>
        <v>1</v>
      </c>
      <c r="P14" s="60" t="b">
        <f>'Table 504'!P14='Table 602'!P14</f>
        <v>1</v>
      </c>
      <c r="Q14" s="60" t="b">
        <f>'Table 504'!Q14='Table 602'!Q14</f>
        <v>1</v>
      </c>
      <c r="R14" s="60" t="b">
        <f>'Table 504'!R14='Table 602'!R14</f>
        <v>1</v>
      </c>
    </row>
    <row r="15" spans="1:18" ht="15">
      <c r="A15" s="60" t="b">
        <f>'Table 504'!A15='Table 602'!A15</f>
        <v>1</v>
      </c>
      <c r="B15" s="60" t="b">
        <f>'Table 504'!B15='Table 602'!B15</f>
        <v>1</v>
      </c>
      <c r="C15" s="60" t="b">
        <f>'Table 504'!C15='Table 602'!C15</f>
        <v>1</v>
      </c>
      <c r="D15" s="60" t="b">
        <f>'Table 504'!D15='Table 602'!D15</f>
        <v>0</v>
      </c>
      <c r="E15" s="60" t="b">
        <f>'Table 504'!E15='Table 602'!E15</f>
        <v>1</v>
      </c>
      <c r="F15" s="60" t="b">
        <f>'Table 504'!F15='Table 602'!F15</f>
        <v>1</v>
      </c>
      <c r="G15" s="60" t="b">
        <f>'Table 504'!G15='Table 602'!G15</f>
        <v>1</v>
      </c>
      <c r="H15" s="60" t="b">
        <f>'Table 504'!H15='Table 602'!H15</f>
        <v>1</v>
      </c>
      <c r="I15" s="60" t="b">
        <f>'Table 504'!I15='Table 602'!I15</f>
        <v>1</v>
      </c>
      <c r="J15" s="60" t="b">
        <f>'Table 504'!J15='Table 602'!J15</f>
        <v>1</v>
      </c>
      <c r="K15" s="60" t="b">
        <f>'Table 504'!K15='Table 602'!K15</f>
        <v>1</v>
      </c>
      <c r="L15" s="60" t="b">
        <f>'Table 504'!L15='Table 602'!L15</f>
        <v>1</v>
      </c>
      <c r="M15" s="60" t="b">
        <f>'Table 504'!M15='Table 602'!M15</f>
        <v>1</v>
      </c>
      <c r="N15" s="60" t="b">
        <f>'Table 504'!N15='Table 602'!N15</f>
        <v>1</v>
      </c>
      <c r="O15" s="60" t="b">
        <f>'Table 504'!O15='Table 602'!O15</f>
        <v>1</v>
      </c>
      <c r="P15" s="60" t="b">
        <f>'Table 504'!P15='Table 602'!P15</f>
        <v>1</v>
      </c>
      <c r="Q15" s="60" t="b">
        <f>'Table 504'!Q15='Table 602'!Q15</f>
        <v>1</v>
      </c>
      <c r="R15" s="60" t="b">
        <f>'Table 504'!R15='Table 602'!R15</f>
        <v>1</v>
      </c>
    </row>
    <row r="16" spans="1:18" ht="15">
      <c r="A16" s="60" t="b">
        <f>'Table 504'!A16='Table 602'!A16</f>
        <v>1</v>
      </c>
      <c r="B16" s="60" t="b">
        <f>'Table 504'!B16='Table 602'!B16</f>
        <v>1</v>
      </c>
      <c r="C16" s="60" t="b">
        <f>'Table 504'!C16='Table 602'!C16</f>
        <v>1</v>
      </c>
      <c r="D16" s="60" t="b">
        <f>'Table 504'!D16='Table 602'!D16</f>
        <v>1</v>
      </c>
      <c r="E16" s="60" t="b">
        <f>'Table 504'!E16='Table 602'!E16</f>
        <v>1</v>
      </c>
      <c r="F16" s="60" t="b">
        <f>'Table 504'!F16='Table 602'!F16</f>
        <v>1</v>
      </c>
      <c r="G16" s="60" t="b">
        <f>'Table 504'!G16='Table 602'!G16</f>
        <v>1</v>
      </c>
      <c r="H16" s="60" t="b">
        <f>'Table 504'!H16='Table 602'!H16</f>
        <v>1</v>
      </c>
      <c r="I16" s="60" t="b">
        <f>'Table 504'!I16='Table 602'!I16</f>
        <v>1</v>
      </c>
      <c r="J16" s="60" t="b">
        <f>'Table 504'!J16='Table 602'!J16</f>
        <v>1</v>
      </c>
      <c r="K16" s="60" t="b">
        <f>'Table 504'!K16='Table 602'!K16</f>
        <v>1</v>
      </c>
      <c r="L16" s="60" t="b">
        <f>'Table 504'!L16='Table 602'!L16</f>
        <v>1</v>
      </c>
      <c r="M16" s="60" t="b">
        <f>'Table 504'!M16='Table 602'!M16</f>
        <v>1</v>
      </c>
      <c r="N16" s="60" t="b">
        <f>'Table 504'!N16='Table 602'!N16</f>
        <v>1</v>
      </c>
      <c r="O16" s="60" t="b">
        <f>'Table 504'!O16='Table 602'!O16</f>
        <v>1</v>
      </c>
      <c r="P16" s="60" t="b">
        <f>'Table 504'!P16='Table 602'!P16</f>
        <v>1</v>
      </c>
      <c r="Q16" s="60" t="b">
        <f>'Table 504'!Q16='Table 602'!Q16</f>
        <v>1</v>
      </c>
      <c r="R16" s="60" t="b">
        <f>'Table 504'!R16='Table 602'!R16</f>
        <v>1</v>
      </c>
    </row>
    <row r="17" spans="1:18" ht="15">
      <c r="A17" s="60" t="b">
        <f>'Table 504'!A17='Table 602'!A17</f>
        <v>1</v>
      </c>
      <c r="B17" s="60" t="b">
        <f>'Table 504'!B17='Table 602'!B17</f>
        <v>1</v>
      </c>
      <c r="C17" s="60" t="b">
        <f>'Table 504'!C17='Table 602'!C17</f>
        <v>1</v>
      </c>
      <c r="D17" s="60" t="b">
        <f>'Table 504'!D17='Table 602'!D17</f>
        <v>0</v>
      </c>
      <c r="E17" s="60" t="b">
        <f>'Table 504'!E17='Table 602'!E17</f>
        <v>1</v>
      </c>
      <c r="F17" s="60" t="b">
        <f>'Table 504'!F17='Table 602'!F17</f>
        <v>1</v>
      </c>
      <c r="G17" s="60" t="b">
        <f>'Table 504'!G17='Table 602'!G17</f>
        <v>1</v>
      </c>
      <c r="H17" s="60" t="b">
        <f>'Table 504'!H17='Table 602'!H17</f>
        <v>1</v>
      </c>
      <c r="I17" s="60" t="b">
        <f>'Table 504'!I17='Table 602'!I17</f>
        <v>1</v>
      </c>
      <c r="J17" s="60" t="b">
        <f>'Table 504'!J17='Table 602'!J17</f>
        <v>1</v>
      </c>
      <c r="K17" s="60" t="b">
        <f>'Table 504'!K17='Table 602'!K17</f>
        <v>1</v>
      </c>
      <c r="L17" s="60" t="b">
        <f>'Table 504'!L17='Table 602'!L17</f>
        <v>1</v>
      </c>
      <c r="M17" s="60" t="b">
        <f>'Table 504'!M17='Table 602'!M17</f>
        <v>1</v>
      </c>
      <c r="N17" s="60" t="b">
        <f>'Table 504'!N17='Table 602'!N17</f>
        <v>1</v>
      </c>
      <c r="O17" s="60" t="b">
        <f>'Table 504'!O17='Table 602'!O17</f>
        <v>1</v>
      </c>
      <c r="P17" s="60" t="b">
        <f>'Table 504'!P17='Table 602'!P17</f>
        <v>1</v>
      </c>
      <c r="Q17" s="60" t="b">
        <f>'Table 504'!Q17='Table 602'!Q17</f>
        <v>1</v>
      </c>
      <c r="R17" s="60" t="b">
        <f>'Table 504'!R17='Table 602'!R17</f>
        <v>1</v>
      </c>
    </row>
    <row r="18" spans="1:18" ht="15">
      <c r="A18" s="60" t="b">
        <f>'Table 504'!A18='Table 602'!A18</f>
        <v>1</v>
      </c>
      <c r="B18" s="60" t="b">
        <f>'Table 504'!B18='Table 602'!B18</f>
        <v>1</v>
      </c>
      <c r="C18" s="60" t="b">
        <f>'Table 504'!C18='Table 602'!C18</f>
        <v>1</v>
      </c>
      <c r="D18" s="60" t="b">
        <f>'Table 504'!D18='Table 602'!D18</f>
        <v>1</v>
      </c>
      <c r="E18" s="60" t="b">
        <f>'Table 504'!E18='Table 602'!E18</f>
        <v>1</v>
      </c>
      <c r="F18" s="60" t="b">
        <f>'Table 504'!F18='Table 602'!F18</f>
        <v>1</v>
      </c>
      <c r="G18" s="60" t="b">
        <f>'Table 504'!G18='Table 602'!G18</f>
        <v>1</v>
      </c>
      <c r="H18" s="60" t="b">
        <f>'Table 504'!H18='Table 602'!H18</f>
        <v>1</v>
      </c>
      <c r="I18" s="60" t="b">
        <f>'Table 504'!I18='Table 602'!I18</f>
        <v>1</v>
      </c>
      <c r="J18" s="60" t="b">
        <f>'Table 504'!J18='Table 602'!J18</f>
        <v>1</v>
      </c>
      <c r="K18" s="60" t="b">
        <f>'Table 504'!K18='Table 602'!K18</f>
        <v>1</v>
      </c>
      <c r="L18" s="60" t="b">
        <f>'Table 504'!L18='Table 602'!L18</f>
        <v>1</v>
      </c>
      <c r="M18" s="60" t="b">
        <f>'Table 504'!M18='Table 602'!M18</f>
        <v>1</v>
      </c>
      <c r="N18" s="60" t="b">
        <f>'Table 504'!N18='Table 602'!N18</f>
        <v>1</v>
      </c>
      <c r="O18" s="60" t="b">
        <f>'Table 504'!O18='Table 602'!O18</f>
        <v>1</v>
      </c>
      <c r="P18" s="60" t="b">
        <f>'Table 504'!P18='Table 602'!P18</f>
        <v>1</v>
      </c>
      <c r="Q18" s="60" t="b">
        <f>'Table 504'!Q18='Table 602'!Q18</f>
        <v>1</v>
      </c>
      <c r="R18" s="60" t="b">
        <f>'Table 504'!R18='Table 602'!R18</f>
        <v>1</v>
      </c>
    </row>
    <row r="19" spans="1:18" ht="15">
      <c r="A19" s="60" t="b">
        <f>'Table 504'!A19='Table 602'!A19</f>
        <v>1</v>
      </c>
      <c r="B19" s="60" t="b">
        <f>'Table 504'!B19='Table 602'!B19</f>
        <v>1</v>
      </c>
      <c r="C19" s="60" t="b">
        <f>'Table 504'!C19='Table 602'!C19</f>
        <v>1</v>
      </c>
      <c r="D19" s="60" t="b">
        <f>'Table 504'!D19='Table 602'!D19</f>
        <v>1</v>
      </c>
      <c r="E19" s="60" t="b">
        <f>'Table 504'!E19='Table 602'!E19</f>
        <v>1</v>
      </c>
      <c r="F19" s="60" t="b">
        <f>'Table 504'!F19='Table 602'!F19</f>
        <v>1</v>
      </c>
      <c r="G19" s="60" t="b">
        <f>'Table 504'!G19='Table 602'!G19</f>
        <v>1</v>
      </c>
      <c r="H19" s="60" t="b">
        <f>'Table 504'!H19='Table 602'!H19</f>
        <v>1</v>
      </c>
      <c r="I19" s="60" t="b">
        <f>'Table 504'!I19='Table 602'!I19</f>
        <v>1</v>
      </c>
      <c r="J19" s="60" t="b">
        <f>'Table 504'!J19='Table 602'!J19</f>
        <v>1</v>
      </c>
      <c r="K19" s="60" t="b">
        <f>'Table 504'!K19='Table 602'!K19</f>
        <v>1</v>
      </c>
      <c r="L19" s="60" t="b">
        <f>'Table 504'!L19='Table 602'!L19</f>
        <v>1</v>
      </c>
      <c r="M19" s="60" t="b">
        <f>'Table 504'!M19='Table 602'!M19</f>
        <v>1</v>
      </c>
      <c r="N19" s="60" t="b">
        <f>'Table 504'!N19='Table 602'!N19</f>
        <v>1</v>
      </c>
      <c r="O19" s="60" t="b">
        <f>'Table 504'!O19='Table 602'!O19</f>
        <v>1</v>
      </c>
      <c r="P19" s="60" t="b">
        <f>'Table 504'!P19='Table 602'!P19</f>
        <v>1</v>
      </c>
      <c r="Q19" s="60" t="b">
        <f>'Table 504'!Q19='Table 602'!Q19</f>
        <v>1</v>
      </c>
      <c r="R19" s="60" t="b">
        <f>'Table 504'!R19='Table 602'!R19</f>
        <v>1</v>
      </c>
    </row>
    <row r="20" spans="1:18" ht="15">
      <c r="A20" s="60" t="b">
        <f>'Table 504'!A20='Table 602'!A20</f>
        <v>1</v>
      </c>
      <c r="B20" s="60" t="b">
        <f>'Table 504'!B20='Table 602'!B20</f>
        <v>1</v>
      </c>
      <c r="C20" s="60" t="b">
        <f>'Table 504'!C20='Table 602'!C20</f>
        <v>1</v>
      </c>
      <c r="D20" s="60" t="b">
        <f>'Table 504'!D20='Table 602'!D20</f>
        <v>1</v>
      </c>
      <c r="E20" s="60" t="b">
        <f>'Table 504'!E20='Table 602'!E20</f>
        <v>1</v>
      </c>
      <c r="F20" s="60" t="b">
        <f>'Table 504'!F20='Table 602'!F20</f>
        <v>1</v>
      </c>
      <c r="G20" s="60" t="b">
        <f>'Table 504'!G20='Table 602'!G20</f>
        <v>1</v>
      </c>
      <c r="H20" s="60" t="b">
        <f>'Table 504'!H20='Table 602'!H20</f>
        <v>1</v>
      </c>
      <c r="I20" s="60" t="b">
        <f>'Table 504'!I20='Table 602'!I20</f>
        <v>1</v>
      </c>
      <c r="J20" s="60" t="b">
        <f>'Table 504'!J20='Table 602'!J20</f>
        <v>1</v>
      </c>
      <c r="K20" s="60" t="b">
        <f>'Table 504'!K20='Table 602'!K20</f>
        <v>1</v>
      </c>
      <c r="L20" s="60" t="b">
        <f>'Table 504'!L20='Table 602'!L20</f>
        <v>1</v>
      </c>
      <c r="M20" s="60" t="b">
        <f>'Table 504'!M20='Table 602'!M20</f>
        <v>1</v>
      </c>
      <c r="N20" s="60" t="b">
        <f>'Table 504'!N20='Table 602'!N20</f>
        <v>1</v>
      </c>
      <c r="O20" s="60" t="b">
        <f>'Table 504'!O20='Table 602'!O20</f>
        <v>1</v>
      </c>
      <c r="P20" s="60" t="b">
        <f>'Table 504'!P20='Table 602'!P20</f>
        <v>1</v>
      </c>
      <c r="Q20" s="60" t="b">
        <f>'Table 504'!Q20='Table 602'!Q20</f>
        <v>1</v>
      </c>
      <c r="R20" s="60" t="b">
        <f>'Table 504'!R20='Table 602'!R20</f>
        <v>1</v>
      </c>
    </row>
    <row r="21" spans="1:18" ht="15">
      <c r="A21" s="60" t="b">
        <f>'Table 504'!A21='Table 602'!A21</f>
        <v>1</v>
      </c>
      <c r="B21" s="60" t="b">
        <f>'Table 504'!B21='Table 602'!B21</f>
        <v>1</v>
      </c>
      <c r="C21" s="60" t="b">
        <f>'Table 504'!C21='Table 602'!C21</f>
        <v>1</v>
      </c>
      <c r="D21" s="60" t="b">
        <f>'Table 504'!D21='Table 602'!D21</f>
        <v>1</v>
      </c>
      <c r="E21" s="60" t="b">
        <f>'Table 504'!E21='Table 602'!E21</f>
        <v>1</v>
      </c>
      <c r="F21" s="60" t="b">
        <f>'Table 504'!F21='Table 602'!F21</f>
        <v>1</v>
      </c>
      <c r="G21" s="60" t="b">
        <f>'Table 504'!G21='Table 602'!G21</f>
        <v>1</v>
      </c>
      <c r="H21" s="60" t="b">
        <f>'Table 504'!H21='Table 602'!H21</f>
        <v>1</v>
      </c>
      <c r="I21" s="60" t="b">
        <f>'Table 504'!I21='Table 602'!I21</f>
        <v>1</v>
      </c>
      <c r="J21" s="60" t="b">
        <f>'Table 504'!J21='Table 602'!J21</f>
        <v>1</v>
      </c>
      <c r="K21" s="60" t="b">
        <f>'Table 504'!K21='Table 602'!K21</f>
        <v>1</v>
      </c>
      <c r="L21" s="60" t="b">
        <f>'Table 504'!L21='Table 602'!L21</f>
        <v>1</v>
      </c>
      <c r="M21" s="60" t="b">
        <f>'Table 504'!M21='Table 602'!M21</f>
        <v>1</v>
      </c>
      <c r="N21" s="60" t="b">
        <f>'Table 504'!N21='Table 602'!N21</f>
        <v>1</v>
      </c>
      <c r="O21" s="60" t="b">
        <f>'Table 504'!O21='Table 602'!O21</f>
        <v>1</v>
      </c>
      <c r="P21" s="60" t="b">
        <f>'Table 504'!P21='Table 602'!P21</f>
        <v>1</v>
      </c>
      <c r="Q21" s="60" t="b">
        <f>'Table 504'!Q21='Table 602'!Q21</f>
        <v>1</v>
      </c>
      <c r="R21" s="60" t="b">
        <f>'Table 504'!R21='Table 602'!R21</f>
        <v>1</v>
      </c>
    </row>
    <row r="22" spans="1:18" ht="15">
      <c r="A22" s="60" t="b">
        <f>'Table 504'!A22='Table 602'!A22</f>
        <v>1</v>
      </c>
      <c r="B22" s="60" t="b">
        <f>'Table 504'!B22='Table 602'!B22</f>
        <v>1</v>
      </c>
      <c r="C22" s="60" t="b">
        <f>'Table 504'!C22='Table 602'!C22</f>
        <v>1</v>
      </c>
      <c r="D22" s="60" t="b">
        <f>'Table 504'!D22='Table 602'!D22</f>
        <v>1</v>
      </c>
      <c r="E22" s="60" t="b">
        <f>'Table 504'!E22='Table 602'!E22</f>
        <v>1</v>
      </c>
      <c r="F22" s="60" t="b">
        <f>'Table 504'!F22='Table 602'!F22</f>
        <v>1</v>
      </c>
      <c r="G22" s="60" t="b">
        <f>'Table 504'!G22='Table 602'!G22</f>
        <v>1</v>
      </c>
      <c r="H22" s="60" t="b">
        <f>'Table 504'!H22='Table 602'!H22</f>
        <v>1</v>
      </c>
      <c r="I22" s="60" t="b">
        <f>'Table 504'!I22='Table 602'!I22</f>
        <v>1</v>
      </c>
      <c r="J22" s="60" t="b">
        <f>'Table 504'!J22='Table 602'!J22</f>
        <v>1</v>
      </c>
      <c r="K22" s="60" t="b">
        <f>'Table 504'!K22='Table 602'!K22</f>
        <v>1</v>
      </c>
      <c r="L22" s="60" t="b">
        <f>'Table 504'!L22='Table 602'!L22</f>
        <v>1</v>
      </c>
      <c r="M22" s="60" t="b">
        <f>'Table 504'!M22='Table 602'!M22</f>
        <v>1</v>
      </c>
      <c r="N22" s="60" t="b">
        <f>'Table 504'!N22='Table 602'!N22</f>
        <v>1</v>
      </c>
      <c r="O22" s="60" t="b">
        <f>'Table 504'!O22='Table 602'!O22</f>
        <v>1</v>
      </c>
      <c r="P22" s="60" t="b">
        <f>'Table 504'!P22='Table 602'!P22</f>
        <v>1</v>
      </c>
      <c r="Q22" s="60" t="b">
        <f>'Table 504'!Q22='Table 602'!Q22</f>
        <v>1</v>
      </c>
      <c r="R22" s="60" t="b">
        <f>'Table 504'!R22='Table 602'!R22</f>
        <v>1</v>
      </c>
    </row>
    <row r="23" spans="1:18" ht="15">
      <c r="A23" s="60" t="b">
        <f>'Table 504'!A23='Table 602'!A23</f>
        <v>1</v>
      </c>
      <c r="B23" s="60" t="b">
        <f>'Table 504'!B23='Table 602'!B23</f>
        <v>1</v>
      </c>
      <c r="C23" s="60" t="b">
        <f>'Table 504'!C23='Table 602'!C23</f>
        <v>1</v>
      </c>
      <c r="D23" s="60" t="b">
        <f>'Table 504'!D23='Table 602'!D23</f>
        <v>1</v>
      </c>
      <c r="E23" s="60" t="b">
        <f>'Table 504'!E23='Table 602'!E23</f>
        <v>1</v>
      </c>
      <c r="F23" s="60" t="b">
        <f>'Table 504'!F23='Table 602'!F23</f>
        <v>1</v>
      </c>
      <c r="G23" s="60" t="b">
        <f>'Table 504'!G23='Table 602'!G23</f>
        <v>1</v>
      </c>
      <c r="H23" s="60" t="b">
        <f>'Table 504'!H23='Table 602'!H23</f>
        <v>1</v>
      </c>
      <c r="I23" s="60" t="b">
        <f>'Table 504'!I23='Table 602'!I23</f>
        <v>1</v>
      </c>
      <c r="J23" s="60" t="b">
        <f>'Table 504'!J23='Table 602'!J23</f>
        <v>1</v>
      </c>
      <c r="K23" s="60" t="b">
        <f>'Table 504'!K23='Table 602'!K23</f>
        <v>1</v>
      </c>
      <c r="L23" s="60" t="b">
        <f>'Table 504'!L23='Table 602'!L23</f>
        <v>1</v>
      </c>
      <c r="M23" s="60" t="b">
        <f>'Table 504'!M23='Table 602'!M23</f>
        <v>1</v>
      </c>
      <c r="N23" s="60" t="b">
        <f>'Table 504'!N23='Table 602'!N23</f>
        <v>1</v>
      </c>
      <c r="O23" s="60" t="b">
        <f>'Table 504'!O23='Table 602'!O23</f>
        <v>1</v>
      </c>
      <c r="P23" s="60" t="b">
        <f>'Table 504'!P23='Table 602'!P23</f>
        <v>1</v>
      </c>
      <c r="Q23" s="60" t="b">
        <f>'Table 504'!Q23='Table 602'!Q23</f>
        <v>1</v>
      </c>
      <c r="R23" s="60" t="b">
        <f>'Table 504'!R23='Table 602'!R23</f>
        <v>1</v>
      </c>
    </row>
    <row r="24" spans="1:18" ht="15">
      <c r="A24" s="60" t="b">
        <f>'Table 504'!A24='Table 602'!A24</f>
        <v>1</v>
      </c>
      <c r="B24" s="60" t="b">
        <f>'Table 504'!B24='Table 602'!B24</f>
        <v>1</v>
      </c>
      <c r="C24" s="60" t="b">
        <f>'Table 504'!C24='Table 602'!C24</f>
        <v>1</v>
      </c>
      <c r="D24" s="60" t="b">
        <f>'Table 504'!D24='Table 602'!D24</f>
        <v>1</v>
      </c>
      <c r="E24" s="60" t="b">
        <f>'Table 504'!E24='Table 602'!E24</f>
        <v>1</v>
      </c>
      <c r="F24" s="60" t="b">
        <f>'Table 504'!F24='Table 602'!F24</f>
        <v>1</v>
      </c>
      <c r="G24" s="60" t="b">
        <f>'Table 504'!G24='Table 602'!G24</f>
        <v>1</v>
      </c>
      <c r="H24" s="60" t="b">
        <f>'Table 504'!H24='Table 602'!H24</f>
        <v>1</v>
      </c>
      <c r="I24" s="60" t="b">
        <f>'Table 504'!I24='Table 602'!I24</f>
        <v>1</v>
      </c>
      <c r="J24" s="60" t="b">
        <f>'Table 504'!J24='Table 602'!J24</f>
        <v>1</v>
      </c>
      <c r="K24" s="60" t="b">
        <f>'Table 504'!K24='Table 602'!K24</f>
        <v>1</v>
      </c>
      <c r="L24" s="60" t="b">
        <f>'Table 504'!L24='Table 602'!L24</f>
        <v>1</v>
      </c>
      <c r="M24" s="60" t="b">
        <f>'Table 504'!M24='Table 602'!M24</f>
        <v>1</v>
      </c>
      <c r="N24" s="60" t="b">
        <f>'Table 504'!N24='Table 602'!N24</f>
        <v>1</v>
      </c>
      <c r="O24" s="60" t="b">
        <f>'Table 504'!O24='Table 602'!O24</f>
        <v>1</v>
      </c>
      <c r="P24" s="60" t="b">
        <f>'Table 504'!P24='Table 602'!P24</f>
        <v>1</v>
      </c>
      <c r="Q24" s="60" t="b">
        <f>'Table 504'!Q24='Table 602'!Q24</f>
        <v>1</v>
      </c>
      <c r="R24" s="60" t="b">
        <f>'Table 504'!R24='Table 602'!R24</f>
        <v>1</v>
      </c>
    </row>
    <row r="25" spans="1:18" ht="15">
      <c r="A25" s="60" t="b">
        <f>'Table 504'!A25='Table 602'!A25</f>
        <v>1</v>
      </c>
      <c r="B25" s="60" t="b">
        <f>'Table 504'!B25='Table 602'!B25</f>
        <v>1</v>
      </c>
      <c r="C25" s="60" t="b">
        <f>'Table 504'!C25='Table 602'!C25</f>
        <v>1</v>
      </c>
      <c r="D25" s="60" t="b">
        <f>'Table 504'!D25='Table 602'!D25</f>
        <v>1</v>
      </c>
      <c r="E25" s="60" t="b">
        <f>'Table 504'!E25='Table 602'!E25</f>
        <v>1</v>
      </c>
      <c r="F25" s="60" t="b">
        <f>'Table 504'!F25='Table 602'!F25</f>
        <v>1</v>
      </c>
      <c r="G25" s="60" t="b">
        <f>'Table 504'!G25='Table 602'!G25</f>
        <v>1</v>
      </c>
      <c r="H25" s="60" t="b">
        <f>'Table 504'!H25='Table 602'!H25</f>
        <v>1</v>
      </c>
      <c r="I25" s="60" t="b">
        <f>'Table 504'!I25='Table 602'!I25</f>
        <v>1</v>
      </c>
      <c r="J25" s="60" t="b">
        <f>'Table 504'!J25='Table 602'!J25</f>
        <v>1</v>
      </c>
      <c r="K25" s="60" t="b">
        <f>'Table 504'!K25='Table 602'!K25</f>
        <v>1</v>
      </c>
      <c r="L25" s="60" t="b">
        <f>'Table 504'!L25='Table 602'!L25</f>
        <v>1</v>
      </c>
      <c r="M25" s="60" t="b">
        <f>'Table 504'!M25='Table 602'!M25</f>
        <v>1</v>
      </c>
      <c r="N25" s="60" t="b">
        <f>'Table 504'!N25='Table 602'!N25</f>
        <v>1</v>
      </c>
      <c r="O25" s="60" t="b">
        <f>'Table 504'!O25='Table 602'!O25</f>
        <v>1</v>
      </c>
      <c r="P25" s="60" t="b">
        <f>'Table 504'!P25='Table 602'!P25</f>
        <v>1</v>
      </c>
      <c r="Q25" s="60" t="b">
        <f>'Table 504'!Q25='Table 602'!Q25</f>
        <v>1</v>
      </c>
      <c r="R25" s="60" t="b">
        <f>'Table 504'!R25='Table 602'!R25</f>
        <v>1</v>
      </c>
    </row>
    <row r="26" spans="1:18" ht="15">
      <c r="A26" s="60" t="b">
        <f>'Table 504'!A26='Table 602'!A26</f>
        <v>1</v>
      </c>
      <c r="B26" s="60" t="b">
        <f>'Table 504'!B26='Table 602'!B26</f>
        <v>1</v>
      </c>
      <c r="C26" s="60" t="b">
        <f>'Table 504'!C26='Table 602'!C26</f>
        <v>1</v>
      </c>
      <c r="D26" s="60" t="b">
        <f>'Table 504'!D26='Table 602'!D26</f>
        <v>1</v>
      </c>
      <c r="E26" s="60" t="b">
        <f>'Table 504'!E26='Table 602'!E26</f>
        <v>1</v>
      </c>
      <c r="F26" s="60" t="b">
        <f>'Table 504'!F26='Table 602'!F26</f>
        <v>1</v>
      </c>
      <c r="G26" s="60" t="b">
        <f>'Table 504'!G26='Table 602'!G26</f>
        <v>1</v>
      </c>
      <c r="H26" s="60" t="b">
        <f>'Table 504'!H26='Table 602'!H26</f>
        <v>1</v>
      </c>
      <c r="I26" s="60" t="b">
        <f>'Table 504'!I26='Table 602'!I26</f>
        <v>1</v>
      </c>
      <c r="J26" s="60" t="b">
        <f>'Table 504'!J26='Table 602'!J26</f>
        <v>1</v>
      </c>
      <c r="K26" s="60" t="b">
        <f>'Table 504'!K26='Table 602'!K26</f>
        <v>1</v>
      </c>
      <c r="L26" s="60" t="b">
        <f>'Table 504'!L26='Table 602'!L26</f>
        <v>1</v>
      </c>
      <c r="M26" s="60" t="b">
        <f>'Table 504'!M26='Table 602'!M26</f>
        <v>1</v>
      </c>
      <c r="N26" s="60" t="b">
        <f>'Table 504'!N26='Table 602'!N26</f>
        <v>1</v>
      </c>
      <c r="O26" s="60" t="b">
        <f>'Table 504'!O26='Table 602'!O26</f>
        <v>1</v>
      </c>
      <c r="P26" s="60" t="b">
        <f>'Table 504'!P26='Table 602'!P26</f>
        <v>1</v>
      </c>
      <c r="Q26" s="60" t="b">
        <f>'Table 504'!Q26='Table 602'!Q26</f>
        <v>1</v>
      </c>
      <c r="R26" s="60" t="b">
        <f>'Table 504'!R26='Table 602'!R26</f>
        <v>1</v>
      </c>
    </row>
    <row r="27" spans="1:18" ht="15">
      <c r="A27" s="60" t="b">
        <f>'Table 504'!A27='Table 602'!A27</f>
        <v>1</v>
      </c>
      <c r="B27" s="60" t="b">
        <f>'Table 504'!B27='Table 602'!B27</f>
        <v>1</v>
      </c>
      <c r="C27" s="60" t="b">
        <f>'Table 504'!C27='Table 602'!C27</f>
        <v>1</v>
      </c>
      <c r="D27" s="60" t="b">
        <f>'Table 504'!D27='Table 602'!D27</f>
        <v>1</v>
      </c>
      <c r="E27" s="60" t="b">
        <f>'Table 504'!E27='Table 602'!E27</f>
        <v>1</v>
      </c>
      <c r="F27" s="60" t="b">
        <f>'Table 504'!F27='Table 602'!F27</f>
        <v>1</v>
      </c>
      <c r="G27" s="60" t="b">
        <f>'Table 504'!G27='Table 602'!G27</f>
        <v>1</v>
      </c>
      <c r="H27" s="60" t="b">
        <f>'Table 504'!H27='Table 602'!H27</f>
        <v>1</v>
      </c>
      <c r="I27" s="60" t="b">
        <f>'Table 504'!I27='Table 602'!I27</f>
        <v>1</v>
      </c>
      <c r="J27" s="60" t="b">
        <f>'Table 504'!J27='Table 602'!J27</f>
        <v>1</v>
      </c>
      <c r="K27" s="60" t="b">
        <f>'Table 504'!K27='Table 602'!K27</f>
        <v>1</v>
      </c>
      <c r="L27" s="60" t="b">
        <f>'Table 504'!L27='Table 602'!L27</f>
        <v>1</v>
      </c>
      <c r="M27" s="60" t="b">
        <f>'Table 504'!M27='Table 602'!M27</f>
        <v>1</v>
      </c>
      <c r="N27" s="60" t="b">
        <f>'Table 504'!N27='Table 602'!N27</f>
        <v>1</v>
      </c>
      <c r="O27" s="60" t="b">
        <f>'Table 504'!O27='Table 602'!O27</f>
        <v>1</v>
      </c>
      <c r="P27" s="60" t="b">
        <f>'Table 504'!P27='Table 602'!P27</f>
        <v>1</v>
      </c>
      <c r="Q27" s="60" t="b">
        <f>'Table 504'!Q27='Table 602'!Q27</f>
        <v>1</v>
      </c>
      <c r="R27" s="60" t="b">
        <f>'Table 504'!R27='Table 602'!R27</f>
        <v>1</v>
      </c>
    </row>
    <row r="28" spans="1:18" ht="15">
      <c r="A28" s="60" t="b">
        <f>'Table 504'!A28='Table 602'!A28</f>
        <v>1</v>
      </c>
      <c r="B28" s="60" t="b">
        <f>'Table 504'!B28='Table 602'!B28</f>
        <v>1</v>
      </c>
      <c r="C28" s="60" t="b">
        <f>'Table 504'!C28='Table 602'!C28</f>
        <v>1</v>
      </c>
      <c r="D28" s="60" t="b">
        <f>'Table 504'!D28='Table 602'!D28</f>
        <v>1</v>
      </c>
      <c r="E28" s="60" t="b">
        <f>'Table 504'!E28='Table 602'!E28</f>
        <v>1</v>
      </c>
      <c r="F28" s="60" t="b">
        <f>'Table 504'!F28='Table 602'!F28</f>
        <v>1</v>
      </c>
      <c r="G28" s="60" t="b">
        <f>'Table 504'!G28='Table 602'!G28</f>
        <v>1</v>
      </c>
      <c r="H28" s="60" t="b">
        <f>'Table 504'!H28='Table 602'!H28</f>
        <v>1</v>
      </c>
      <c r="I28" s="60" t="b">
        <f>'Table 504'!I28='Table 602'!I28</f>
        <v>1</v>
      </c>
      <c r="J28" s="60" t="b">
        <f>'Table 504'!J28='Table 602'!J28</f>
        <v>1</v>
      </c>
      <c r="K28" s="60" t="b">
        <f>'Table 504'!K28='Table 602'!K28</f>
        <v>1</v>
      </c>
      <c r="L28" s="60" t="b">
        <f>'Table 504'!L28='Table 602'!L28</f>
        <v>1</v>
      </c>
      <c r="M28" s="60" t="b">
        <f>'Table 504'!M28='Table 602'!M28</f>
        <v>1</v>
      </c>
      <c r="N28" s="60" t="b">
        <f>'Table 504'!N28='Table 602'!N28</f>
        <v>1</v>
      </c>
      <c r="O28" s="60" t="b">
        <f>'Table 504'!O28='Table 602'!O28</f>
        <v>1</v>
      </c>
      <c r="P28" s="60" t="b">
        <f>'Table 504'!P28='Table 602'!P28</f>
        <v>1</v>
      </c>
      <c r="Q28" s="60" t="b">
        <f>'Table 504'!Q28='Table 602'!Q28</f>
        <v>1</v>
      </c>
      <c r="R28" s="60" t="b">
        <f>'Table 504'!R28='Table 602'!R28</f>
        <v>1</v>
      </c>
    </row>
    <row r="29" spans="1:18" ht="15">
      <c r="A29" s="60" t="b">
        <f>'Table 504'!A29='Table 602'!A29</f>
        <v>1</v>
      </c>
      <c r="B29" s="60" t="b">
        <f>'Table 504'!B29='Table 602'!B29</f>
        <v>1</v>
      </c>
      <c r="C29" s="60" t="b">
        <f>'Table 504'!C29='Table 602'!C29</f>
        <v>1</v>
      </c>
      <c r="D29" s="60" t="b">
        <f>'Table 504'!D29='Table 602'!D29</f>
        <v>1</v>
      </c>
      <c r="E29" s="60" t="b">
        <f>'Table 504'!E29='Table 602'!E29</f>
        <v>1</v>
      </c>
      <c r="F29" s="60" t="b">
        <f>'Table 504'!F29='Table 602'!F29</f>
        <v>1</v>
      </c>
      <c r="G29" s="60" t="b">
        <f>'Table 504'!G29='Table 602'!G29</f>
        <v>1</v>
      </c>
      <c r="H29" s="60" t="b">
        <f>'Table 504'!H29='Table 602'!H29</f>
        <v>1</v>
      </c>
      <c r="I29" s="60" t="b">
        <f>'Table 504'!I29='Table 602'!I29</f>
        <v>1</v>
      </c>
      <c r="J29" s="60" t="b">
        <f>'Table 504'!J29='Table 602'!J29</f>
        <v>1</v>
      </c>
      <c r="K29" s="60" t="b">
        <f>'Table 504'!K29='Table 602'!K29</f>
        <v>1</v>
      </c>
      <c r="L29" s="60" t="b">
        <f>'Table 504'!L29='Table 602'!L29</f>
        <v>1</v>
      </c>
      <c r="M29" s="60" t="b">
        <f>'Table 504'!M29='Table 602'!M29</f>
        <v>1</v>
      </c>
      <c r="N29" s="60" t="b">
        <f>'Table 504'!N29='Table 602'!N29</f>
        <v>1</v>
      </c>
      <c r="O29" s="60" t="b">
        <f>'Table 504'!O29='Table 602'!O29</f>
        <v>1</v>
      </c>
      <c r="P29" s="60" t="b">
        <f>'Table 504'!P29='Table 602'!P29</f>
        <v>1</v>
      </c>
      <c r="Q29" s="60" t="b">
        <f>'Table 504'!Q29='Table 602'!Q29</f>
        <v>1</v>
      </c>
      <c r="R29" s="60" t="b">
        <f>'Table 504'!R29='Table 602'!R29</f>
        <v>1</v>
      </c>
    </row>
    <row r="30" spans="1:18" ht="15">
      <c r="A30" s="60" t="b">
        <f>'Table 504'!A30='Table 602'!A30</f>
        <v>1</v>
      </c>
      <c r="B30" s="60" t="b">
        <f>'Table 504'!B30='Table 602'!B30</f>
        <v>1</v>
      </c>
      <c r="C30" s="60" t="b">
        <f>'Table 504'!C30='Table 602'!C30</f>
        <v>1</v>
      </c>
      <c r="D30" s="60" t="b">
        <f>'Table 504'!D30='Table 602'!D30</f>
        <v>1</v>
      </c>
      <c r="E30" s="60" t="b">
        <f>'Table 504'!E30='Table 602'!E30</f>
        <v>1</v>
      </c>
      <c r="F30" s="60" t="b">
        <f>'Table 504'!F30='Table 602'!F30</f>
        <v>1</v>
      </c>
      <c r="G30" s="60" t="b">
        <f>'Table 504'!G30='Table 602'!G30</f>
        <v>1</v>
      </c>
      <c r="H30" s="60" t="b">
        <f>'Table 504'!H30='Table 602'!H30</f>
        <v>1</v>
      </c>
      <c r="I30" s="60" t="b">
        <f>'Table 504'!I30='Table 602'!I30</f>
        <v>1</v>
      </c>
      <c r="J30" s="60" t="b">
        <f>'Table 504'!J30='Table 602'!J30</f>
        <v>1</v>
      </c>
      <c r="K30" s="60" t="b">
        <f>'Table 504'!K30='Table 602'!K30</f>
        <v>1</v>
      </c>
      <c r="L30" s="60" t="b">
        <f>'Table 504'!L30='Table 602'!L30</f>
        <v>1</v>
      </c>
      <c r="M30" s="60" t="b">
        <f>'Table 504'!M30='Table 602'!M30</f>
        <v>1</v>
      </c>
      <c r="N30" s="60" t="b">
        <f>'Table 504'!N30='Table 602'!N30</f>
        <v>1</v>
      </c>
      <c r="O30" s="60" t="b">
        <f>'Table 504'!O30='Table 602'!O30</f>
        <v>1</v>
      </c>
      <c r="P30" s="60" t="b">
        <f>'Table 504'!P30='Table 602'!P30</f>
        <v>1</v>
      </c>
      <c r="Q30" s="60" t="b">
        <f>'Table 504'!Q30='Table 602'!Q30</f>
        <v>1</v>
      </c>
      <c r="R30" s="60" t="b">
        <f>'Table 504'!R30='Table 602'!R30</f>
        <v>1</v>
      </c>
    </row>
    <row r="31" spans="1:18" ht="15">
      <c r="A31" s="60" t="b">
        <f>'Table 504'!A31='Table 602'!A31</f>
        <v>1</v>
      </c>
      <c r="B31" s="60" t="b">
        <f>'Table 504'!B31='Table 602'!B31</f>
        <v>1</v>
      </c>
      <c r="C31" s="60" t="b">
        <f>'Table 504'!C31='Table 602'!C31</f>
        <v>1</v>
      </c>
      <c r="D31" s="60" t="b">
        <f>'Table 504'!D31='Table 602'!D31</f>
        <v>1</v>
      </c>
      <c r="E31" s="60" t="b">
        <f>'Table 504'!E31='Table 602'!E31</f>
        <v>1</v>
      </c>
      <c r="F31" s="60" t="b">
        <f>'Table 504'!F31='Table 602'!F31</f>
        <v>1</v>
      </c>
      <c r="G31" s="60" t="b">
        <f>'Table 504'!G31='Table 602'!G31</f>
        <v>1</v>
      </c>
      <c r="H31" s="60" t="b">
        <f>'Table 504'!H31='Table 602'!H31</f>
        <v>1</v>
      </c>
      <c r="I31" s="60" t="b">
        <f>'Table 504'!I31='Table 602'!I31</f>
        <v>1</v>
      </c>
      <c r="J31" s="60" t="b">
        <f>'Table 504'!J31='Table 602'!J31</f>
        <v>1</v>
      </c>
      <c r="K31" s="60" t="b">
        <f>'Table 504'!K31='Table 602'!K31</f>
        <v>1</v>
      </c>
      <c r="L31" s="60" t="b">
        <f>'Table 504'!L31='Table 602'!L31</f>
        <v>1</v>
      </c>
      <c r="M31" s="60" t="b">
        <f>'Table 504'!M31='Table 602'!M31</f>
        <v>1</v>
      </c>
      <c r="N31" s="60" t="b">
        <f>'Table 504'!N31='Table 602'!N31</f>
        <v>1</v>
      </c>
      <c r="O31" s="60" t="b">
        <f>'Table 504'!O31='Table 602'!O31</f>
        <v>1</v>
      </c>
      <c r="P31" s="60" t="b">
        <f>'Table 504'!P31='Table 602'!P31</f>
        <v>1</v>
      </c>
      <c r="Q31" s="60" t="b">
        <f>'Table 504'!Q31='Table 602'!Q31</f>
        <v>1</v>
      </c>
      <c r="R31" s="60" t="b">
        <f>'Table 504'!R31='Table 602'!R31</f>
        <v>1</v>
      </c>
    </row>
    <row r="32" spans="1:18" ht="15">
      <c r="A32" s="60" t="b">
        <f>'Table 504'!A32='Table 602'!A32</f>
        <v>1</v>
      </c>
      <c r="B32" s="60" t="b">
        <f>'Table 504'!B32='Table 602'!B32</f>
        <v>1</v>
      </c>
      <c r="C32" s="60" t="b">
        <f>'Table 504'!C32='Table 602'!C32</f>
        <v>1</v>
      </c>
      <c r="D32" s="60" t="b">
        <f>'Table 504'!D32='Table 602'!D32</f>
        <v>1</v>
      </c>
      <c r="E32" s="60" t="b">
        <f>'Table 504'!E32='Table 602'!E32</f>
        <v>1</v>
      </c>
      <c r="F32" s="60" t="b">
        <f>'Table 504'!F32='Table 602'!F32</f>
        <v>1</v>
      </c>
      <c r="G32" s="60" t="b">
        <f>'Table 504'!G32='Table 602'!G32</f>
        <v>1</v>
      </c>
      <c r="H32" s="60" t="b">
        <f>'Table 504'!H32='Table 602'!H32</f>
        <v>1</v>
      </c>
      <c r="I32" s="60" t="b">
        <f>'Table 504'!I32='Table 602'!I32</f>
        <v>1</v>
      </c>
      <c r="J32" s="60" t="b">
        <f>'Table 504'!J32='Table 602'!J32</f>
        <v>1</v>
      </c>
      <c r="K32" s="60" t="b">
        <f>'Table 504'!K32='Table 602'!K32</f>
        <v>1</v>
      </c>
      <c r="L32" s="60" t="b">
        <f>'Table 504'!L32='Table 602'!L32</f>
        <v>1</v>
      </c>
      <c r="M32" s="60" t="b">
        <f>'Table 504'!M32='Table 602'!M32</f>
        <v>1</v>
      </c>
      <c r="N32" s="60" t="b">
        <f>'Table 504'!N32='Table 602'!N32</f>
        <v>1</v>
      </c>
      <c r="O32" s="60" t="b">
        <f>'Table 504'!O32='Table 602'!O32</f>
        <v>1</v>
      </c>
      <c r="P32" s="60" t="b">
        <f>'Table 504'!P32='Table 602'!P32</f>
        <v>1</v>
      </c>
      <c r="Q32" s="60" t="b">
        <f>'Table 504'!Q32='Table 602'!Q32</f>
        <v>1</v>
      </c>
      <c r="R32" s="60" t="b">
        <f>'Table 504'!R32='Table 602'!R32</f>
        <v>1</v>
      </c>
    </row>
    <row r="33" spans="1:18" ht="15">
      <c r="A33" s="60" t="b">
        <f>'Table 504'!A33='Table 602'!A33</f>
        <v>1</v>
      </c>
      <c r="B33" s="60" t="b">
        <f>'Table 504'!B33='Table 602'!B33</f>
        <v>1</v>
      </c>
      <c r="C33" s="60" t="b">
        <f>'Table 504'!C33='Table 602'!C33</f>
        <v>1</v>
      </c>
      <c r="D33" s="60" t="b">
        <f>'Table 504'!D33='Table 602'!D33</f>
        <v>1</v>
      </c>
      <c r="E33" s="60" t="b">
        <f>'Table 504'!E33='Table 602'!E33</f>
        <v>1</v>
      </c>
      <c r="F33" s="60" t="b">
        <f>'Table 504'!F33='Table 602'!F33</f>
        <v>1</v>
      </c>
      <c r="G33" s="60" t="b">
        <f>'Table 504'!G33='Table 602'!G33</f>
        <v>1</v>
      </c>
      <c r="H33" s="60" t="b">
        <f>'Table 504'!H33='Table 602'!H33</f>
        <v>1</v>
      </c>
      <c r="I33" s="60" t="b">
        <f>'Table 504'!I33='Table 602'!I33</f>
        <v>1</v>
      </c>
      <c r="J33" s="60" t="b">
        <f>'Table 504'!J33='Table 602'!J33</f>
        <v>1</v>
      </c>
      <c r="K33" s="60" t="b">
        <f>'Table 504'!K33='Table 602'!K33</f>
        <v>1</v>
      </c>
      <c r="L33" s="60" t="b">
        <f>'Table 504'!L33='Table 602'!L33</f>
        <v>1</v>
      </c>
      <c r="M33" s="60" t="b">
        <f>'Table 504'!M33='Table 602'!M33</f>
        <v>1</v>
      </c>
      <c r="N33" s="60" t="b">
        <f>'Table 504'!N33='Table 602'!N33</f>
        <v>1</v>
      </c>
      <c r="O33" s="60" t="b">
        <f>'Table 504'!O33='Table 602'!O33</f>
        <v>1</v>
      </c>
      <c r="P33" s="60" t="b">
        <f>'Table 504'!P33='Table 602'!P33</f>
        <v>1</v>
      </c>
      <c r="Q33" s="60" t="b">
        <f>'Table 504'!Q33='Table 602'!Q33</f>
        <v>1</v>
      </c>
      <c r="R33" s="60" t="b">
        <f>'Table 504'!R33='Table 602'!R33</f>
        <v>1</v>
      </c>
    </row>
    <row r="34" spans="1:18" ht="15">
      <c r="A34" s="60" t="b">
        <f>'Table 504'!A34='Table 602'!A34</f>
        <v>1</v>
      </c>
      <c r="B34" s="60" t="b">
        <f>'Table 504'!B34='Table 602'!B34</f>
        <v>1</v>
      </c>
      <c r="C34" s="60" t="b">
        <f>'Table 504'!C34='Table 602'!C34</f>
        <v>1</v>
      </c>
      <c r="D34" s="60" t="b">
        <f>'Table 504'!D34='Table 602'!D34</f>
        <v>1</v>
      </c>
      <c r="E34" s="60" t="b">
        <f>'Table 504'!E34='Table 602'!E34</f>
        <v>1</v>
      </c>
      <c r="F34" s="60" t="b">
        <f>'Table 504'!F34='Table 602'!F34</f>
        <v>1</v>
      </c>
      <c r="G34" s="60" t="b">
        <f>'Table 504'!G34='Table 602'!G34</f>
        <v>1</v>
      </c>
      <c r="H34" s="60" t="b">
        <f>'Table 504'!H34='Table 602'!H34</f>
        <v>1</v>
      </c>
      <c r="I34" s="60" t="b">
        <f>'Table 504'!I34='Table 602'!I34</f>
        <v>1</v>
      </c>
      <c r="J34" s="60" t="b">
        <f>'Table 504'!J34='Table 602'!J34</f>
        <v>1</v>
      </c>
      <c r="K34" s="60" t="b">
        <f>'Table 504'!K34='Table 602'!K34</f>
        <v>1</v>
      </c>
      <c r="L34" s="60" t="b">
        <f>'Table 504'!L34='Table 602'!L34</f>
        <v>1</v>
      </c>
      <c r="M34" s="60" t="b">
        <f>'Table 504'!M34='Table 602'!M34</f>
        <v>1</v>
      </c>
      <c r="N34" s="60" t="b">
        <f>'Table 504'!N34='Table 602'!N34</f>
        <v>1</v>
      </c>
      <c r="O34" s="60" t="b">
        <f>'Table 504'!O34='Table 602'!O34</f>
        <v>1</v>
      </c>
      <c r="P34" s="60" t="b">
        <f>'Table 504'!P34='Table 602'!P34</f>
        <v>1</v>
      </c>
      <c r="Q34" s="60" t="b">
        <f>'Table 504'!Q34='Table 602'!Q34</f>
        <v>1</v>
      </c>
      <c r="R34" s="60" t="b">
        <f>'Table 504'!R34='Table 602'!R34</f>
        <v>1</v>
      </c>
    </row>
    <row r="35" spans="1:18" ht="15">
      <c r="A35" s="60" t="b">
        <f>'Table 504'!A35='Table 602'!A35</f>
        <v>1</v>
      </c>
      <c r="B35" s="60" t="b">
        <f>'Table 504'!B35='Table 602'!B35</f>
        <v>1</v>
      </c>
      <c r="C35" s="60" t="b">
        <f>'Table 504'!C35='Table 602'!C35</f>
        <v>1</v>
      </c>
      <c r="D35" s="60" t="b">
        <f>'Table 504'!D35='Table 602'!D35</f>
        <v>1</v>
      </c>
      <c r="E35" s="60" t="b">
        <f>'Table 504'!E35='Table 602'!E35</f>
        <v>1</v>
      </c>
      <c r="F35" s="60" t="b">
        <f>'Table 504'!F35='Table 602'!F35</f>
        <v>1</v>
      </c>
      <c r="G35" s="60" t="b">
        <f>'Table 504'!G35='Table 602'!G35</f>
        <v>1</v>
      </c>
      <c r="H35" s="60" t="b">
        <f>'Table 504'!H35='Table 602'!H35</f>
        <v>1</v>
      </c>
      <c r="I35" s="60" t="b">
        <f>'Table 504'!I35='Table 602'!I35</f>
        <v>1</v>
      </c>
      <c r="J35" s="60" t="b">
        <f>'Table 504'!J35='Table 602'!J35</f>
        <v>1</v>
      </c>
      <c r="K35" s="60" t="b">
        <f>'Table 504'!K35='Table 602'!K35</f>
        <v>1</v>
      </c>
      <c r="L35" s="60" t="b">
        <f>'Table 504'!L35='Table 602'!L35</f>
        <v>1</v>
      </c>
      <c r="M35" s="60" t="b">
        <f>'Table 504'!M35='Table 602'!M35</f>
        <v>1</v>
      </c>
      <c r="N35" s="60" t="b">
        <f>'Table 504'!N35='Table 602'!N35</f>
        <v>1</v>
      </c>
      <c r="O35" s="60" t="b">
        <f>'Table 504'!O35='Table 602'!O35</f>
        <v>1</v>
      </c>
      <c r="P35" s="60" t="b">
        <f>'Table 504'!P35='Table 602'!P35</f>
        <v>1</v>
      </c>
      <c r="Q35" s="60" t="b">
        <f>'Table 504'!Q35='Table 602'!Q35</f>
        <v>1</v>
      </c>
      <c r="R35" s="60" t="b">
        <f>'Table 504'!R35='Table 602'!R35</f>
        <v>1</v>
      </c>
    </row>
    <row r="36" spans="1:18" ht="15">
      <c r="A36" s="60" t="b">
        <f>'Table 504'!A36='Table 602'!A36</f>
        <v>1</v>
      </c>
      <c r="B36" s="60" t="b">
        <f>'Table 504'!B36='Table 602'!B36</f>
        <v>1</v>
      </c>
      <c r="C36" s="60" t="b">
        <f>'Table 504'!C36='Table 602'!C36</f>
        <v>1</v>
      </c>
      <c r="D36" s="60" t="b">
        <f>'Table 504'!D36='Table 602'!D36</f>
        <v>1</v>
      </c>
      <c r="E36" s="60" t="b">
        <f>'Table 504'!E36='Table 602'!E36</f>
        <v>1</v>
      </c>
      <c r="F36" s="60" t="b">
        <f>'Table 504'!F36='Table 602'!F36</f>
        <v>1</v>
      </c>
      <c r="G36" s="60" t="b">
        <f>'Table 504'!G36='Table 602'!G36</f>
        <v>1</v>
      </c>
      <c r="H36" s="60" t="b">
        <f>'Table 504'!H36='Table 602'!H36</f>
        <v>1</v>
      </c>
      <c r="I36" s="60" t="b">
        <f>'Table 504'!I36='Table 602'!I36</f>
        <v>1</v>
      </c>
      <c r="J36" s="60" t="b">
        <f>'Table 504'!J36='Table 602'!J36</f>
        <v>1</v>
      </c>
      <c r="K36" s="60" t="b">
        <f>'Table 504'!K36='Table 602'!K36</f>
        <v>1</v>
      </c>
      <c r="L36" s="60" t="b">
        <f>'Table 504'!L36='Table 602'!L36</f>
        <v>1</v>
      </c>
      <c r="M36" s="60" t="b">
        <f>'Table 504'!M36='Table 602'!M36</f>
        <v>1</v>
      </c>
      <c r="N36" s="60" t="b">
        <f>'Table 504'!N36='Table 602'!N36</f>
        <v>1</v>
      </c>
      <c r="O36" s="60" t="b">
        <f>'Table 504'!O36='Table 602'!O36</f>
        <v>1</v>
      </c>
      <c r="P36" s="60" t="b">
        <f>'Table 504'!P36='Table 602'!P36</f>
        <v>1</v>
      </c>
      <c r="Q36" s="60" t="b">
        <f>'Table 504'!Q36='Table 602'!Q36</f>
        <v>1</v>
      </c>
      <c r="R36" s="60" t="b">
        <f>'Table 504'!R36='Table 602'!R36</f>
        <v>1</v>
      </c>
    </row>
    <row r="37" spans="1:18" ht="15">
      <c r="A37" s="60" t="b">
        <f>'Table 504'!A37='Table 602'!A37</f>
        <v>1</v>
      </c>
      <c r="B37" s="60" t="b">
        <f>'Table 504'!B37='Table 602'!B37</f>
        <v>1</v>
      </c>
      <c r="C37" s="60" t="b">
        <f>'Table 504'!C37='Table 602'!C37</f>
        <v>1</v>
      </c>
      <c r="D37" s="60" t="b">
        <f>'Table 504'!D37='Table 602'!D37</f>
        <v>1</v>
      </c>
      <c r="E37" s="60" t="b">
        <f>'Table 504'!E37='Table 602'!E37</f>
        <v>1</v>
      </c>
      <c r="F37" s="60" t="b">
        <f>'Table 504'!F37='Table 602'!F37</f>
        <v>1</v>
      </c>
      <c r="G37" s="60" t="b">
        <f>'Table 504'!G37='Table 602'!G37</f>
        <v>1</v>
      </c>
      <c r="H37" s="60" t="b">
        <f>'Table 504'!H37='Table 602'!H37</f>
        <v>1</v>
      </c>
      <c r="I37" s="60" t="b">
        <f>'Table 504'!I37='Table 602'!I37</f>
        <v>1</v>
      </c>
      <c r="J37" s="60" t="b">
        <f>'Table 504'!J37='Table 602'!J37</f>
        <v>1</v>
      </c>
      <c r="K37" s="60" t="b">
        <f>'Table 504'!K37='Table 602'!K37</f>
        <v>1</v>
      </c>
      <c r="L37" s="60" t="b">
        <f>'Table 504'!L37='Table 602'!L37</f>
        <v>1</v>
      </c>
      <c r="M37" s="60" t="b">
        <f>'Table 504'!M37='Table 602'!M37</f>
        <v>1</v>
      </c>
      <c r="N37" s="60" t="b">
        <f>'Table 504'!N37='Table 602'!N37</f>
        <v>1</v>
      </c>
      <c r="O37" s="60" t="b">
        <f>'Table 504'!O37='Table 602'!O37</f>
        <v>1</v>
      </c>
      <c r="P37" s="60" t="b">
        <f>'Table 504'!P37='Table 602'!P37</f>
        <v>1</v>
      </c>
      <c r="Q37" s="60" t="b">
        <f>'Table 504'!Q37='Table 602'!Q37</f>
        <v>1</v>
      </c>
      <c r="R37" s="60" t="b">
        <f>'Table 504'!R37='Table 602'!R37</f>
        <v>1</v>
      </c>
    </row>
    <row r="38" spans="1:18" ht="15">
      <c r="A38" s="60" t="b">
        <f>'Table 504'!A38='Table 602'!A38</f>
        <v>1</v>
      </c>
      <c r="B38" s="60" t="b">
        <f>'Table 504'!B38='Table 602'!B38</f>
        <v>1</v>
      </c>
      <c r="C38" s="60" t="b">
        <f>'Table 504'!C38='Table 602'!C38</f>
        <v>1</v>
      </c>
      <c r="D38" s="60" t="b">
        <f>'Table 504'!D38='Table 602'!D38</f>
        <v>1</v>
      </c>
      <c r="E38" s="60" t="b">
        <f>'Table 504'!E38='Table 602'!E38</f>
        <v>1</v>
      </c>
      <c r="F38" s="60" t="b">
        <f>'Table 504'!F38='Table 602'!F38</f>
        <v>1</v>
      </c>
      <c r="G38" s="60" t="b">
        <f>'Table 504'!G38='Table 602'!G38</f>
        <v>1</v>
      </c>
      <c r="H38" s="60" t="b">
        <f>'Table 504'!H38='Table 602'!H38</f>
        <v>1</v>
      </c>
      <c r="I38" s="60" t="b">
        <f>'Table 504'!I38='Table 602'!I38</f>
        <v>1</v>
      </c>
      <c r="J38" s="60" t="b">
        <f>'Table 504'!J38='Table 602'!J38</f>
        <v>1</v>
      </c>
      <c r="K38" s="60" t="b">
        <f>'Table 504'!K38='Table 602'!K38</f>
        <v>1</v>
      </c>
      <c r="L38" s="60" t="b">
        <f>'Table 504'!L38='Table 602'!L38</f>
        <v>1</v>
      </c>
      <c r="M38" s="60" t="b">
        <f>'Table 504'!M38='Table 602'!M38</f>
        <v>1</v>
      </c>
      <c r="N38" s="60" t="b">
        <f>'Table 504'!N38='Table 602'!N38</f>
        <v>1</v>
      </c>
      <c r="O38" s="60" t="b">
        <f>'Table 504'!O38='Table 602'!O38</f>
        <v>1</v>
      </c>
      <c r="P38" s="60" t="b">
        <f>'Table 504'!P38='Table 602'!P38</f>
        <v>1</v>
      </c>
      <c r="Q38" s="60" t="b">
        <f>'Table 504'!Q38='Table 602'!Q38</f>
        <v>1</v>
      </c>
      <c r="R38" s="60" t="b">
        <f>'Table 504'!R38='Table 602'!R38</f>
        <v>1</v>
      </c>
    </row>
    <row r="39" spans="1:18" ht="15">
      <c r="A39" s="60" t="b">
        <f>'Table 504'!A39='Table 602'!A39</f>
        <v>1</v>
      </c>
      <c r="B39" s="60" t="b">
        <f>'Table 504'!B39='Table 602'!B39</f>
        <v>1</v>
      </c>
      <c r="C39" s="60" t="b">
        <f>'Table 504'!C39='Table 602'!C39</f>
        <v>1</v>
      </c>
      <c r="D39" s="60" t="b">
        <f>'Table 504'!D39='Table 602'!D39</f>
        <v>1</v>
      </c>
      <c r="E39" s="60" t="b">
        <f>'Table 504'!E39='Table 602'!E39</f>
        <v>1</v>
      </c>
      <c r="F39" s="60" t="b">
        <f>'Table 504'!F39='Table 602'!F39</f>
        <v>1</v>
      </c>
      <c r="G39" s="60" t="b">
        <f>'Table 504'!G39='Table 602'!G39</f>
        <v>1</v>
      </c>
      <c r="H39" s="60" t="b">
        <f>'Table 504'!H39='Table 602'!H39</f>
        <v>1</v>
      </c>
      <c r="I39" s="60" t="b">
        <f>'Table 504'!I39='Table 602'!I39</f>
        <v>1</v>
      </c>
      <c r="J39" s="60" t="b">
        <f>'Table 504'!J39='Table 602'!J39</f>
        <v>1</v>
      </c>
      <c r="K39" s="60" t="b">
        <f>'Table 504'!K39='Table 602'!K39</f>
        <v>1</v>
      </c>
      <c r="L39" s="60" t="b">
        <f>'Table 504'!L39='Table 602'!L39</f>
        <v>1</v>
      </c>
      <c r="M39" s="60" t="b">
        <f>'Table 504'!M39='Table 602'!M39</f>
        <v>1</v>
      </c>
      <c r="N39" s="60" t="b">
        <f>'Table 504'!N39='Table 602'!N39</f>
        <v>1</v>
      </c>
      <c r="O39" s="60" t="b">
        <f>'Table 504'!O39='Table 602'!O39</f>
        <v>1</v>
      </c>
      <c r="P39" s="60" t="b">
        <f>'Table 504'!P39='Table 602'!P39</f>
        <v>1</v>
      </c>
      <c r="Q39" s="60" t="b">
        <f>'Table 504'!Q39='Table 602'!Q39</f>
        <v>1</v>
      </c>
      <c r="R39" s="60" t="b">
        <f>'Table 504'!R39='Table 602'!R39</f>
        <v>1</v>
      </c>
    </row>
    <row r="40" spans="1:18" ht="15">
      <c r="A40" s="60" t="b">
        <f>'Table 504'!A40='Table 602'!A40</f>
        <v>1</v>
      </c>
      <c r="B40" s="60" t="b">
        <f>'Table 504'!B40='Table 602'!B40</f>
        <v>1</v>
      </c>
      <c r="C40" s="60" t="b">
        <f>'Table 504'!C40='Table 602'!C40</f>
        <v>1</v>
      </c>
      <c r="D40" s="60" t="b">
        <f>'Table 504'!D40='Table 602'!D40</f>
        <v>1</v>
      </c>
      <c r="E40" s="60" t="b">
        <f>'Table 504'!E40='Table 602'!E40</f>
        <v>1</v>
      </c>
      <c r="F40" s="60" t="b">
        <f>'Table 504'!F40='Table 602'!F40</f>
        <v>1</v>
      </c>
      <c r="G40" s="60" t="b">
        <f>'Table 504'!G40='Table 602'!G40</f>
        <v>1</v>
      </c>
      <c r="H40" s="60" t="b">
        <f>'Table 504'!H40='Table 602'!H40</f>
        <v>1</v>
      </c>
      <c r="I40" s="60" t="b">
        <f>'Table 504'!I40='Table 602'!I40</f>
        <v>1</v>
      </c>
      <c r="J40" s="60" t="b">
        <f>'Table 504'!J40='Table 602'!J40</f>
        <v>1</v>
      </c>
      <c r="K40" s="60" t="b">
        <f>'Table 504'!K40='Table 602'!K40</f>
        <v>1</v>
      </c>
      <c r="L40" s="60" t="b">
        <f>'Table 504'!L40='Table 602'!L40</f>
        <v>1</v>
      </c>
      <c r="M40" s="60" t="b">
        <f>'Table 504'!M40='Table 602'!M40</f>
        <v>1</v>
      </c>
      <c r="N40" s="60" t="b">
        <f>'Table 504'!N40='Table 602'!N40</f>
        <v>1</v>
      </c>
      <c r="O40" s="60" t="b">
        <f>'Table 504'!O40='Table 602'!O40</f>
        <v>1</v>
      </c>
      <c r="P40" s="60" t="b">
        <f>'Table 504'!P40='Table 602'!P40</f>
        <v>1</v>
      </c>
      <c r="Q40" s="60" t="b">
        <f>'Table 504'!Q40='Table 602'!Q40</f>
        <v>1</v>
      </c>
      <c r="R40" s="60" t="b">
        <f>'Table 504'!R40='Table 602'!R40</f>
        <v>1</v>
      </c>
    </row>
    <row r="41" spans="1:18" ht="15">
      <c r="A41" s="60" t="b">
        <f>'Table 504'!A41='Table 602'!A41</f>
        <v>1</v>
      </c>
      <c r="B41" s="60" t="b">
        <f>'Table 504'!B41='Table 602'!B41</f>
        <v>1</v>
      </c>
      <c r="C41" s="60" t="b">
        <f>'Table 504'!C41='Table 602'!C41</f>
        <v>1</v>
      </c>
      <c r="D41" s="60" t="b">
        <f>'Table 504'!D41='Table 602'!D41</f>
        <v>1</v>
      </c>
      <c r="E41" s="60" t="b">
        <f>'Table 504'!E41='Table 602'!E41</f>
        <v>1</v>
      </c>
      <c r="F41" s="60" t="b">
        <f>'Table 504'!F41='Table 602'!F41</f>
        <v>1</v>
      </c>
      <c r="G41" s="60" t="b">
        <f>'Table 504'!G41='Table 602'!G41</f>
        <v>1</v>
      </c>
      <c r="H41" s="60" t="b">
        <f>'Table 504'!H41='Table 602'!H41</f>
        <v>1</v>
      </c>
      <c r="I41" s="60" t="b">
        <f>'Table 504'!I41='Table 602'!I41</f>
        <v>1</v>
      </c>
      <c r="J41" s="60" t="b">
        <f>'Table 504'!J41='Table 602'!J41</f>
        <v>1</v>
      </c>
      <c r="K41" s="60" t="b">
        <f>'Table 504'!K41='Table 602'!K41</f>
        <v>1</v>
      </c>
      <c r="L41" s="60" t="b">
        <f>'Table 504'!L41='Table 602'!L41</f>
        <v>1</v>
      </c>
      <c r="M41" s="60" t="b">
        <f>'Table 504'!M41='Table 602'!M41</f>
        <v>1</v>
      </c>
      <c r="N41" s="60" t="b">
        <f>'Table 504'!N41='Table 602'!N41</f>
        <v>1</v>
      </c>
      <c r="O41" s="60" t="b">
        <f>'Table 504'!O41='Table 602'!O41</f>
        <v>1</v>
      </c>
      <c r="P41" s="60" t="b">
        <f>'Table 504'!P41='Table 602'!P41</f>
        <v>1</v>
      </c>
      <c r="Q41" s="60" t="b">
        <f>'Table 504'!Q41='Table 602'!Q41</f>
        <v>1</v>
      </c>
      <c r="R41" s="60" t="b">
        <f>'Table 504'!R41='Table 602'!R41</f>
        <v>1</v>
      </c>
    </row>
    <row r="42" spans="1:18" ht="15">
      <c r="A42" s="60" t="b">
        <f>'Table 504'!A42='Table 602'!A42</f>
        <v>1</v>
      </c>
      <c r="B42" s="60" t="b">
        <f>'Table 504'!B42='Table 602'!B42</f>
        <v>1</v>
      </c>
      <c r="C42" s="60" t="b">
        <f>'Table 504'!C42='Table 602'!C42</f>
        <v>1</v>
      </c>
      <c r="D42" s="60" t="b">
        <f>'Table 504'!D42='Table 602'!D42</f>
        <v>1</v>
      </c>
      <c r="E42" s="60" t="b">
        <f>'Table 504'!E42='Table 602'!E42</f>
        <v>1</v>
      </c>
      <c r="F42" s="60" t="b">
        <f>'Table 504'!F42='Table 602'!F42</f>
        <v>1</v>
      </c>
      <c r="G42" s="60" t="b">
        <f>'Table 504'!G42='Table 602'!G42</f>
        <v>1</v>
      </c>
      <c r="H42" s="60" t="b">
        <f>'Table 504'!H42='Table 602'!H42</f>
        <v>1</v>
      </c>
      <c r="I42" s="60" t="b">
        <f>'Table 504'!I42='Table 602'!I42</f>
        <v>1</v>
      </c>
      <c r="J42" s="60" t="b">
        <f>'Table 504'!J42='Table 602'!J42</f>
        <v>1</v>
      </c>
      <c r="K42" s="60" t="b">
        <f>'Table 504'!K42='Table 602'!K42</f>
        <v>1</v>
      </c>
      <c r="L42" s="60" t="b">
        <f>'Table 504'!L42='Table 602'!L42</f>
        <v>1</v>
      </c>
      <c r="M42" s="60" t="b">
        <f>'Table 504'!M42='Table 602'!M42</f>
        <v>1</v>
      </c>
      <c r="N42" s="60" t="b">
        <f>'Table 504'!N42='Table 602'!N42</f>
        <v>1</v>
      </c>
      <c r="O42" s="60" t="b">
        <f>'Table 504'!O42='Table 602'!O42</f>
        <v>1</v>
      </c>
      <c r="P42" s="60" t="b">
        <f>'Table 504'!P42='Table 602'!P42</f>
        <v>1</v>
      </c>
      <c r="Q42" s="60" t="b">
        <f>'Table 504'!Q42='Table 602'!Q42</f>
        <v>1</v>
      </c>
      <c r="R42" s="60" t="b">
        <f>'Table 504'!R42='Table 602'!R42</f>
        <v>1</v>
      </c>
    </row>
    <row r="43" spans="1:18" ht="15">
      <c r="A43" s="60" t="b">
        <f>'Table 504'!A43='Table 602'!A43</f>
        <v>1</v>
      </c>
      <c r="B43" s="60" t="b">
        <f>'Table 504'!B43='Table 602'!B43</f>
        <v>1</v>
      </c>
      <c r="C43" s="60" t="b">
        <f>'Table 504'!C43='Table 602'!C43</f>
        <v>1</v>
      </c>
      <c r="D43" s="60" t="b">
        <f>'Table 504'!D43='Table 602'!D43</f>
        <v>1</v>
      </c>
      <c r="E43" s="60" t="b">
        <f>'Table 504'!E43='Table 602'!E43</f>
        <v>1</v>
      </c>
      <c r="F43" s="60" t="b">
        <f>'Table 504'!F43='Table 602'!F43</f>
        <v>1</v>
      </c>
      <c r="G43" s="60" t="b">
        <f>'Table 504'!G43='Table 602'!G43</f>
        <v>1</v>
      </c>
      <c r="H43" s="60" t="b">
        <f>'Table 504'!H43='Table 602'!H43</f>
        <v>1</v>
      </c>
      <c r="I43" s="60" t="b">
        <f>'Table 504'!I43='Table 602'!I43</f>
        <v>1</v>
      </c>
      <c r="J43" s="60" t="b">
        <f>'Table 504'!J43='Table 602'!J43</f>
        <v>1</v>
      </c>
      <c r="K43" s="60" t="b">
        <f>'Table 504'!K43='Table 602'!K43</f>
        <v>1</v>
      </c>
      <c r="L43" s="60" t="b">
        <f>'Table 504'!L43='Table 602'!L43</f>
        <v>1</v>
      </c>
      <c r="M43" s="60" t="b">
        <f>'Table 504'!M43='Table 602'!M43</f>
        <v>1</v>
      </c>
      <c r="N43" s="60" t="b">
        <f>'Table 504'!N43='Table 602'!N43</f>
        <v>1</v>
      </c>
      <c r="O43" s="60" t="b">
        <f>'Table 504'!O43='Table 602'!O43</f>
        <v>1</v>
      </c>
      <c r="P43" s="60" t="b">
        <f>'Table 504'!P43='Table 602'!P43</f>
        <v>1</v>
      </c>
      <c r="Q43" s="60" t="b">
        <f>'Table 504'!Q43='Table 602'!Q43</f>
        <v>1</v>
      </c>
      <c r="R43" s="60" t="b">
        <f>'Table 504'!R43='Table 602'!R43</f>
        <v>1</v>
      </c>
    </row>
    <row r="44" spans="1:18" ht="15">
      <c r="A44" s="60" t="b">
        <f>'Table 504'!A44='Table 602'!A44</f>
        <v>1</v>
      </c>
      <c r="B44" s="60" t="b">
        <f>'Table 504'!B44='Table 602'!B44</f>
        <v>1</v>
      </c>
      <c r="C44" s="60" t="b">
        <f>'Table 504'!C44='Table 602'!C44</f>
        <v>1</v>
      </c>
      <c r="D44" s="60" t="b">
        <f>'Table 504'!D44='Table 602'!D44</f>
        <v>1</v>
      </c>
      <c r="E44" s="60" t="b">
        <f>'Table 504'!E44='Table 602'!E44</f>
        <v>1</v>
      </c>
      <c r="F44" s="60" t="b">
        <f>'Table 504'!F44='Table 602'!F44</f>
        <v>1</v>
      </c>
      <c r="G44" s="60" t="b">
        <f>'Table 504'!G44='Table 602'!G44</f>
        <v>1</v>
      </c>
      <c r="H44" s="60" t="b">
        <f>'Table 504'!H44='Table 602'!H44</f>
        <v>1</v>
      </c>
      <c r="I44" s="60" t="b">
        <f>'Table 504'!I44='Table 602'!I44</f>
        <v>1</v>
      </c>
      <c r="J44" s="60" t="b">
        <f>'Table 504'!J44='Table 602'!J44</f>
        <v>1</v>
      </c>
      <c r="K44" s="60" t="b">
        <f>'Table 504'!K44='Table 602'!K44</f>
        <v>1</v>
      </c>
      <c r="L44" s="60" t="b">
        <f>'Table 504'!L44='Table 602'!L44</f>
        <v>1</v>
      </c>
      <c r="M44" s="60" t="b">
        <f>'Table 504'!M44='Table 602'!M44</f>
        <v>1</v>
      </c>
      <c r="N44" s="60" t="b">
        <f>'Table 504'!N44='Table 602'!N44</f>
        <v>1</v>
      </c>
      <c r="O44" s="60" t="b">
        <f>'Table 504'!O44='Table 602'!O44</f>
        <v>1</v>
      </c>
      <c r="P44" s="60" t="b">
        <f>'Table 504'!P44='Table 602'!P44</f>
        <v>1</v>
      </c>
      <c r="Q44" s="60" t="b">
        <f>'Table 504'!Q44='Table 602'!Q44</f>
        <v>1</v>
      </c>
      <c r="R44" s="60" t="b">
        <f>'Table 504'!R44='Table 602'!R44</f>
        <v>1</v>
      </c>
    </row>
    <row r="45" spans="1:18" ht="15">
      <c r="A45" s="60" t="b">
        <f>'Table 504'!A45='Table 602'!A45</f>
        <v>1</v>
      </c>
      <c r="B45" s="60" t="b">
        <f>'Table 504'!B45='Table 602'!B45</f>
        <v>1</v>
      </c>
      <c r="C45" s="60" t="b">
        <f>'Table 504'!C45='Table 602'!C45</f>
        <v>1</v>
      </c>
      <c r="D45" s="60" t="b">
        <f>'Table 504'!D45='Table 602'!D45</f>
        <v>1</v>
      </c>
      <c r="E45" s="60" t="b">
        <f>'Table 504'!E45='Table 602'!E45</f>
        <v>1</v>
      </c>
      <c r="F45" s="60" t="b">
        <f>'Table 504'!F45='Table 602'!F45</f>
        <v>1</v>
      </c>
      <c r="G45" s="60" t="b">
        <f>'Table 504'!G45='Table 602'!G45</f>
        <v>1</v>
      </c>
      <c r="H45" s="60" t="b">
        <f>'Table 504'!H45='Table 602'!H45</f>
        <v>1</v>
      </c>
      <c r="I45" s="60" t="b">
        <f>'Table 504'!I45='Table 602'!I45</f>
        <v>1</v>
      </c>
      <c r="J45" s="60" t="b">
        <f>'Table 504'!J45='Table 602'!J45</f>
        <v>1</v>
      </c>
      <c r="K45" s="60" t="b">
        <f>'Table 504'!K45='Table 602'!K45</f>
        <v>1</v>
      </c>
      <c r="L45" s="60" t="b">
        <f>'Table 504'!L45='Table 602'!L45</f>
        <v>1</v>
      </c>
      <c r="M45" s="60" t="b">
        <f>'Table 504'!M45='Table 602'!M45</f>
        <v>1</v>
      </c>
      <c r="N45" s="60" t="b">
        <f>'Table 504'!N45='Table 602'!N45</f>
        <v>1</v>
      </c>
      <c r="O45" s="60" t="b">
        <f>'Table 504'!O45='Table 602'!O45</f>
        <v>1</v>
      </c>
      <c r="P45" s="60" t="b">
        <f>'Table 504'!P45='Table 602'!P45</f>
        <v>1</v>
      </c>
      <c r="Q45" s="60" t="b">
        <f>'Table 504'!Q45='Table 602'!Q45</f>
        <v>1</v>
      </c>
      <c r="R45" s="60" t="b">
        <f>'Table 504'!R45='Table 602'!R45</f>
        <v>1</v>
      </c>
    </row>
    <row r="46" spans="1:18" ht="15">
      <c r="A46" s="60" t="b">
        <f>'Table 504'!A46='Table 602'!A46</f>
        <v>1</v>
      </c>
      <c r="B46" s="60" t="b">
        <f>'Table 504'!B46='Table 602'!B46</f>
        <v>1</v>
      </c>
      <c r="C46" s="60" t="b">
        <f>'Table 504'!C46='Table 602'!C46</f>
        <v>1</v>
      </c>
      <c r="D46" s="60" t="b">
        <f>'Table 504'!D46='Table 602'!D46</f>
        <v>1</v>
      </c>
      <c r="E46" s="60" t="b">
        <f>'Table 504'!E46='Table 602'!E46</f>
        <v>1</v>
      </c>
      <c r="F46" s="60" t="b">
        <f>'Table 504'!F46='Table 602'!F46</f>
        <v>1</v>
      </c>
      <c r="G46" s="60" t="b">
        <f>'Table 504'!G46='Table 602'!G46</f>
        <v>1</v>
      </c>
      <c r="H46" s="60" t="b">
        <f>'Table 504'!H46='Table 602'!H46</f>
        <v>1</v>
      </c>
      <c r="I46" s="60" t="b">
        <f>'Table 504'!I46='Table 602'!I46</f>
        <v>1</v>
      </c>
      <c r="J46" s="60" t="b">
        <f>'Table 504'!J46='Table 602'!J46</f>
        <v>1</v>
      </c>
      <c r="K46" s="60" t="b">
        <f>'Table 504'!K46='Table 602'!K46</f>
        <v>1</v>
      </c>
      <c r="L46" s="60" t="b">
        <f>'Table 504'!L46='Table 602'!L46</f>
        <v>1</v>
      </c>
      <c r="M46" s="60" t="b">
        <f>'Table 504'!M46='Table 602'!M46</f>
        <v>1</v>
      </c>
      <c r="N46" s="60" t="b">
        <f>'Table 504'!N46='Table 602'!N46</f>
        <v>1</v>
      </c>
      <c r="O46" s="60" t="b">
        <f>'Table 504'!O46='Table 602'!O46</f>
        <v>1</v>
      </c>
      <c r="P46" s="60" t="b">
        <f>'Table 504'!P46='Table 602'!P46</f>
        <v>1</v>
      </c>
      <c r="Q46" s="60" t="b">
        <f>'Table 504'!Q46='Table 602'!Q46</f>
        <v>1</v>
      </c>
      <c r="R46" s="60" t="b">
        <f>'Table 504'!R46='Table 602'!R46</f>
        <v>1</v>
      </c>
    </row>
    <row r="47" spans="1:18" ht="15">
      <c r="A47" s="60" t="b">
        <f>'Table 504'!A47='Table 602'!A47</f>
        <v>1</v>
      </c>
      <c r="B47" s="60" t="b">
        <f>'Table 504'!B47='Table 602'!B47</f>
        <v>1</v>
      </c>
      <c r="C47" s="60" t="b">
        <f>'Table 504'!C47='Table 602'!C47</f>
        <v>1</v>
      </c>
      <c r="D47" s="60" t="b">
        <f>'Table 504'!D47='Table 602'!D47</f>
        <v>1</v>
      </c>
      <c r="E47" s="60" t="b">
        <f>'Table 504'!E47='Table 602'!E47</f>
        <v>1</v>
      </c>
      <c r="F47" s="60" t="b">
        <f>'Table 504'!F47='Table 602'!F47</f>
        <v>1</v>
      </c>
      <c r="G47" s="60" t="b">
        <f>'Table 504'!G47='Table 602'!G47</f>
        <v>1</v>
      </c>
      <c r="H47" s="60" t="b">
        <f>'Table 504'!H47='Table 602'!H47</f>
        <v>1</v>
      </c>
      <c r="I47" s="60" t="b">
        <f>'Table 504'!I47='Table 602'!I47</f>
        <v>1</v>
      </c>
      <c r="J47" s="60" t="b">
        <f>'Table 504'!J47='Table 602'!J47</f>
        <v>1</v>
      </c>
      <c r="K47" s="60" t="b">
        <f>'Table 504'!K47='Table 602'!K47</f>
        <v>1</v>
      </c>
      <c r="L47" s="60" t="b">
        <f>'Table 504'!L47='Table 602'!L47</f>
        <v>1</v>
      </c>
      <c r="M47" s="60" t="b">
        <f>'Table 504'!M47='Table 602'!M47</f>
        <v>1</v>
      </c>
      <c r="N47" s="60" t="b">
        <f>'Table 504'!N47='Table 602'!N47</f>
        <v>1</v>
      </c>
      <c r="O47" s="60" t="b">
        <f>'Table 504'!O47='Table 602'!O47</f>
        <v>1</v>
      </c>
      <c r="P47" s="60" t="b">
        <f>'Table 504'!P47='Table 602'!P47</f>
        <v>1</v>
      </c>
      <c r="Q47" s="60" t="b">
        <f>'Table 504'!Q47='Table 602'!Q47</f>
        <v>1</v>
      </c>
      <c r="R47" s="60" t="b">
        <f>'Table 504'!R47='Table 602'!R47</f>
        <v>1</v>
      </c>
    </row>
    <row r="48" spans="1:18" ht="15">
      <c r="A48" s="60" t="b">
        <f>'Table 504'!A48='Table 602'!A48</f>
        <v>1</v>
      </c>
      <c r="B48" s="60" t="b">
        <f>'Table 504'!B48='Table 602'!B48</f>
        <v>1</v>
      </c>
      <c r="C48" s="60" t="b">
        <f>'Table 504'!C48='Table 602'!C48</f>
        <v>1</v>
      </c>
      <c r="D48" s="60" t="b">
        <f>'Table 504'!D48='Table 602'!D48</f>
        <v>1</v>
      </c>
      <c r="E48" s="60" t="b">
        <f>'Table 504'!E48='Table 602'!E48</f>
        <v>1</v>
      </c>
      <c r="F48" s="60" t="b">
        <f>'Table 504'!F48='Table 602'!F48</f>
        <v>1</v>
      </c>
      <c r="G48" s="60" t="b">
        <f>'Table 504'!G48='Table 602'!G48</f>
        <v>1</v>
      </c>
      <c r="H48" s="60" t="b">
        <f>'Table 504'!H48='Table 602'!H48</f>
        <v>1</v>
      </c>
      <c r="I48" s="60" t="b">
        <f>'Table 504'!I48='Table 602'!I48</f>
        <v>1</v>
      </c>
      <c r="J48" s="60" t="b">
        <f>'Table 504'!J48='Table 602'!J48</f>
        <v>1</v>
      </c>
      <c r="K48" s="60" t="b">
        <f>'Table 504'!K48='Table 602'!K48</f>
        <v>1</v>
      </c>
      <c r="L48" s="60" t="b">
        <f>'Table 504'!L48='Table 602'!L48</f>
        <v>1</v>
      </c>
      <c r="M48" s="60" t="b">
        <f>'Table 504'!M48='Table 602'!M48</f>
        <v>1</v>
      </c>
      <c r="N48" s="60" t="b">
        <f>'Table 504'!N48='Table 602'!N48</f>
        <v>1</v>
      </c>
      <c r="O48" s="60" t="b">
        <f>'Table 504'!O48='Table 602'!O48</f>
        <v>1</v>
      </c>
      <c r="P48" s="60" t="b">
        <f>'Table 504'!P48='Table 602'!P48</f>
        <v>1</v>
      </c>
      <c r="Q48" s="60" t="b">
        <f>'Table 504'!Q48='Table 602'!Q48</f>
        <v>1</v>
      </c>
      <c r="R48" s="60" t="b">
        <f>'Table 504'!R48='Table 602'!R48</f>
        <v>1</v>
      </c>
    </row>
    <row r="49" spans="1:18" ht="15">
      <c r="A49" s="60" t="b">
        <f>'Table 504'!A49='Table 602'!A49</f>
        <v>1</v>
      </c>
      <c r="B49" s="60" t="b">
        <f>'Table 504'!B49='Table 602'!B49</f>
        <v>1</v>
      </c>
      <c r="C49" s="60" t="b">
        <f>'Table 504'!C49='Table 602'!C49</f>
        <v>1</v>
      </c>
      <c r="D49" s="60" t="b">
        <f>'Table 504'!D49='Table 602'!D49</f>
        <v>1</v>
      </c>
      <c r="E49" s="60" t="b">
        <f>'Table 504'!E49='Table 602'!E49</f>
        <v>1</v>
      </c>
      <c r="F49" s="60" t="b">
        <f>'Table 504'!F49='Table 602'!F49</f>
        <v>1</v>
      </c>
      <c r="G49" s="60" t="b">
        <f>'Table 504'!G49='Table 602'!G49</f>
        <v>1</v>
      </c>
      <c r="H49" s="60" t="b">
        <f>'Table 504'!H49='Table 602'!H49</f>
        <v>1</v>
      </c>
      <c r="I49" s="60" t="b">
        <f>'Table 504'!I49='Table 602'!I49</f>
        <v>1</v>
      </c>
      <c r="J49" s="60" t="b">
        <f>'Table 504'!J49='Table 602'!J49</f>
        <v>1</v>
      </c>
      <c r="K49" s="60" t="b">
        <f>'Table 504'!K49='Table 602'!K49</f>
        <v>1</v>
      </c>
      <c r="L49" s="60" t="b">
        <f>'Table 504'!L49='Table 602'!L49</f>
        <v>1</v>
      </c>
      <c r="M49" s="60" t="b">
        <f>'Table 504'!M49='Table 602'!M49</f>
        <v>1</v>
      </c>
      <c r="N49" s="60" t="b">
        <f>'Table 504'!N49='Table 602'!N49</f>
        <v>1</v>
      </c>
      <c r="O49" s="60" t="b">
        <f>'Table 504'!O49='Table 602'!O49</f>
        <v>1</v>
      </c>
      <c r="P49" s="60" t="b">
        <f>'Table 504'!P49='Table 602'!P49</f>
        <v>1</v>
      </c>
      <c r="Q49" s="60" t="b">
        <f>'Table 504'!Q49='Table 602'!Q49</f>
        <v>1</v>
      </c>
      <c r="R49" s="60" t="b">
        <f>'Table 504'!R49='Table 602'!R49</f>
        <v>1</v>
      </c>
    </row>
    <row r="50" spans="1:18" ht="15">
      <c r="A50" s="60" t="b">
        <f>'Table 504'!A50='Table 602'!A50</f>
        <v>1</v>
      </c>
      <c r="B50" s="60" t="b">
        <f>'Table 504'!B50='Table 602'!B50</f>
        <v>1</v>
      </c>
      <c r="C50" s="60" t="b">
        <f>'Table 504'!C50='Table 602'!C50</f>
        <v>1</v>
      </c>
      <c r="D50" s="60" t="b">
        <f>'Table 504'!D50='Table 602'!D50</f>
        <v>1</v>
      </c>
      <c r="E50" s="60" t="b">
        <f>'Table 504'!E50='Table 602'!E50</f>
        <v>1</v>
      </c>
      <c r="F50" s="60" t="b">
        <f>'Table 504'!F50='Table 602'!F50</f>
        <v>1</v>
      </c>
      <c r="G50" s="60" t="b">
        <f>'Table 504'!G50='Table 602'!G50</f>
        <v>1</v>
      </c>
      <c r="H50" s="60" t="b">
        <f>'Table 504'!H50='Table 602'!H50</f>
        <v>1</v>
      </c>
      <c r="I50" s="60" t="b">
        <f>'Table 504'!I50='Table 602'!I50</f>
        <v>1</v>
      </c>
      <c r="J50" s="60" t="b">
        <f>'Table 504'!J50='Table 602'!J50</f>
        <v>1</v>
      </c>
      <c r="K50" s="60" t="b">
        <f>'Table 504'!K50='Table 602'!K50</f>
        <v>1</v>
      </c>
      <c r="L50" s="60" t="b">
        <f>'Table 504'!L50='Table 602'!L50</f>
        <v>1</v>
      </c>
      <c r="M50" s="60" t="b">
        <f>'Table 504'!M50='Table 602'!M50</f>
        <v>1</v>
      </c>
      <c r="N50" s="60" t="b">
        <f>'Table 504'!N50='Table 602'!N50</f>
        <v>1</v>
      </c>
      <c r="O50" s="60" t="b">
        <f>'Table 504'!O50='Table 602'!O50</f>
        <v>1</v>
      </c>
      <c r="P50" s="60" t="b">
        <f>'Table 504'!P50='Table 602'!P50</f>
        <v>1</v>
      </c>
      <c r="Q50" s="60" t="b">
        <f>'Table 504'!Q50='Table 602'!Q50</f>
        <v>1</v>
      </c>
      <c r="R50" s="60" t="b">
        <f>'Table 504'!R50='Table 602'!R50</f>
        <v>1</v>
      </c>
    </row>
  </sheetData>
  <sheetProtection/>
  <conditionalFormatting sqref="A1:R50">
    <cfRule type="cellIs" priority="1" dxfId="8" operator="equal" stopIfTrue="1">
      <formula>FALSE</formula>
    </cfRule>
    <cfRule type="cellIs" priority="2" dxfId="9" operator="equal" stopIfTrue="1">
      <formula>TRUE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500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0.19377170138888888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0.0006799768518518379</v>
      </c>
      <c r="D11" s="717">
        <v>0.19445167824074075</v>
      </c>
      <c r="E11" s="60">
        <v>133935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18" ht="15">
      <c r="A12" s="696">
        <v>7</v>
      </c>
      <c r="C12" s="699">
        <f>D13-D12</f>
        <v>0.16460503472222224</v>
      </c>
      <c r="D12" s="717">
        <v>0.1951316550925926</v>
      </c>
      <c r="E12" s="60">
        <v>470</v>
      </c>
      <c r="F12" s="60" t="s">
        <v>498</v>
      </c>
      <c r="G12" s="60" t="s">
        <v>499</v>
      </c>
      <c r="H12" s="60">
        <v>0</v>
      </c>
      <c r="I12" s="60">
        <v>39</v>
      </c>
      <c r="J12" s="60" t="s">
        <v>500</v>
      </c>
      <c r="K12" s="60" t="s">
        <v>501</v>
      </c>
      <c r="L12" s="60" t="s">
        <v>502</v>
      </c>
      <c r="M12" s="60" t="s">
        <v>503</v>
      </c>
      <c r="N12" s="60" t="s">
        <v>519</v>
      </c>
      <c r="O12" s="60" t="s">
        <v>520</v>
      </c>
      <c r="P12" s="60" t="s">
        <v>508</v>
      </c>
      <c r="Q12" s="60" t="s">
        <v>507</v>
      </c>
      <c r="R12" s="60">
        <v>80</v>
      </c>
    </row>
    <row r="13" spans="1:18" ht="15">
      <c r="A13" s="696">
        <v>7</v>
      </c>
      <c r="C13" s="699">
        <f>D14-D13</f>
        <v>0.0006799768518518379</v>
      </c>
      <c r="D13" s="717">
        <v>0.3597366898148148</v>
      </c>
      <c r="E13" s="60">
        <v>113775</v>
      </c>
      <c r="F13" s="60" t="s">
        <v>498</v>
      </c>
      <c r="G13" s="60" t="s">
        <v>499</v>
      </c>
      <c r="H13" s="60">
        <v>0</v>
      </c>
      <c r="I13" s="60">
        <v>39</v>
      </c>
      <c r="J13" s="60" t="s">
        <v>500</v>
      </c>
      <c r="K13" s="60" t="s">
        <v>501</v>
      </c>
      <c r="L13" s="60" t="s">
        <v>502</v>
      </c>
      <c r="M13" s="60" t="s">
        <v>503</v>
      </c>
      <c r="N13" s="60" t="s">
        <v>519</v>
      </c>
      <c r="O13" s="60" t="s">
        <v>520</v>
      </c>
      <c r="P13" s="60" t="s">
        <v>506</v>
      </c>
      <c r="Q13" s="60" t="s">
        <v>507</v>
      </c>
      <c r="R13" s="60">
        <v>80</v>
      </c>
    </row>
    <row r="14" spans="1:6" ht="15">
      <c r="A14" s="60">
        <v>4</v>
      </c>
      <c r="D14" s="717">
        <f>D20</f>
        <v>0.36041666666666666</v>
      </c>
      <c r="E14" s="60">
        <v>0</v>
      </c>
      <c r="F14" s="60" t="s">
        <v>509</v>
      </c>
    </row>
    <row r="15" spans="1:6" ht="15">
      <c r="A15" s="696"/>
      <c r="B15" s="696"/>
      <c r="C15" s="699"/>
      <c r="D15" s="696"/>
      <c r="E15" s="696"/>
      <c r="F15" s="696"/>
    </row>
    <row r="16" spans="1:6" ht="15">
      <c r="A16" s="701">
        <f>CEILING(SUM(A9:A14)/88,1)</f>
        <v>1</v>
      </c>
      <c r="B16" s="702" t="s">
        <v>10</v>
      </c>
      <c r="C16" s="703">
        <f>SUM(C11:C14)</f>
        <v>0.1659649884259259</v>
      </c>
      <c r="D16" s="696"/>
      <c r="E16" s="696"/>
      <c r="F16" s="696"/>
    </row>
    <row r="17" spans="1:6" ht="15">
      <c r="A17" s="696"/>
      <c r="B17" s="696"/>
      <c r="C17" s="696"/>
      <c r="D17" s="696"/>
      <c r="E17" s="696"/>
      <c r="F17" s="696"/>
    </row>
    <row r="18" spans="1:6" ht="15">
      <c r="A18" s="696"/>
      <c r="B18" s="696"/>
      <c r="C18" s="696"/>
      <c r="D18" s="700">
        <f>Rings!J89</f>
        <v>0.3611111111111111</v>
      </c>
      <c r="E18" s="696" t="s">
        <v>510</v>
      </c>
      <c r="F18" s="696"/>
    </row>
    <row r="19" spans="1:6" ht="15">
      <c r="A19" s="696"/>
      <c r="B19" s="696"/>
      <c r="C19" s="696"/>
      <c r="D19" s="700">
        <v>0.0006944444444444445</v>
      </c>
      <c r="E19" s="696" t="s">
        <v>511</v>
      </c>
      <c r="F19" s="696"/>
    </row>
    <row r="20" spans="1:6" ht="15">
      <c r="A20" s="696"/>
      <c r="B20" s="696"/>
      <c r="C20" s="696"/>
      <c r="D20" s="700">
        <f>D18-D19</f>
        <v>0.36041666666666666</v>
      </c>
      <c r="E20" s="696" t="s">
        <v>512</v>
      </c>
      <c r="F20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R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8" width="8.7109375" style="60" bestFit="1" customWidth="1"/>
    <col min="9" max="9" width="5.7109375" style="60" bestFit="1" customWidth="1"/>
    <col min="10" max="10" width="9.57421875" style="60" bestFit="1" customWidth="1"/>
    <col min="11" max="11" width="21.421875" style="60" bestFit="1" customWidth="1"/>
    <col min="12" max="13" width="10.140625" style="60" bestFit="1" customWidth="1"/>
    <col min="14" max="15" width="10.42187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501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0.0016203703703703703</v>
      </c>
      <c r="D9" s="699">
        <v>1.4467592592592592E-06</v>
      </c>
      <c r="E9" s="60">
        <v>1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0.025462962962962958</v>
      </c>
      <c r="D10" s="699">
        <v>0.0016218171296296295</v>
      </c>
      <c r="E10" s="60">
        <v>1120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3" ht="15">
      <c r="A11" s="696">
        <v>9</v>
      </c>
      <c r="C11" s="699">
        <f aca="true" t="shared" si="0" ref="C11:C17">D12-D11</f>
        <v>0.0034722222222222238</v>
      </c>
      <c r="D11" s="699">
        <v>0.02708478009259259</v>
      </c>
      <c r="E11" s="60">
        <v>17600</v>
      </c>
      <c r="F11" s="60" t="s">
        <v>766</v>
      </c>
      <c r="G11" s="60">
        <v>0</v>
      </c>
      <c r="H11" s="60" t="s">
        <v>499</v>
      </c>
      <c r="I11" s="60" t="s">
        <v>767</v>
      </c>
      <c r="J11" s="60">
        <v>0</v>
      </c>
      <c r="K11" s="60" t="s">
        <v>768</v>
      </c>
      <c r="L11" s="60">
        <v>45</v>
      </c>
      <c r="M11" s="60">
        <v>1</v>
      </c>
    </row>
    <row r="12" spans="1:18" ht="15">
      <c r="A12" s="696">
        <v>7</v>
      </c>
      <c r="C12" s="699">
        <f t="shared" si="0"/>
        <v>0.006041666666666667</v>
      </c>
      <c r="D12" s="699">
        <v>0.030557002314814813</v>
      </c>
      <c r="E12" s="60">
        <v>0</v>
      </c>
      <c r="F12" s="60" t="s">
        <v>498</v>
      </c>
      <c r="G12" s="60" t="s">
        <v>499</v>
      </c>
      <c r="H12" s="60">
        <v>0</v>
      </c>
      <c r="I12" s="60">
        <v>97</v>
      </c>
      <c r="J12" s="60" t="s">
        <v>500</v>
      </c>
      <c r="K12" s="60" t="s">
        <v>501</v>
      </c>
      <c r="L12" s="60" t="s">
        <v>502</v>
      </c>
      <c r="M12" s="60" t="s">
        <v>503</v>
      </c>
      <c r="N12" s="60" t="s">
        <v>519</v>
      </c>
      <c r="O12" s="60" t="s">
        <v>520</v>
      </c>
      <c r="P12" s="60" t="s">
        <v>506</v>
      </c>
      <c r="Q12" s="60" t="s">
        <v>507</v>
      </c>
      <c r="R12" s="60">
        <v>80</v>
      </c>
    </row>
    <row r="13" spans="1:18" ht="15">
      <c r="A13" s="696">
        <v>7</v>
      </c>
      <c r="C13" s="699">
        <f t="shared" si="0"/>
        <v>0.09465277777777778</v>
      </c>
      <c r="D13" s="699">
        <v>0.03659866898148148</v>
      </c>
      <c r="E13" s="60">
        <v>4176</v>
      </c>
      <c r="F13" s="60" t="s">
        <v>498</v>
      </c>
      <c r="G13" s="60" t="s">
        <v>499</v>
      </c>
      <c r="H13" s="60">
        <v>0</v>
      </c>
      <c r="I13" s="60">
        <v>97</v>
      </c>
      <c r="J13" s="60" t="s">
        <v>500</v>
      </c>
      <c r="K13" s="60" t="s">
        <v>501</v>
      </c>
      <c r="L13" s="60" t="s">
        <v>502</v>
      </c>
      <c r="M13" s="60" t="s">
        <v>503</v>
      </c>
      <c r="N13" s="60" t="s">
        <v>519</v>
      </c>
      <c r="O13" s="60" t="s">
        <v>520</v>
      </c>
      <c r="P13" s="60" t="s">
        <v>508</v>
      </c>
      <c r="Q13" s="60" t="s">
        <v>507</v>
      </c>
      <c r="R13" s="60">
        <v>80</v>
      </c>
    </row>
    <row r="14" spans="1:18" ht="15">
      <c r="A14" s="696">
        <v>7</v>
      </c>
      <c r="C14" s="699">
        <f t="shared" si="0"/>
        <v>0.006041666666666667</v>
      </c>
      <c r="D14" s="699">
        <v>0.13125144675925926</v>
      </c>
      <c r="E14" s="60">
        <v>65424</v>
      </c>
      <c r="F14" s="60" t="s">
        <v>498</v>
      </c>
      <c r="G14" s="60" t="s">
        <v>499</v>
      </c>
      <c r="H14" s="60">
        <v>0</v>
      </c>
      <c r="I14" s="60">
        <v>401</v>
      </c>
      <c r="J14" s="60" t="s">
        <v>500</v>
      </c>
      <c r="K14" s="60" t="s">
        <v>501</v>
      </c>
      <c r="L14" s="60" t="s">
        <v>502</v>
      </c>
      <c r="M14" s="60" t="s">
        <v>503</v>
      </c>
      <c r="N14" s="60" t="s">
        <v>539</v>
      </c>
      <c r="O14" s="60" t="s">
        <v>540</v>
      </c>
      <c r="P14" s="60" t="s">
        <v>506</v>
      </c>
      <c r="Q14" s="60" t="s">
        <v>507</v>
      </c>
      <c r="R14" s="60">
        <v>80</v>
      </c>
    </row>
    <row r="15" spans="1:18" ht="15">
      <c r="A15" s="696">
        <v>7</v>
      </c>
      <c r="C15" s="699">
        <f t="shared" si="0"/>
        <v>0.09465277777777778</v>
      </c>
      <c r="D15" s="699">
        <v>0.13729311342592593</v>
      </c>
      <c r="E15" s="60">
        <v>4176</v>
      </c>
      <c r="F15" s="60" t="s">
        <v>498</v>
      </c>
      <c r="G15" s="60" t="s">
        <v>499</v>
      </c>
      <c r="H15" s="60">
        <v>0</v>
      </c>
      <c r="I15" s="60">
        <v>401</v>
      </c>
      <c r="J15" s="60" t="s">
        <v>500</v>
      </c>
      <c r="K15" s="60" t="s">
        <v>501</v>
      </c>
      <c r="L15" s="60" t="s">
        <v>502</v>
      </c>
      <c r="M15" s="60" t="s">
        <v>503</v>
      </c>
      <c r="N15" s="60" t="s">
        <v>539</v>
      </c>
      <c r="O15" s="60" t="s">
        <v>540</v>
      </c>
      <c r="P15" s="60" t="s">
        <v>508</v>
      </c>
      <c r="Q15" s="60" t="s">
        <v>507</v>
      </c>
      <c r="R15" s="60">
        <v>80</v>
      </c>
    </row>
    <row r="16" spans="1:18" ht="15">
      <c r="A16" s="696">
        <v>7</v>
      </c>
      <c r="C16" s="699">
        <f t="shared" si="0"/>
        <v>0.006041666666666667</v>
      </c>
      <c r="D16" s="699">
        <v>0.2319458912037037</v>
      </c>
      <c r="E16" s="60">
        <v>65424</v>
      </c>
      <c r="F16" s="60" t="s">
        <v>498</v>
      </c>
      <c r="G16" s="60" t="s">
        <v>499</v>
      </c>
      <c r="H16" s="60">
        <v>0</v>
      </c>
      <c r="I16" s="60">
        <v>401</v>
      </c>
      <c r="J16" s="60" t="s">
        <v>500</v>
      </c>
      <c r="K16" s="60" t="s">
        <v>501</v>
      </c>
      <c r="L16" s="60" t="s">
        <v>502</v>
      </c>
      <c r="M16" s="60" t="s">
        <v>503</v>
      </c>
      <c r="N16" s="60" t="s">
        <v>519</v>
      </c>
      <c r="O16" s="60" t="s">
        <v>520</v>
      </c>
      <c r="P16" s="60" t="s">
        <v>506</v>
      </c>
      <c r="Q16" s="60" t="s">
        <v>507</v>
      </c>
      <c r="R16" s="60">
        <v>80</v>
      </c>
    </row>
    <row r="17" spans="1:18" ht="15">
      <c r="A17" s="696">
        <v>7</v>
      </c>
      <c r="C17" s="699">
        <f t="shared" si="0"/>
        <v>0.0946513310185185</v>
      </c>
      <c r="D17" s="699">
        <v>0.23798755787037038</v>
      </c>
      <c r="E17" s="60">
        <v>4176</v>
      </c>
      <c r="F17" s="60" t="s">
        <v>498</v>
      </c>
      <c r="G17" s="60" t="s">
        <v>499</v>
      </c>
      <c r="H17" s="60">
        <v>0</v>
      </c>
      <c r="I17" s="60">
        <v>401</v>
      </c>
      <c r="J17" s="60" t="s">
        <v>500</v>
      </c>
      <c r="K17" s="60" t="s">
        <v>501</v>
      </c>
      <c r="L17" s="60" t="s">
        <v>502</v>
      </c>
      <c r="M17" s="60" t="s">
        <v>503</v>
      </c>
      <c r="N17" s="60" t="s">
        <v>519</v>
      </c>
      <c r="O17" s="60" t="s">
        <v>520</v>
      </c>
      <c r="P17" s="60" t="s">
        <v>508</v>
      </c>
      <c r="Q17" s="60" t="s">
        <v>507</v>
      </c>
      <c r="R17" s="60">
        <v>80</v>
      </c>
    </row>
    <row r="18" spans="1:6" ht="15">
      <c r="A18" s="696">
        <v>4</v>
      </c>
      <c r="D18" s="699">
        <f>D24</f>
        <v>0.3326388888888889</v>
      </c>
      <c r="E18" s="60">
        <v>0</v>
      </c>
      <c r="F18" s="60" t="s">
        <v>509</v>
      </c>
    </row>
    <row r="20" spans="1:3" ht="15">
      <c r="A20" s="701">
        <f>CEILING(SUM(A9:A18)/88,1)</f>
        <v>1</v>
      </c>
      <c r="B20" s="702" t="s">
        <v>10</v>
      </c>
      <c r="C20" s="703">
        <f>SUM(C9:C18)</f>
        <v>0.33263744212962965</v>
      </c>
    </row>
    <row r="21" spans="1:6" ht="15">
      <c r="A21" s="696"/>
      <c r="B21" s="696"/>
      <c r="C21" s="696"/>
      <c r="D21" s="696"/>
      <c r="E21" s="696"/>
      <c r="F21" s="696"/>
    </row>
    <row r="22" spans="1:6" ht="15">
      <c r="A22" s="696"/>
      <c r="B22" s="696"/>
      <c r="C22" s="696"/>
      <c r="D22" s="700">
        <f>'Deep Space Cals'!H10</f>
        <v>0.3333333333333333</v>
      </c>
      <c r="E22" s="696" t="s">
        <v>510</v>
      </c>
      <c r="F22" s="696"/>
    </row>
    <row r="23" spans="1:6" ht="15">
      <c r="A23" s="696"/>
      <c r="B23" s="696"/>
      <c r="C23" s="696"/>
      <c r="D23" s="700">
        <v>0.0006944444444444445</v>
      </c>
      <c r="E23" s="696" t="s">
        <v>511</v>
      </c>
      <c r="F23" s="696"/>
    </row>
    <row r="24" spans="1:6" ht="15">
      <c r="A24" s="696"/>
      <c r="B24" s="696"/>
      <c r="C24" s="696"/>
      <c r="D24" s="700">
        <f>D22-D23</f>
        <v>0.3326388888888889</v>
      </c>
      <c r="E24" s="696" t="s">
        <v>512</v>
      </c>
      <c r="F24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96" customWidth="1"/>
    <col min="2" max="2" width="11.00390625" style="696" bestFit="1" customWidth="1"/>
    <col min="3" max="3" width="9.140625" style="696" bestFit="1" customWidth="1"/>
    <col min="4" max="4" width="14.28125" style="696" bestFit="1" customWidth="1"/>
    <col min="5" max="5" width="10.7109375" style="696" bestFit="1" customWidth="1"/>
    <col min="6" max="6" width="27.7109375" style="696" bestFit="1" customWidth="1"/>
    <col min="7" max="7" width="8.421875" style="696" bestFit="1" customWidth="1"/>
    <col min="8" max="8" width="2.28125" style="696" bestFit="1" customWidth="1"/>
    <col min="9" max="9" width="4.7109375" style="696" bestFit="1" customWidth="1"/>
    <col min="10" max="10" width="8.7109375" style="696" bestFit="1" customWidth="1"/>
    <col min="11" max="13" width="9.28125" style="696" bestFit="1" customWidth="1"/>
    <col min="14" max="15" width="9.7109375" style="696" bestFit="1" customWidth="1"/>
    <col min="16" max="16" width="10.00390625" style="696" bestFit="1" customWidth="1"/>
    <col min="17" max="17" width="10.28125" style="696" bestFit="1" customWidth="1"/>
    <col min="18" max="18" width="3.421875" style="696" bestFit="1" customWidth="1"/>
    <col min="19" max="16384" width="8.8515625" style="696" customWidth="1"/>
  </cols>
  <sheetData>
    <row r="2" spans="2:3" ht="15">
      <c r="B2" s="696" t="s">
        <v>493</v>
      </c>
      <c r="C2" s="696">
        <v>502</v>
      </c>
    </row>
    <row r="7" spans="1:6" ht="15">
      <c r="A7" s="697"/>
      <c r="B7" s="698" t="s">
        <v>494</v>
      </c>
      <c r="C7" s="698" t="s">
        <v>86</v>
      </c>
      <c r="D7" s="696" t="s">
        <v>495</v>
      </c>
      <c r="E7" s="696" t="s">
        <v>496</v>
      </c>
      <c r="F7" s="696" t="s">
        <v>497</v>
      </c>
    </row>
    <row r="9" spans="1:18" ht="15">
      <c r="A9" s="696">
        <v>7</v>
      </c>
      <c r="B9" s="699">
        <v>0</v>
      </c>
      <c r="C9" s="699">
        <v>0.006597222222222222</v>
      </c>
      <c r="D9" s="700">
        <v>0</v>
      </c>
      <c r="E9" s="696">
        <v>0</v>
      </c>
      <c r="F9" s="696" t="s">
        <v>498</v>
      </c>
      <c r="G9" s="696" t="s">
        <v>499</v>
      </c>
      <c r="H9" s="696">
        <v>0</v>
      </c>
      <c r="I9" s="696">
        <v>401</v>
      </c>
      <c r="J9" s="696" t="s">
        <v>500</v>
      </c>
      <c r="K9" s="696" t="s">
        <v>501</v>
      </c>
      <c r="L9" s="696" t="s">
        <v>502</v>
      </c>
      <c r="M9" s="696" t="s">
        <v>503</v>
      </c>
      <c r="N9" s="696" t="s">
        <v>539</v>
      </c>
      <c r="O9" s="696" t="s">
        <v>540</v>
      </c>
      <c r="P9" s="696" t="s">
        <v>506</v>
      </c>
      <c r="Q9" s="696" t="s">
        <v>507</v>
      </c>
      <c r="R9" s="696">
        <v>80</v>
      </c>
    </row>
    <row r="10" spans="1:18" ht="15">
      <c r="A10" s="696">
        <v>7</v>
      </c>
      <c r="C10" s="699">
        <v>0.03819444444444445</v>
      </c>
      <c r="D10" s="700">
        <v>0.006597222222222222</v>
      </c>
      <c r="E10" s="696">
        <v>4560</v>
      </c>
      <c r="F10" s="696" t="s">
        <v>498</v>
      </c>
      <c r="G10" s="696" t="s">
        <v>499</v>
      </c>
      <c r="H10" s="696">
        <v>0</v>
      </c>
      <c r="I10" s="696">
        <v>401</v>
      </c>
      <c r="J10" s="696" t="s">
        <v>500</v>
      </c>
      <c r="K10" s="696" t="s">
        <v>501</v>
      </c>
      <c r="L10" s="696" t="s">
        <v>502</v>
      </c>
      <c r="M10" s="696" t="s">
        <v>503</v>
      </c>
      <c r="N10" s="696" t="s">
        <v>539</v>
      </c>
      <c r="O10" s="696" t="s">
        <v>540</v>
      </c>
      <c r="P10" s="696" t="s">
        <v>508</v>
      </c>
      <c r="Q10" s="696" t="s">
        <v>507</v>
      </c>
      <c r="R10" s="696">
        <v>80</v>
      </c>
    </row>
    <row r="11" spans="1:18" ht="15">
      <c r="A11" s="696">
        <v>7</v>
      </c>
      <c r="C11" s="699">
        <v>0.0065972222222222265</v>
      </c>
      <c r="D11" s="700">
        <v>0.04479166666666667</v>
      </c>
      <c r="E11" s="696">
        <v>26400</v>
      </c>
      <c r="F11" s="696" t="s">
        <v>498</v>
      </c>
      <c r="G11" s="696" t="s">
        <v>499</v>
      </c>
      <c r="H11" s="696">
        <v>0</v>
      </c>
      <c r="I11" s="696">
        <v>401</v>
      </c>
      <c r="J11" s="696" t="s">
        <v>500</v>
      </c>
      <c r="K11" s="696" t="s">
        <v>501</v>
      </c>
      <c r="L11" s="696" t="s">
        <v>502</v>
      </c>
      <c r="M11" s="696" t="s">
        <v>503</v>
      </c>
      <c r="N11" s="696" t="s">
        <v>539</v>
      </c>
      <c r="O11" s="696" t="s">
        <v>540</v>
      </c>
      <c r="P11" s="696" t="s">
        <v>506</v>
      </c>
      <c r="Q11" s="696" t="s">
        <v>507</v>
      </c>
      <c r="R11" s="696">
        <v>80</v>
      </c>
    </row>
    <row r="12" spans="1:6" ht="15">
      <c r="A12" s="696">
        <v>4</v>
      </c>
      <c r="D12" s="700">
        <v>0.051388888888888894</v>
      </c>
      <c r="E12" s="696">
        <v>4560</v>
      </c>
      <c r="F12" s="696" t="s">
        <v>509</v>
      </c>
    </row>
    <row r="13" ht="15">
      <c r="C13" s="699"/>
    </row>
    <row r="14" spans="1:3" ht="15">
      <c r="A14" s="701">
        <f>CEILING(SUM(A9:A12)/88,1)</f>
        <v>1</v>
      </c>
      <c r="B14" s="702" t="s">
        <v>10</v>
      </c>
      <c r="C14" s="703">
        <f>SUM(C9:C12)</f>
        <v>0.051388888888888894</v>
      </c>
    </row>
    <row r="16" spans="4:5" ht="15">
      <c r="D16" s="700">
        <f>Titan!J27</f>
        <v>0.052083333333333336</v>
      </c>
      <c r="E16" s="696" t="s">
        <v>510</v>
      </c>
    </row>
    <row r="17" spans="4:5" ht="15">
      <c r="D17" s="700">
        <v>0.0006944444444444445</v>
      </c>
      <c r="E17" s="696" t="s">
        <v>511</v>
      </c>
    </row>
    <row r="18" spans="4:5" ht="15">
      <c r="D18" s="700">
        <v>0.051388888888888894</v>
      </c>
      <c r="E18" s="696" t="s">
        <v>512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96" customWidth="1"/>
    <col min="2" max="2" width="11.00390625" style="696" bestFit="1" customWidth="1"/>
    <col min="3" max="3" width="9.7109375" style="696" bestFit="1" customWidth="1"/>
    <col min="4" max="4" width="15.00390625" style="696" bestFit="1" customWidth="1"/>
    <col min="5" max="5" width="10.8515625" style="696" bestFit="1" customWidth="1"/>
    <col min="6" max="6" width="30.140625" style="696" bestFit="1" customWidth="1"/>
    <col min="7" max="7" width="8.7109375" style="696" bestFit="1" customWidth="1"/>
    <col min="8" max="8" width="2.57421875" style="696" bestFit="1" customWidth="1"/>
    <col min="9" max="9" width="5.140625" style="696" bestFit="1" customWidth="1"/>
    <col min="10" max="10" width="9.57421875" style="696" bestFit="1" customWidth="1"/>
    <col min="11" max="13" width="10.140625" style="696" bestFit="1" customWidth="1"/>
    <col min="14" max="15" width="8.8515625" style="696" customWidth="1"/>
    <col min="16" max="16" width="10.8515625" style="696" bestFit="1" customWidth="1"/>
    <col min="17" max="17" width="10.7109375" style="696" bestFit="1" customWidth="1"/>
    <col min="18" max="18" width="3.8515625" style="696" bestFit="1" customWidth="1"/>
    <col min="19" max="16384" width="8.8515625" style="696" customWidth="1"/>
  </cols>
  <sheetData>
    <row r="2" spans="2:3" ht="15">
      <c r="B2" s="696" t="s">
        <v>493</v>
      </c>
      <c r="C2" s="696">
        <v>503</v>
      </c>
    </row>
    <row r="7" spans="1:6" ht="15">
      <c r="A7" s="697"/>
      <c r="B7" s="698" t="s">
        <v>494</v>
      </c>
      <c r="C7" s="698" t="s">
        <v>86</v>
      </c>
      <c r="D7" s="696" t="s">
        <v>495</v>
      </c>
      <c r="E7" s="696" t="s">
        <v>496</v>
      </c>
      <c r="F7" s="696" t="s">
        <v>497</v>
      </c>
    </row>
    <row r="9" spans="1:18" ht="15">
      <c r="A9" s="696">
        <v>7</v>
      </c>
      <c r="B9" s="699">
        <v>0</v>
      </c>
      <c r="C9" s="699">
        <f>D10-D9</f>
        <v>0.00417824074074074</v>
      </c>
      <c r="D9" s="700">
        <v>0</v>
      </c>
      <c r="E9" s="696">
        <v>0</v>
      </c>
      <c r="F9" s="696" t="s">
        <v>498</v>
      </c>
      <c r="G9" s="696" t="s">
        <v>499</v>
      </c>
      <c r="H9" s="696">
        <v>0</v>
      </c>
      <c r="I9" s="696">
        <v>401</v>
      </c>
      <c r="J9" s="696" t="s">
        <v>500</v>
      </c>
      <c r="K9" s="696" t="s">
        <v>501</v>
      </c>
      <c r="L9" s="696" t="s">
        <v>502</v>
      </c>
      <c r="M9" s="696" t="s">
        <v>503</v>
      </c>
      <c r="N9" s="696" t="s">
        <v>504</v>
      </c>
      <c r="O9" s="696" t="s">
        <v>505</v>
      </c>
      <c r="P9" s="696" t="s">
        <v>506</v>
      </c>
      <c r="Q9" s="696" t="s">
        <v>507</v>
      </c>
      <c r="R9" s="696">
        <v>80</v>
      </c>
    </row>
    <row r="10" spans="1:18" ht="15">
      <c r="A10" s="696">
        <v>7</v>
      </c>
      <c r="C10" s="699">
        <f>D11-D10</f>
        <v>0.4735879629629629</v>
      </c>
      <c r="D10" s="700">
        <v>0.00417824074074074</v>
      </c>
      <c r="E10" s="696">
        <v>2888</v>
      </c>
      <c r="F10" s="696" t="s">
        <v>498</v>
      </c>
      <c r="G10" s="696" t="s">
        <v>499</v>
      </c>
      <c r="H10" s="696">
        <v>0</v>
      </c>
      <c r="I10" s="696">
        <v>401</v>
      </c>
      <c r="J10" s="696" t="s">
        <v>500</v>
      </c>
      <c r="K10" s="696" t="s">
        <v>501</v>
      </c>
      <c r="L10" s="696" t="s">
        <v>502</v>
      </c>
      <c r="M10" s="696" t="s">
        <v>503</v>
      </c>
      <c r="N10" s="696" t="s">
        <v>504</v>
      </c>
      <c r="O10" s="696" t="s">
        <v>505</v>
      </c>
      <c r="P10" s="696" t="s">
        <v>508</v>
      </c>
      <c r="Q10" s="696" t="s">
        <v>507</v>
      </c>
      <c r="R10" s="696">
        <v>80</v>
      </c>
    </row>
    <row r="11" spans="1:18" ht="15">
      <c r="A11" s="696">
        <v>7</v>
      </c>
      <c r="C11" s="699">
        <f>D12-D11</f>
        <v>0.004166666666666763</v>
      </c>
      <c r="D11" s="700">
        <v>0.47776620370370365</v>
      </c>
      <c r="E11" s="696">
        <v>327344</v>
      </c>
      <c r="F11" s="696" t="s">
        <v>498</v>
      </c>
      <c r="G11" s="696" t="s">
        <v>499</v>
      </c>
      <c r="H11" s="696">
        <v>0</v>
      </c>
      <c r="I11" s="696">
        <v>401</v>
      </c>
      <c r="J11" s="696" t="s">
        <v>500</v>
      </c>
      <c r="K11" s="696" t="s">
        <v>501</v>
      </c>
      <c r="L11" s="696" t="s">
        <v>502</v>
      </c>
      <c r="M11" s="696" t="s">
        <v>503</v>
      </c>
      <c r="N11" s="696" t="s">
        <v>504</v>
      </c>
      <c r="O11" s="696" t="s">
        <v>505</v>
      </c>
      <c r="P11" s="696" t="s">
        <v>506</v>
      </c>
      <c r="Q11" s="696" t="s">
        <v>507</v>
      </c>
      <c r="R11" s="696">
        <v>80</v>
      </c>
    </row>
    <row r="12" spans="1:6" ht="15">
      <c r="A12" s="696">
        <v>4</v>
      </c>
      <c r="D12" s="700">
        <v>0.4819328703703704</v>
      </c>
      <c r="E12" s="696">
        <v>2880</v>
      </c>
      <c r="F12" s="696" t="s">
        <v>509</v>
      </c>
    </row>
    <row r="13" ht="15">
      <c r="C13" s="699"/>
    </row>
    <row r="14" spans="1:3" ht="15">
      <c r="A14" s="701">
        <f>CEILING(SUM(A9:A12)/88,1)</f>
        <v>1</v>
      </c>
      <c r="B14" s="702" t="s">
        <v>10</v>
      </c>
      <c r="C14" s="703">
        <f>SUM(C9:C12)</f>
        <v>0.4819328703703704</v>
      </c>
    </row>
    <row r="16" spans="4:5" ht="15">
      <c r="D16" s="700">
        <f>Saturn!J21</f>
        <v>0.4826388888888889</v>
      </c>
      <c r="E16" s="696" t="s">
        <v>510</v>
      </c>
    </row>
    <row r="17" spans="4:5" ht="15">
      <c r="D17" s="700">
        <v>0.0006944444444444445</v>
      </c>
      <c r="E17" s="696" t="s">
        <v>511</v>
      </c>
    </row>
    <row r="18" spans="4:5" ht="15">
      <c r="D18" s="700">
        <f>D16-D17</f>
        <v>0.48194444444444445</v>
      </c>
      <c r="E18" s="696" t="s">
        <v>512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7109375" style="20" bestFit="1" customWidth="1"/>
    <col min="2" max="2" width="43.8515625" style="20" bestFit="1" customWidth="1"/>
    <col min="3" max="3" width="15.57421875" style="20" customWidth="1"/>
    <col min="4" max="4" width="10.421875" style="20" customWidth="1"/>
    <col min="5" max="5" width="12.7109375" style="20" bestFit="1" customWidth="1"/>
    <col min="6" max="6" width="11.7109375" style="20" bestFit="1" customWidth="1"/>
    <col min="7" max="7" width="10.28125" style="20" customWidth="1"/>
    <col min="8" max="8" width="13.421875" style="20" customWidth="1"/>
    <col min="9" max="9" width="15.7109375" style="20" bestFit="1" customWidth="1"/>
    <col min="10" max="10" width="10.28125" style="20" customWidth="1"/>
    <col min="11" max="11" width="9.00390625" style="20" bestFit="1" customWidth="1"/>
    <col min="12" max="12" width="13.00390625" style="20" bestFit="1" customWidth="1"/>
    <col min="13" max="13" width="11.00390625" style="20" customWidth="1"/>
    <col min="14" max="14" width="9.7109375" style="20" customWidth="1"/>
    <col min="15" max="15" width="9.00390625" style="20" bestFit="1" customWidth="1"/>
    <col min="16" max="16" width="9.28125" style="20" bestFit="1" customWidth="1"/>
    <col min="17" max="17" width="10.28125" style="20" bestFit="1" customWidth="1"/>
    <col min="18" max="16384" width="8.8515625" style="20" customWidth="1"/>
  </cols>
  <sheetData>
    <row r="2" spans="14:15" ht="15">
      <c r="N2" s="10" t="s">
        <v>84</v>
      </c>
      <c r="O2" s="20">
        <v>500</v>
      </c>
    </row>
    <row r="4" ht="15.75" thickBot="1"/>
    <row r="5" spans="2:16" ht="15">
      <c r="B5" s="824" t="s">
        <v>81</v>
      </c>
      <c r="C5" s="831" t="s">
        <v>85</v>
      </c>
      <c r="D5" s="832"/>
      <c r="E5" s="832"/>
      <c r="F5" s="817"/>
      <c r="G5" s="819" t="s">
        <v>86</v>
      </c>
      <c r="H5" s="818"/>
      <c r="I5" s="831" t="s">
        <v>87</v>
      </c>
      <c r="J5" s="816"/>
      <c r="K5" s="816"/>
      <c r="L5" s="818"/>
      <c r="M5" s="826" t="s">
        <v>88</v>
      </c>
      <c r="N5" s="822" t="s">
        <v>89</v>
      </c>
      <c r="O5" s="819" t="s">
        <v>90</v>
      </c>
      <c r="P5" s="824" t="s">
        <v>13</v>
      </c>
    </row>
    <row r="6" spans="2:16" ht="32.25" customHeight="1" thickBot="1">
      <c r="B6" s="825"/>
      <c r="C6" s="96" t="s">
        <v>91</v>
      </c>
      <c r="D6" s="152" t="s">
        <v>92</v>
      </c>
      <c r="E6" s="5" t="s">
        <v>93</v>
      </c>
      <c r="F6" s="4" t="s">
        <v>94</v>
      </c>
      <c r="G6" s="153" t="s">
        <v>95</v>
      </c>
      <c r="H6" s="4" t="s">
        <v>94</v>
      </c>
      <c r="I6" s="96" t="s">
        <v>91</v>
      </c>
      <c r="J6" s="152" t="s">
        <v>92</v>
      </c>
      <c r="K6" s="5" t="s">
        <v>93</v>
      </c>
      <c r="L6" s="4" t="s">
        <v>94</v>
      </c>
      <c r="M6" s="827"/>
      <c r="N6" s="823"/>
      <c r="O6" s="827"/>
      <c r="P6" s="823"/>
    </row>
    <row r="7" spans="2:16" ht="15">
      <c r="B7" s="32"/>
      <c r="C7" s="521"/>
      <c r="D7" s="522"/>
      <c r="E7" s="523"/>
      <c r="F7" s="524"/>
      <c r="G7" s="328"/>
      <c r="H7" s="524"/>
      <c r="I7" s="521"/>
      <c r="J7" s="525"/>
      <c r="K7" s="526"/>
      <c r="L7" s="527"/>
      <c r="M7" s="32"/>
      <c r="N7" s="6"/>
      <c r="O7" s="32"/>
      <c r="P7" s="33"/>
    </row>
    <row r="8" spans="2:16" ht="15">
      <c r="B8" s="493" t="s">
        <v>486</v>
      </c>
      <c r="C8" s="518">
        <v>39495</v>
      </c>
      <c r="D8" s="313">
        <v>2009</v>
      </c>
      <c r="E8" s="313">
        <v>48</v>
      </c>
      <c r="F8" s="314">
        <v>0.5243055555555556</v>
      </c>
      <c r="G8" s="329"/>
      <c r="H8" s="314"/>
      <c r="I8" s="343"/>
      <c r="J8" s="331"/>
      <c r="K8" s="313"/>
      <c r="L8" s="314"/>
      <c r="M8" s="178"/>
      <c r="N8" s="321"/>
      <c r="O8" s="319" t="str">
        <f>IF(MID(B8,6,7)="NO_DATA",50,IF(A8=""," ",$O$2+A8-1))</f>
        <v> </v>
      </c>
      <c r="P8" s="332"/>
    </row>
    <row r="9" spans="2:16" ht="15">
      <c r="B9" s="292" t="s">
        <v>281</v>
      </c>
      <c r="C9" s="409">
        <f>C8</f>
        <v>39495</v>
      </c>
      <c r="D9" s="313">
        <f>D8</f>
        <v>2009</v>
      </c>
      <c r="E9" s="313">
        <f>E8</f>
        <v>48</v>
      </c>
      <c r="F9" s="314">
        <f>F8</f>
        <v>0.5243055555555556</v>
      </c>
      <c r="G9" s="329">
        <f>IF((L9-F9)&gt;0,K9-E9,IF((L9-F9)=0,0,K9-E9-$F$278))</f>
        <v>0</v>
      </c>
      <c r="H9" s="314">
        <f>IF((L9-F9)&gt;0,L9-F9,IF((L9-F9)=0,0,$H$278+L9-F9))</f>
        <v>0.00347222222222221</v>
      </c>
      <c r="I9" s="343">
        <f>C10</f>
        <v>39861</v>
      </c>
      <c r="J9" s="334">
        <f>D10</f>
        <v>2009</v>
      </c>
      <c r="K9" s="335">
        <f>E10</f>
        <v>48</v>
      </c>
      <c r="L9" s="314">
        <f>F10</f>
        <v>0.5277777777777778</v>
      </c>
      <c r="M9" s="178"/>
      <c r="N9" s="321"/>
      <c r="O9" s="319">
        <f>IF(MID(B9,6,7)="NO_DATA",50,IF(N10=0,50,IF(A9=""," ",$O$2+A9-1)))</f>
        <v>50</v>
      </c>
      <c r="P9" s="332">
        <f>IF(O9=50,FLOOR(G9/2,1)+1,1)</f>
        <v>1</v>
      </c>
    </row>
    <row r="10" spans="1:16" ht="15">
      <c r="A10" s="307"/>
      <c r="B10" s="292" t="s">
        <v>326</v>
      </c>
      <c r="C10" s="518">
        <v>39861</v>
      </c>
      <c r="D10" s="313">
        <v>2009</v>
      </c>
      <c r="E10" s="313">
        <v>48</v>
      </c>
      <c r="F10" s="314">
        <v>0.5277777777777778</v>
      </c>
      <c r="G10" s="329">
        <v>0</v>
      </c>
      <c r="H10" s="314">
        <v>0.001388888888888889</v>
      </c>
      <c r="I10" s="518">
        <v>39861</v>
      </c>
      <c r="J10" s="313">
        <v>2009</v>
      </c>
      <c r="K10" s="313">
        <v>48</v>
      </c>
      <c r="L10" s="314">
        <v>0.5291666666666667</v>
      </c>
      <c r="M10" s="296">
        <v>0</v>
      </c>
      <c r="N10" s="321">
        <v>0</v>
      </c>
      <c r="O10" s="319">
        <v>60</v>
      </c>
      <c r="P10" s="332">
        <v>1</v>
      </c>
    </row>
    <row r="11" spans="2:16" ht="15">
      <c r="B11" s="292" t="s">
        <v>14</v>
      </c>
      <c r="C11" s="343">
        <f>I10</f>
        <v>39861</v>
      </c>
      <c r="D11" s="331">
        <f>J10</f>
        <v>2009</v>
      </c>
      <c r="E11" s="313">
        <f>K10</f>
        <v>48</v>
      </c>
      <c r="F11" s="314">
        <f>L10</f>
        <v>0.5291666666666667</v>
      </c>
      <c r="G11" s="329">
        <f>IF((L11-F11)&gt;0,K11-E11,IF((L11-F11)=0,0,K11-E11-$F$278))</f>
        <v>0</v>
      </c>
      <c r="H11" s="314">
        <f>IF((L11-F11)&gt;0,L11-F11,IF((L11-F11)=0,0,$H$278+L11-F11))</f>
        <v>0.23124999999999996</v>
      </c>
      <c r="I11" s="343">
        <f>C12</f>
        <v>39861</v>
      </c>
      <c r="J11" s="334">
        <f>D12</f>
        <v>2009</v>
      </c>
      <c r="K11" s="335">
        <f>E12</f>
        <v>48</v>
      </c>
      <c r="L11" s="314">
        <f>F12</f>
        <v>0.7604166666666666</v>
      </c>
      <c r="M11" s="178"/>
      <c r="N11" s="321"/>
      <c r="O11" s="319">
        <f aca="true" t="shared" si="0" ref="O11:O74">IF(MID(B11,6,7)="NO_DATA",50,IF(N11=0,50,IF(A11=""," ",$O$2+A11-1)))</f>
        <v>50</v>
      </c>
      <c r="P11" s="332">
        <f>IF(O11=50,FLOOR(G11/2,1)+1,1)</f>
        <v>1</v>
      </c>
    </row>
    <row r="12" spans="1:16" ht="14.25" customHeight="1">
      <c r="A12" s="307">
        <v>1</v>
      </c>
      <c r="B12" s="292" t="s">
        <v>328</v>
      </c>
      <c r="C12" s="518">
        <v>39861</v>
      </c>
      <c r="D12" s="313">
        <v>2009</v>
      </c>
      <c r="E12" s="313">
        <v>48</v>
      </c>
      <c r="F12" s="314">
        <v>0.7604166666666666</v>
      </c>
      <c r="G12" s="329">
        <v>0</v>
      </c>
      <c r="H12" s="314">
        <v>0.3611111111111111</v>
      </c>
      <c r="I12" s="518">
        <v>39862</v>
      </c>
      <c r="J12" s="313">
        <v>2009</v>
      </c>
      <c r="K12" s="313">
        <v>49</v>
      </c>
      <c r="L12" s="314">
        <v>0.12152777777777778</v>
      </c>
      <c r="M12" s="296">
        <v>4000</v>
      </c>
      <c r="N12" s="321">
        <v>124.8</v>
      </c>
      <c r="O12" s="319">
        <f t="shared" si="0"/>
        <v>500</v>
      </c>
      <c r="P12" s="332">
        <f aca="true" t="shared" si="1" ref="P12:P27">IF(O12=50,FLOOR(G12/2,1)+1,1)</f>
        <v>1</v>
      </c>
    </row>
    <row r="13" spans="1:16" ht="15">
      <c r="A13" s="10"/>
      <c r="B13" s="292" t="s">
        <v>15</v>
      </c>
      <c r="C13" s="343">
        <f>I12</f>
        <v>39862</v>
      </c>
      <c r="D13" s="313">
        <f>J12</f>
        <v>2009</v>
      </c>
      <c r="E13" s="313">
        <f>K12</f>
        <v>49</v>
      </c>
      <c r="F13" s="314">
        <f>L12</f>
        <v>0.12152777777777778</v>
      </c>
      <c r="G13" s="329">
        <f>IF((L13-F13)&gt;0,K13-E13,IF((L13-F13)=0,0,K13-E13-$F$278))</f>
        <v>0</v>
      </c>
      <c r="H13" s="314">
        <f>IF((L13-F13)&gt;0,L13-F13,IF((L13-F13)=0,0,$H$278+L13-F13))</f>
        <v>0.06944444444444443</v>
      </c>
      <c r="I13" s="343">
        <f>C14</f>
        <v>39862</v>
      </c>
      <c r="J13" s="334">
        <f>D14</f>
        <v>2009</v>
      </c>
      <c r="K13" s="335">
        <f>E14</f>
        <v>49</v>
      </c>
      <c r="L13" s="314">
        <f>F14</f>
        <v>0.1909722222222222</v>
      </c>
      <c r="M13" s="336"/>
      <c r="N13" s="336"/>
      <c r="O13" s="319">
        <f t="shared" si="0"/>
        <v>50</v>
      </c>
      <c r="P13" s="332">
        <f t="shared" si="1"/>
        <v>1</v>
      </c>
    </row>
    <row r="14" spans="1:16" ht="15">
      <c r="A14" s="307">
        <v>2</v>
      </c>
      <c r="B14" s="292" t="s">
        <v>334</v>
      </c>
      <c r="C14" s="518">
        <v>39862</v>
      </c>
      <c r="D14" s="313">
        <v>2009</v>
      </c>
      <c r="E14" s="313">
        <v>49</v>
      </c>
      <c r="F14" s="314">
        <v>0.1909722222222222</v>
      </c>
      <c r="G14" s="329">
        <v>0</v>
      </c>
      <c r="H14" s="314">
        <v>0.3333333333333333</v>
      </c>
      <c r="I14" s="518">
        <v>39862</v>
      </c>
      <c r="J14" s="313">
        <v>2009</v>
      </c>
      <c r="K14" s="313">
        <v>49</v>
      </c>
      <c r="L14" s="314">
        <v>0.5243055555555556</v>
      </c>
      <c r="M14" s="296">
        <v>3000</v>
      </c>
      <c r="N14" s="321">
        <v>86.4</v>
      </c>
      <c r="O14" s="319">
        <f t="shared" si="0"/>
        <v>501</v>
      </c>
      <c r="P14" s="332">
        <f t="shared" si="1"/>
        <v>1</v>
      </c>
    </row>
    <row r="15" spans="2:16" ht="15">
      <c r="B15" s="292" t="s">
        <v>16</v>
      </c>
      <c r="C15" s="343">
        <f>I14</f>
        <v>39862</v>
      </c>
      <c r="D15" s="331">
        <f>J14</f>
        <v>2009</v>
      </c>
      <c r="E15" s="313">
        <f>K14</f>
        <v>49</v>
      </c>
      <c r="F15" s="314">
        <f>L14</f>
        <v>0.5243055555555556</v>
      </c>
      <c r="G15" s="329">
        <f>IF((L15-F15)&gt;0,K15-E15,IF((L15-F15)=0,0,K15-E15-$F$278))</f>
        <v>0</v>
      </c>
      <c r="H15" s="314">
        <f>IF((L15-F15)&gt;0,L15-F15,IF((L15-F15)=0,0,$H$278+L15-F15))</f>
        <v>0.02777777777777779</v>
      </c>
      <c r="I15" s="343">
        <f>C16</f>
        <v>39862</v>
      </c>
      <c r="J15" s="334">
        <f>D16</f>
        <v>2009</v>
      </c>
      <c r="K15" s="335">
        <f>E16</f>
        <v>49</v>
      </c>
      <c r="L15" s="314">
        <f>F16</f>
        <v>0.5520833333333334</v>
      </c>
      <c r="M15" s="178"/>
      <c r="N15" s="321"/>
      <c r="O15" s="319">
        <f t="shared" si="0"/>
        <v>50</v>
      </c>
      <c r="P15" s="332">
        <f t="shared" si="1"/>
        <v>1</v>
      </c>
    </row>
    <row r="16" spans="1:16" ht="15">
      <c r="A16" s="307">
        <v>3</v>
      </c>
      <c r="B16" s="292" t="s">
        <v>335</v>
      </c>
      <c r="C16" s="518">
        <v>39862</v>
      </c>
      <c r="D16" s="313">
        <v>2009</v>
      </c>
      <c r="E16" s="313">
        <v>49</v>
      </c>
      <c r="F16" s="314">
        <v>0.5520833333333334</v>
      </c>
      <c r="G16" s="329">
        <v>0</v>
      </c>
      <c r="H16" s="314">
        <v>0.052083333333333336</v>
      </c>
      <c r="I16" s="518">
        <v>39862</v>
      </c>
      <c r="J16" s="313">
        <v>2009</v>
      </c>
      <c r="K16" s="313">
        <v>49</v>
      </c>
      <c r="L16" s="314">
        <v>0.6041666666666666</v>
      </c>
      <c r="M16" s="296">
        <v>4000</v>
      </c>
      <c r="N16" s="321">
        <v>18</v>
      </c>
      <c r="O16" s="319">
        <f t="shared" si="0"/>
        <v>502</v>
      </c>
      <c r="P16" s="332">
        <f t="shared" si="1"/>
        <v>1</v>
      </c>
    </row>
    <row r="17" spans="2:16" ht="15">
      <c r="B17" s="292" t="s">
        <v>17</v>
      </c>
      <c r="C17" s="343">
        <f>I16</f>
        <v>39862</v>
      </c>
      <c r="D17" s="331">
        <f>J16</f>
        <v>2009</v>
      </c>
      <c r="E17" s="313">
        <f>K16</f>
        <v>49</v>
      </c>
      <c r="F17" s="314">
        <f>L16</f>
        <v>0.6041666666666666</v>
      </c>
      <c r="G17" s="329">
        <f>IF((L17-F17)&gt;0,K17-E17,IF((L17-F17)=0,0,K17-E17-$F$278))</f>
        <v>0</v>
      </c>
      <c r="H17" s="314">
        <f>IF((L17-F17)&gt;0,L17-F17,IF((L17-F17)=0,0,$H$278+L17-F17))</f>
        <v>0</v>
      </c>
      <c r="I17" s="343">
        <f>C18</f>
        <v>39862</v>
      </c>
      <c r="J17" s="334">
        <f>D18</f>
        <v>2009</v>
      </c>
      <c r="K17" s="335">
        <f>E18</f>
        <v>49</v>
      </c>
      <c r="L17" s="314">
        <f>F18</f>
        <v>0.6041666666666666</v>
      </c>
      <c r="M17" s="178"/>
      <c r="N17" s="321"/>
      <c r="O17" s="319">
        <f t="shared" si="0"/>
        <v>50</v>
      </c>
      <c r="P17" s="332">
        <f t="shared" si="1"/>
        <v>1</v>
      </c>
    </row>
    <row r="18" spans="1:16" ht="15">
      <c r="A18" s="307">
        <v>4</v>
      </c>
      <c r="B18" s="292" t="s">
        <v>336</v>
      </c>
      <c r="C18" s="518">
        <v>39862</v>
      </c>
      <c r="D18" s="313">
        <v>2009</v>
      </c>
      <c r="E18" s="313">
        <v>49</v>
      </c>
      <c r="F18" s="314">
        <v>0.6041666666666666</v>
      </c>
      <c r="G18" s="329">
        <v>0</v>
      </c>
      <c r="H18" s="314">
        <v>0.4826388888888889</v>
      </c>
      <c r="I18" s="518">
        <v>39863</v>
      </c>
      <c r="J18" s="313">
        <v>2009</v>
      </c>
      <c r="K18" s="313">
        <v>50</v>
      </c>
      <c r="L18" s="314">
        <v>0.08680555555555557</v>
      </c>
      <c r="M18" s="296">
        <v>4000</v>
      </c>
      <c r="N18" s="321">
        <v>166.8</v>
      </c>
      <c r="O18" s="319">
        <f t="shared" si="0"/>
        <v>503</v>
      </c>
      <c r="P18" s="332">
        <f t="shared" si="1"/>
        <v>1</v>
      </c>
    </row>
    <row r="19" spans="2:16" ht="15">
      <c r="B19" s="292" t="s">
        <v>18</v>
      </c>
      <c r="C19" s="343">
        <f>I18</f>
        <v>39863</v>
      </c>
      <c r="D19" s="331">
        <f>J18</f>
        <v>2009</v>
      </c>
      <c r="E19" s="313">
        <f>K18</f>
        <v>50</v>
      </c>
      <c r="F19" s="314">
        <f>L18</f>
        <v>0.08680555555555557</v>
      </c>
      <c r="G19" s="329">
        <f>IF((L19-F19)&gt;0,K19-E19,IF((L19-F19)=0,0,K19-E19-$F$278))</f>
        <v>0</v>
      </c>
      <c r="H19" s="314">
        <f>IF((L19-F19)&gt;0,L19-F19,IF((L19-F19)=0,0,$H$278+L19-F19))</f>
        <v>0</v>
      </c>
      <c r="I19" s="343">
        <f>C20</f>
        <v>39863</v>
      </c>
      <c r="J19" s="334">
        <f>D20</f>
        <v>2009</v>
      </c>
      <c r="K19" s="335">
        <f>E20</f>
        <v>50</v>
      </c>
      <c r="L19" s="314">
        <f>F20</f>
        <v>0.08680555555555557</v>
      </c>
      <c r="M19" s="178"/>
      <c r="N19" s="321"/>
      <c r="O19" s="319">
        <f t="shared" si="0"/>
        <v>50</v>
      </c>
      <c r="P19" s="332">
        <f t="shared" si="1"/>
        <v>1</v>
      </c>
    </row>
    <row r="20" spans="1:16" ht="15">
      <c r="A20" s="307">
        <v>5</v>
      </c>
      <c r="B20" s="292" t="s">
        <v>338</v>
      </c>
      <c r="C20" s="518">
        <v>39863</v>
      </c>
      <c r="D20" s="313">
        <v>2009</v>
      </c>
      <c r="E20" s="313">
        <v>50</v>
      </c>
      <c r="F20" s="314">
        <v>0.08680555555555557</v>
      </c>
      <c r="G20" s="329">
        <v>0</v>
      </c>
      <c r="H20" s="314">
        <v>0.06180555555555556</v>
      </c>
      <c r="I20" s="518">
        <v>39863</v>
      </c>
      <c r="J20" s="313">
        <v>2009</v>
      </c>
      <c r="K20" s="313">
        <v>50</v>
      </c>
      <c r="L20" s="314">
        <v>0.1486111111111111</v>
      </c>
      <c r="M20" s="296">
        <v>4000</v>
      </c>
      <c r="N20" s="321">
        <v>21.36</v>
      </c>
      <c r="O20" s="319">
        <f t="shared" si="0"/>
        <v>504</v>
      </c>
      <c r="P20" s="332">
        <f t="shared" si="1"/>
        <v>1</v>
      </c>
    </row>
    <row r="21" spans="2:16" ht="15">
      <c r="B21" s="292" t="s">
        <v>19</v>
      </c>
      <c r="C21" s="343">
        <f>I20</f>
        <v>39863</v>
      </c>
      <c r="D21" s="331">
        <f>J20</f>
        <v>2009</v>
      </c>
      <c r="E21" s="313">
        <f>K20</f>
        <v>50</v>
      </c>
      <c r="F21" s="314">
        <f>L20</f>
        <v>0.1486111111111111</v>
      </c>
      <c r="G21" s="329">
        <f>IF((L21-F21)&gt;0,K21-E21,IF((L21-F21)=0,0,K21-E21-$F$278))</f>
        <v>0</v>
      </c>
      <c r="H21" s="314">
        <f>IF((L21-F21)&gt;0,L21-F21,IF((L21-F21)=0,0,$H$278+L21-F21))</f>
        <v>0.0423611111111111</v>
      </c>
      <c r="I21" s="343">
        <f>C22</f>
        <v>39863</v>
      </c>
      <c r="J21" s="334">
        <f>D22</f>
        <v>2009</v>
      </c>
      <c r="K21" s="335">
        <f>E22</f>
        <v>50</v>
      </c>
      <c r="L21" s="314">
        <f>F22</f>
        <v>0.1909722222222222</v>
      </c>
      <c r="M21" s="178"/>
      <c r="N21" s="321"/>
      <c r="O21" s="319">
        <f t="shared" si="0"/>
        <v>50</v>
      </c>
      <c r="P21" s="332">
        <f t="shared" si="1"/>
        <v>1</v>
      </c>
    </row>
    <row r="22" spans="1:16" ht="15">
      <c r="A22" s="307">
        <v>6</v>
      </c>
      <c r="B22" s="292" t="s">
        <v>339</v>
      </c>
      <c r="C22" s="518">
        <v>39863</v>
      </c>
      <c r="D22" s="313">
        <v>2009</v>
      </c>
      <c r="E22" s="313">
        <v>50</v>
      </c>
      <c r="F22" s="314">
        <v>0.1909722222222222</v>
      </c>
      <c r="G22" s="329">
        <v>0</v>
      </c>
      <c r="H22" s="314">
        <v>0.3333333333333333</v>
      </c>
      <c r="I22" s="518">
        <v>39863</v>
      </c>
      <c r="J22" s="313">
        <v>2009</v>
      </c>
      <c r="K22" s="313">
        <v>50</v>
      </c>
      <c r="L22" s="314">
        <v>0.5243055555555556</v>
      </c>
      <c r="M22" s="296">
        <v>3000</v>
      </c>
      <c r="N22" s="321">
        <v>86.4</v>
      </c>
      <c r="O22" s="319">
        <f t="shared" si="0"/>
        <v>505</v>
      </c>
      <c r="P22" s="332">
        <f t="shared" si="1"/>
        <v>1</v>
      </c>
    </row>
    <row r="23" spans="2:16" ht="15">
      <c r="B23" s="292" t="s">
        <v>20</v>
      </c>
      <c r="C23" s="343">
        <f>I22</f>
        <v>39863</v>
      </c>
      <c r="D23" s="331">
        <f>J22</f>
        <v>2009</v>
      </c>
      <c r="E23" s="313">
        <f>K22</f>
        <v>50</v>
      </c>
      <c r="F23" s="314">
        <f>L22</f>
        <v>0.5243055555555556</v>
      </c>
      <c r="G23" s="329">
        <f>IF((L23-F23)&gt;0,K23-E23,IF((L23-F23)=0,0,K23-E23-$F$278))</f>
        <v>0</v>
      </c>
      <c r="H23" s="314">
        <f>IF((L23-F23)&gt;0,L23-F23,IF((L23-F23)=0,0,$H$278+L23-F23))</f>
        <v>0.02777777777777779</v>
      </c>
      <c r="I23" s="343">
        <f>C24</f>
        <v>39863</v>
      </c>
      <c r="J23" s="334">
        <f>D24</f>
        <v>2009</v>
      </c>
      <c r="K23" s="335">
        <f>E24</f>
        <v>50</v>
      </c>
      <c r="L23" s="314">
        <f>F24</f>
        <v>0.5520833333333334</v>
      </c>
      <c r="M23" s="178"/>
      <c r="N23" s="321"/>
      <c r="O23" s="319">
        <f t="shared" si="0"/>
        <v>50</v>
      </c>
      <c r="P23" s="332">
        <f t="shared" si="1"/>
        <v>1</v>
      </c>
    </row>
    <row r="24" spans="1:16" ht="15">
      <c r="A24" s="307">
        <v>7</v>
      </c>
      <c r="B24" s="292" t="s">
        <v>340</v>
      </c>
      <c r="C24" s="518">
        <v>39863</v>
      </c>
      <c r="D24" s="313">
        <v>2009</v>
      </c>
      <c r="E24" s="313">
        <v>50</v>
      </c>
      <c r="F24" s="314">
        <v>0.5520833333333334</v>
      </c>
      <c r="G24" s="329">
        <v>0</v>
      </c>
      <c r="H24" s="314">
        <v>0.5590277777777778</v>
      </c>
      <c r="I24" s="518">
        <v>39864</v>
      </c>
      <c r="J24" s="313">
        <v>2009</v>
      </c>
      <c r="K24" s="313">
        <v>51</v>
      </c>
      <c r="L24" s="314">
        <v>0.1111111111111111</v>
      </c>
      <c r="M24" s="296">
        <v>2200</v>
      </c>
      <c r="N24" s="321">
        <v>106.26</v>
      </c>
      <c r="O24" s="319">
        <f t="shared" si="0"/>
        <v>506</v>
      </c>
      <c r="P24" s="332">
        <f t="shared" si="1"/>
        <v>1</v>
      </c>
    </row>
    <row r="25" spans="2:16" ht="15">
      <c r="B25" s="292" t="s">
        <v>21</v>
      </c>
      <c r="C25" s="343">
        <f>I24</f>
        <v>39864</v>
      </c>
      <c r="D25" s="331">
        <f>J24</f>
        <v>2009</v>
      </c>
      <c r="E25" s="313">
        <f>K24</f>
        <v>51</v>
      </c>
      <c r="F25" s="314">
        <f>L24</f>
        <v>0.1111111111111111</v>
      </c>
      <c r="G25" s="329">
        <f>IF((L25-F25)&gt;0,K25-E25,IF((L25-F25)=0,0,K25-E25-$F$278))</f>
        <v>0</v>
      </c>
      <c r="H25" s="314">
        <f>IF((L25-F25)&gt;0,L25-F25,IF((L25-F25)=0,0,$H$278+L25-F25))</f>
        <v>0.06944444444444445</v>
      </c>
      <c r="I25" s="343">
        <f>C26</f>
        <v>39864</v>
      </c>
      <c r="J25" s="334">
        <f>D26</f>
        <v>2009</v>
      </c>
      <c r="K25" s="335">
        <f>E26</f>
        <v>51</v>
      </c>
      <c r="L25" s="314">
        <f>F26</f>
        <v>0.18055555555555555</v>
      </c>
      <c r="M25" s="178"/>
      <c r="N25" s="321"/>
      <c r="O25" s="319">
        <f t="shared" si="0"/>
        <v>50</v>
      </c>
      <c r="P25" s="332">
        <f t="shared" si="1"/>
        <v>1</v>
      </c>
    </row>
    <row r="26" spans="1:16" ht="15">
      <c r="A26" s="307">
        <v>8</v>
      </c>
      <c r="B26" s="292" t="s">
        <v>341</v>
      </c>
      <c r="C26" s="518">
        <v>39864</v>
      </c>
      <c r="D26" s="313">
        <v>2009</v>
      </c>
      <c r="E26" s="313">
        <v>51</v>
      </c>
      <c r="F26" s="314">
        <v>0.18055555555555555</v>
      </c>
      <c r="G26" s="329">
        <v>0</v>
      </c>
      <c r="H26" s="314">
        <v>0.3333333333333333</v>
      </c>
      <c r="I26" s="518">
        <v>39864</v>
      </c>
      <c r="J26" s="313">
        <v>2009</v>
      </c>
      <c r="K26" s="313">
        <v>51</v>
      </c>
      <c r="L26" s="314">
        <v>0.513888888888889</v>
      </c>
      <c r="M26" s="296">
        <v>3000</v>
      </c>
      <c r="N26" s="321">
        <v>86.4</v>
      </c>
      <c r="O26" s="319">
        <f t="shared" si="0"/>
        <v>507</v>
      </c>
      <c r="P26" s="332">
        <f t="shared" si="1"/>
        <v>1</v>
      </c>
    </row>
    <row r="27" spans="2:16" ht="15">
      <c r="B27" s="292" t="s">
        <v>22</v>
      </c>
      <c r="C27" s="343">
        <f>I26</f>
        <v>39864</v>
      </c>
      <c r="D27" s="331">
        <f>J26</f>
        <v>2009</v>
      </c>
      <c r="E27" s="313">
        <f>K26</f>
        <v>51</v>
      </c>
      <c r="F27" s="314">
        <f>L26</f>
        <v>0.513888888888889</v>
      </c>
      <c r="G27" s="329">
        <f>IF((L27-F27)&gt;0,K27-E27,IF((L27-F27)=0,0,K27-E27-$F$278))</f>
        <v>0</v>
      </c>
      <c r="H27" s="314">
        <f>IF((L27-F27)&gt;0,L27-F27,IF((L27-F27)=0,0,$H$278+L27-F27))</f>
        <v>0.3541666666666665</v>
      </c>
      <c r="I27" s="343">
        <f>C28</f>
        <v>39864</v>
      </c>
      <c r="J27" s="334">
        <f>D28</f>
        <v>2009</v>
      </c>
      <c r="K27" s="335">
        <f>E28</f>
        <v>51</v>
      </c>
      <c r="L27" s="314">
        <f>F28</f>
        <v>0.8680555555555555</v>
      </c>
      <c r="M27" s="178"/>
      <c r="N27" s="321"/>
      <c r="O27" s="319">
        <f t="shared" si="0"/>
        <v>50</v>
      </c>
      <c r="P27" s="332">
        <f t="shared" si="1"/>
        <v>1</v>
      </c>
    </row>
    <row r="28" spans="1:16" ht="15">
      <c r="A28" s="307">
        <v>9</v>
      </c>
      <c r="B28" s="292" t="s">
        <v>342</v>
      </c>
      <c r="C28" s="518">
        <v>39864</v>
      </c>
      <c r="D28" s="313">
        <v>2009</v>
      </c>
      <c r="E28" s="313">
        <v>51</v>
      </c>
      <c r="F28" s="314">
        <v>0.8680555555555555</v>
      </c>
      <c r="G28" s="329">
        <v>0</v>
      </c>
      <c r="H28" s="314">
        <v>0.3333333333333333</v>
      </c>
      <c r="I28" s="518">
        <v>39865</v>
      </c>
      <c r="J28" s="313">
        <v>2009</v>
      </c>
      <c r="K28" s="313">
        <v>52</v>
      </c>
      <c r="L28" s="314">
        <v>0.20138888888888887</v>
      </c>
      <c r="M28" s="296">
        <v>3000</v>
      </c>
      <c r="N28" s="321">
        <v>86.4</v>
      </c>
      <c r="O28" s="319">
        <f t="shared" si="0"/>
        <v>508</v>
      </c>
      <c r="P28" s="332">
        <f aca="true" t="shared" si="2" ref="P28:P72">IF(O28=50,FLOOR(G28/2,1)+1,1)</f>
        <v>1</v>
      </c>
    </row>
    <row r="29" spans="2:16" ht="15">
      <c r="B29" s="292" t="s">
        <v>23</v>
      </c>
      <c r="C29" s="343">
        <f>I28</f>
        <v>39865</v>
      </c>
      <c r="D29" s="331">
        <f>J28</f>
        <v>2009</v>
      </c>
      <c r="E29" s="313">
        <f>K28</f>
        <v>52</v>
      </c>
      <c r="F29" s="314">
        <f>L28</f>
        <v>0.20138888888888887</v>
      </c>
      <c r="G29" s="329">
        <f>IF((L29-F29)&gt;0,K29-E29,IF((L29-F29)=0,0,K29-E29-$F$278))</f>
        <v>0</v>
      </c>
      <c r="H29" s="314">
        <f>IF((L29-F29)&gt;0,L29-F29,IF((L29-F29)=0,0,$H$278+L29-F29))</f>
        <v>0.02777777777777779</v>
      </c>
      <c r="I29" s="343">
        <f>C30</f>
        <v>39865</v>
      </c>
      <c r="J29" s="334">
        <f>D30</f>
        <v>2009</v>
      </c>
      <c r="K29" s="335">
        <f>E30</f>
        <v>52</v>
      </c>
      <c r="L29" s="314">
        <f>F30</f>
        <v>0.22916666666666666</v>
      </c>
      <c r="M29" s="178"/>
      <c r="N29" s="321"/>
      <c r="O29" s="319">
        <f t="shared" si="0"/>
        <v>50</v>
      </c>
      <c r="P29" s="332">
        <f t="shared" si="2"/>
        <v>1</v>
      </c>
    </row>
    <row r="30" spans="1:16" ht="15">
      <c r="A30" s="307">
        <v>10</v>
      </c>
      <c r="B30" s="292" t="s">
        <v>343</v>
      </c>
      <c r="C30" s="518">
        <v>39865</v>
      </c>
      <c r="D30" s="313">
        <v>2009</v>
      </c>
      <c r="E30" s="313">
        <v>52</v>
      </c>
      <c r="F30" s="314">
        <v>0.22916666666666666</v>
      </c>
      <c r="G30" s="329">
        <v>0</v>
      </c>
      <c r="H30" s="314">
        <v>0.47222222222222227</v>
      </c>
      <c r="I30" s="518">
        <v>39865</v>
      </c>
      <c r="J30" s="313">
        <v>2009</v>
      </c>
      <c r="K30" s="313">
        <v>52</v>
      </c>
      <c r="L30" s="314">
        <v>0.7013888888888888</v>
      </c>
      <c r="M30" s="296">
        <v>2200</v>
      </c>
      <c r="N30" s="321">
        <v>89.76</v>
      </c>
      <c r="O30" s="319">
        <f t="shared" si="0"/>
        <v>509</v>
      </c>
      <c r="P30" s="332">
        <f t="shared" si="2"/>
        <v>1</v>
      </c>
    </row>
    <row r="31" spans="2:16" ht="15">
      <c r="B31" s="292" t="s">
        <v>24</v>
      </c>
      <c r="C31" s="343">
        <f>I30</f>
        <v>39865</v>
      </c>
      <c r="D31" s="331">
        <f>J30</f>
        <v>2009</v>
      </c>
      <c r="E31" s="313">
        <f>K30</f>
        <v>52</v>
      </c>
      <c r="F31" s="314">
        <f>L30</f>
        <v>0.7013888888888888</v>
      </c>
      <c r="G31" s="329">
        <f>IF((L31-F31)&gt;0,K31-E31,IF((L31-F31)=0,0,K31-E31-$F$278))</f>
        <v>0</v>
      </c>
      <c r="H31" s="314">
        <f>IF((L31-F31)&gt;0,L31-F31,IF((L31-F31)=0,0,$H$278+L31-F31))</f>
        <v>0.16666666666666663</v>
      </c>
      <c r="I31" s="343">
        <f>C32</f>
        <v>39865</v>
      </c>
      <c r="J31" s="334">
        <f>D32</f>
        <v>2009</v>
      </c>
      <c r="K31" s="335">
        <f>E32</f>
        <v>52</v>
      </c>
      <c r="L31" s="314">
        <f>F32</f>
        <v>0.8680555555555555</v>
      </c>
      <c r="M31" s="178"/>
      <c r="N31" s="321"/>
      <c r="O31" s="319">
        <f t="shared" si="0"/>
        <v>50</v>
      </c>
      <c r="P31" s="332">
        <f t="shared" si="2"/>
        <v>1</v>
      </c>
    </row>
    <row r="32" spans="1:16" ht="15">
      <c r="A32" s="307">
        <v>11</v>
      </c>
      <c r="B32" s="292" t="s">
        <v>344</v>
      </c>
      <c r="C32" s="518">
        <v>39865</v>
      </c>
      <c r="D32" s="313">
        <v>2009</v>
      </c>
      <c r="E32" s="313">
        <v>52</v>
      </c>
      <c r="F32" s="314">
        <v>0.8680555555555555</v>
      </c>
      <c r="G32" s="329">
        <v>0</v>
      </c>
      <c r="H32" s="314">
        <v>0.3333333333333333</v>
      </c>
      <c r="I32" s="518">
        <v>39866</v>
      </c>
      <c r="J32" s="313">
        <v>2009</v>
      </c>
      <c r="K32" s="313">
        <v>53</v>
      </c>
      <c r="L32" s="314">
        <v>0.20138888888888887</v>
      </c>
      <c r="M32" s="296">
        <v>3000</v>
      </c>
      <c r="N32" s="321">
        <v>86.4</v>
      </c>
      <c r="O32" s="319">
        <f t="shared" si="0"/>
        <v>510</v>
      </c>
      <c r="P32" s="332">
        <f t="shared" si="2"/>
        <v>1</v>
      </c>
    </row>
    <row r="33" spans="2:16" ht="15">
      <c r="B33" s="292" t="s">
        <v>25</v>
      </c>
      <c r="C33" s="343">
        <f>I32</f>
        <v>39866</v>
      </c>
      <c r="D33" s="331">
        <f>J32</f>
        <v>2009</v>
      </c>
      <c r="E33" s="313">
        <f>K32</f>
        <v>53</v>
      </c>
      <c r="F33" s="314">
        <f>L32</f>
        <v>0.20138888888888887</v>
      </c>
      <c r="G33" s="329">
        <f>IF((L33-F33)&gt;0,K33-E33,IF((L33-F33)=0,0,K33-E33-$F$278))</f>
        <v>0</v>
      </c>
      <c r="H33" s="314">
        <f>IF((L33-F33)&gt;0,L33-F33,IF((L33-F33)=0,0,$H$278+L33-F33))</f>
        <v>0</v>
      </c>
      <c r="I33" s="343">
        <f>C34</f>
        <v>39866</v>
      </c>
      <c r="J33" s="334">
        <f>D34</f>
        <v>2009</v>
      </c>
      <c r="K33" s="335">
        <f>E34</f>
        <v>53</v>
      </c>
      <c r="L33" s="314">
        <f>F34</f>
        <v>0.20138888888888887</v>
      </c>
      <c r="M33" s="319"/>
      <c r="N33" s="319"/>
      <c r="O33" s="319">
        <f t="shared" si="0"/>
        <v>50</v>
      </c>
      <c r="P33" s="332">
        <f t="shared" si="2"/>
        <v>1</v>
      </c>
    </row>
    <row r="34" spans="1:16" ht="15">
      <c r="A34" s="307">
        <v>12</v>
      </c>
      <c r="B34" s="292" t="s">
        <v>345</v>
      </c>
      <c r="C34" s="518">
        <v>39866</v>
      </c>
      <c r="D34" s="313">
        <v>2009</v>
      </c>
      <c r="E34" s="313">
        <v>53</v>
      </c>
      <c r="F34" s="314">
        <v>0.20138888888888887</v>
      </c>
      <c r="G34" s="329">
        <v>0</v>
      </c>
      <c r="H34" s="314">
        <v>0.051388888888888894</v>
      </c>
      <c r="I34" s="518">
        <v>39866</v>
      </c>
      <c r="J34" s="313">
        <v>2009</v>
      </c>
      <c r="K34" s="313">
        <v>53</v>
      </c>
      <c r="L34" s="314">
        <v>0.25277777777777777</v>
      </c>
      <c r="M34" s="296">
        <v>4000</v>
      </c>
      <c r="N34" s="321">
        <v>17.76</v>
      </c>
      <c r="O34" s="319">
        <f t="shared" si="0"/>
        <v>511</v>
      </c>
      <c r="P34" s="332">
        <f t="shared" si="2"/>
        <v>1</v>
      </c>
    </row>
    <row r="35" spans="2:16" ht="15">
      <c r="B35" s="292" t="s">
        <v>26</v>
      </c>
      <c r="C35" s="343">
        <f>I34</f>
        <v>39866</v>
      </c>
      <c r="D35" s="331">
        <f>J34</f>
        <v>2009</v>
      </c>
      <c r="E35" s="313">
        <f>K34</f>
        <v>53</v>
      </c>
      <c r="F35" s="314">
        <f>L34</f>
        <v>0.25277777777777777</v>
      </c>
      <c r="G35" s="329">
        <f>IF((L35-F35)&gt;0,K35-E35,IF((L35-F35)=0,0,K35-E35-$F$278))</f>
        <v>0</v>
      </c>
      <c r="H35" s="314">
        <f>IF((L35-F35)&gt;0,L35-F35,IF((L35-F35)=0,0,$H$278+L35-F35))</f>
        <v>0.000694444444444442</v>
      </c>
      <c r="I35" s="343">
        <f>C36</f>
        <v>39866</v>
      </c>
      <c r="J35" s="334">
        <f>D36</f>
        <v>2009</v>
      </c>
      <c r="K35" s="335">
        <f>E36</f>
        <v>53</v>
      </c>
      <c r="L35" s="314">
        <f>F36</f>
        <v>0.2534722222222222</v>
      </c>
      <c r="M35" s="319"/>
      <c r="N35" s="319"/>
      <c r="O35" s="319">
        <f t="shared" si="0"/>
        <v>50</v>
      </c>
      <c r="P35" s="332">
        <f t="shared" si="2"/>
        <v>1</v>
      </c>
    </row>
    <row r="36" spans="1:16" ht="15">
      <c r="A36" s="307">
        <v>13</v>
      </c>
      <c r="B36" s="292" t="s">
        <v>346</v>
      </c>
      <c r="C36" s="518">
        <v>39866</v>
      </c>
      <c r="D36" s="313">
        <v>2009</v>
      </c>
      <c r="E36" s="313">
        <v>53</v>
      </c>
      <c r="F36" s="314">
        <v>0.2534722222222222</v>
      </c>
      <c r="G36" s="329">
        <v>0</v>
      </c>
      <c r="H36" s="314">
        <v>0.024305555555555556</v>
      </c>
      <c r="I36" s="518">
        <v>39866</v>
      </c>
      <c r="J36" s="313">
        <v>2009</v>
      </c>
      <c r="K36" s="313">
        <v>53</v>
      </c>
      <c r="L36" s="314">
        <v>0.2777777777777778</v>
      </c>
      <c r="M36" s="296">
        <v>4000</v>
      </c>
      <c r="N36" s="321">
        <v>8.4</v>
      </c>
      <c r="O36" s="319">
        <f t="shared" si="0"/>
        <v>512</v>
      </c>
      <c r="P36" s="332">
        <f t="shared" si="2"/>
        <v>1</v>
      </c>
    </row>
    <row r="37" spans="2:16" ht="15">
      <c r="B37" s="292" t="s">
        <v>27</v>
      </c>
      <c r="C37" s="343">
        <f>I36</f>
        <v>39866</v>
      </c>
      <c r="D37" s="331">
        <f>J36</f>
        <v>2009</v>
      </c>
      <c r="E37" s="313">
        <f>K36</f>
        <v>53</v>
      </c>
      <c r="F37" s="314">
        <f>L36</f>
        <v>0.2777777777777778</v>
      </c>
      <c r="G37" s="329">
        <f>IF((L37-F37)&gt;0,K37-E37,IF((L37-F37)=0,0,K37-E37-$F$278))</f>
        <v>0</v>
      </c>
      <c r="H37" s="314">
        <f>IF((L37-F37)&gt;0,L37-F37,IF((L37-F37)=0,0,$H$278+L37-F37))</f>
        <v>0</v>
      </c>
      <c r="I37" s="343">
        <f>C38</f>
        <v>39866</v>
      </c>
      <c r="J37" s="334">
        <f>D38</f>
        <v>2009</v>
      </c>
      <c r="K37" s="335">
        <f>E38</f>
        <v>53</v>
      </c>
      <c r="L37" s="314">
        <f>F38</f>
        <v>0.2777777777777778</v>
      </c>
      <c r="M37" s="319"/>
      <c r="N37" s="319"/>
      <c r="O37" s="319">
        <f t="shared" si="0"/>
        <v>50</v>
      </c>
      <c r="P37" s="332">
        <f t="shared" si="2"/>
        <v>1</v>
      </c>
    </row>
    <row r="38" spans="1:16" ht="15">
      <c r="A38" s="307">
        <v>14</v>
      </c>
      <c r="B38" s="292" t="s">
        <v>347</v>
      </c>
      <c r="C38" s="518">
        <v>39866</v>
      </c>
      <c r="D38" s="313">
        <v>2009</v>
      </c>
      <c r="E38" s="313">
        <v>53</v>
      </c>
      <c r="F38" s="314">
        <v>0.2777777777777778</v>
      </c>
      <c r="G38" s="329">
        <v>0</v>
      </c>
      <c r="H38" s="314">
        <v>0.3159722222222222</v>
      </c>
      <c r="I38" s="518">
        <v>39866</v>
      </c>
      <c r="J38" s="313">
        <v>2009</v>
      </c>
      <c r="K38" s="313">
        <v>53</v>
      </c>
      <c r="L38" s="314">
        <v>0.59375</v>
      </c>
      <c r="M38" s="296">
        <v>4000</v>
      </c>
      <c r="N38" s="321">
        <v>109.2</v>
      </c>
      <c r="O38" s="319">
        <f t="shared" si="0"/>
        <v>513</v>
      </c>
      <c r="P38" s="332">
        <f t="shared" si="2"/>
        <v>1</v>
      </c>
    </row>
    <row r="39" spans="2:16" ht="15">
      <c r="B39" s="292" t="s">
        <v>28</v>
      </c>
      <c r="C39" s="343">
        <f>I38</f>
        <v>39866</v>
      </c>
      <c r="D39" s="331">
        <f>J38</f>
        <v>2009</v>
      </c>
      <c r="E39" s="313">
        <f>K38</f>
        <v>53</v>
      </c>
      <c r="F39" s="314">
        <f>L38</f>
        <v>0.59375</v>
      </c>
      <c r="G39" s="329">
        <f>IF((L39-F39)&gt;0,K39-E39,IF((L39-F39)=0,0,K39-E39-$F$278))</f>
        <v>0</v>
      </c>
      <c r="H39" s="314">
        <f>IF((L39-F39)&gt;0,L39-F39,IF((L39-F39)=0,0,$H$278+L39-F39))</f>
        <v>0</v>
      </c>
      <c r="I39" s="343">
        <f>C40</f>
        <v>39866</v>
      </c>
      <c r="J39" s="334">
        <f>D40</f>
        <v>2009</v>
      </c>
      <c r="K39" s="335">
        <f>E40</f>
        <v>53</v>
      </c>
      <c r="L39" s="314">
        <f>F40</f>
        <v>0.59375</v>
      </c>
      <c r="M39" s="319"/>
      <c r="N39" s="319"/>
      <c r="O39" s="319">
        <f t="shared" si="0"/>
        <v>50</v>
      </c>
      <c r="P39" s="332">
        <f t="shared" si="2"/>
        <v>1</v>
      </c>
    </row>
    <row r="40" spans="1:16" ht="15">
      <c r="A40" s="307">
        <v>15</v>
      </c>
      <c r="B40" s="292" t="s">
        <v>348</v>
      </c>
      <c r="C40" s="518">
        <v>39866</v>
      </c>
      <c r="D40" s="313">
        <v>2009</v>
      </c>
      <c r="E40" s="313">
        <v>53</v>
      </c>
      <c r="F40" s="314">
        <v>0.59375</v>
      </c>
      <c r="G40" s="329">
        <v>0</v>
      </c>
      <c r="H40" s="314">
        <v>0.548611111111111</v>
      </c>
      <c r="I40" s="518">
        <v>39867</v>
      </c>
      <c r="J40" s="313">
        <v>2009</v>
      </c>
      <c r="K40" s="313">
        <v>54</v>
      </c>
      <c r="L40" s="314">
        <v>0.1423611111111111</v>
      </c>
      <c r="M40" s="296">
        <v>4000</v>
      </c>
      <c r="N40" s="321">
        <v>189.6</v>
      </c>
      <c r="O40" s="319">
        <f t="shared" si="0"/>
        <v>514</v>
      </c>
      <c r="P40" s="332">
        <f t="shared" si="2"/>
        <v>1</v>
      </c>
    </row>
    <row r="41" spans="2:16" ht="15">
      <c r="B41" s="292" t="s">
        <v>29</v>
      </c>
      <c r="C41" s="343">
        <f>I40</f>
        <v>39867</v>
      </c>
      <c r="D41" s="331">
        <f>J40</f>
        <v>2009</v>
      </c>
      <c r="E41" s="313">
        <f>K40</f>
        <v>54</v>
      </c>
      <c r="F41" s="314">
        <f>L40</f>
        <v>0.1423611111111111</v>
      </c>
      <c r="G41" s="329">
        <f>IF((L41-F41)&gt;0,K41-E41,IF((L41-F41)=0,0,K41-E41-$F$278))</f>
        <v>0</v>
      </c>
      <c r="H41" s="314">
        <f>IF((L41-F41)&gt;0,L41-F41,IF((L41-F41)=0,0,$H$278+L41-F41))</f>
        <v>0</v>
      </c>
      <c r="I41" s="343">
        <f>C42</f>
        <v>39867</v>
      </c>
      <c r="J41" s="334">
        <f>D42</f>
        <v>2009</v>
      </c>
      <c r="K41" s="335">
        <f>E42</f>
        <v>54</v>
      </c>
      <c r="L41" s="314">
        <f>F42</f>
        <v>0.1423611111111111</v>
      </c>
      <c r="M41" s="319"/>
      <c r="N41" s="319"/>
      <c r="O41" s="319">
        <f t="shared" si="0"/>
        <v>50</v>
      </c>
      <c r="P41" s="332">
        <f t="shared" si="2"/>
        <v>1</v>
      </c>
    </row>
    <row r="42" spans="1:16" ht="15">
      <c r="A42" s="307">
        <v>16</v>
      </c>
      <c r="B42" s="292" t="s">
        <v>349</v>
      </c>
      <c r="C42" s="518">
        <v>39867</v>
      </c>
      <c r="D42" s="313">
        <v>2009</v>
      </c>
      <c r="E42" s="313">
        <v>54</v>
      </c>
      <c r="F42" s="314">
        <v>0.1423611111111111</v>
      </c>
      <c r="G42" s="329">
        <v>0</v>
      </c>
      <c r="H42" s="314">
        <v>0.024305555555555556</v>
      </c>
      <c r="I42" s="518">
        <v>39867</v>
      </c>
      <c r="J42" s="313">
        <v>2009</v>
      </c>
      <c r="K42" s="313">
        <v>54</v>
      </c>
      <c r="L42" s="314">
        <v>0.16666666666666666</v>
      </c>
      <c r="M42" s="296">
        <v>4000</v>
      </c>
      <c r="N42" s="321">
        <v>8.4</v>
      </c>
      <c r="O42" s="319">
        <f t="shared" si="0"/>
        <v>515</v>
      </c>
      <c r="P42" s="332">
        <f t="shared" si="2"/>
        <v>1</v>
      </c>
    </row>
    <row r="43" spans="2:16" ht="15">
      <c r="B43" s="292" t="s">
        <v>30</v>
      </c>
      <c r="C43" s="343">
        <f>I42</f>
        <v>39867</v>
      </c>
      <c r="D43" s="331">
        <f>J42</f>
        <v>2009</v>
      </c>
      <c r="E43" s="313">
        <f>K42</f>
        <v>54</v>
      </c>
      <c r="F43" s="314">
        <f>L42</f>
        <v>0.16666666666666666</v>
      </c>
      <c r="G43" s="329">
        <f>IF((L43-F43)&gt;0,K43-E43,IF((L43-F43)=0,0,K43-E43-$F$278))</f>
        <v>0</v>
      </c>
      <c r="H43" s="314">
        <f>IF((L43-F43)&gt;0,L43-F43,IF((L43-F43)=0,0,$H$278+L43-F43))</f>
        <v>0.041666666666666685</v>
      </c>
      <c r="I43" s="343">
        <f>C44</f>
        <v>39867</v>
      </c>
      <c r="J43" s="334">
        <f>D44</f>
        <v>2009</v>
      </c>
      <c r="K43" s="335">
        <f>E44</f>
        <v>54</v>
      </c>
      <c r="L43" s="314">
        <f>F44</f>
        <v>0.20833333333333334</v>
      </c>
      <c r="M43" s="319"/>
      <c r="N43" s="319"/>
      <c r="O43" s="319">
        <f t="shared" si="0"/>
        <v>50</v>
      </c>
      <c r="P43" s="332">
        <f t="shared" si="2"/>
        <v>1</v>
      </c>
    </row>
    <row r="44" spans="1:16" ht="15">
      <c r="A44" s="307">
        <v>17</v>
      </c>
      <c r="B44" s="292" t="s">
        <v>350</v>
      </c>
      <c r="C44" s="518">
        <v>39867</v>
      </c>
      <c r="D44" s="313">
        <v>2009</v>
      </c>
      <c r="E44" s="313">
        <v>54</v>
      </c>
      <c r="F44" s="314">
        <v>0.20833333333333334</v>
      </c>
      <c r="G44" s="329">
        <v>0</v>
      </c>
      <c r="H44" s="314">
        <v>0.3090277777777778</v>
      </c>
      <c r="I44" s="518">
        <v>39867</v>
      </c>
      <c r="J44" s="313">
        <v>2009</v>
      </c>
      <c r="K44" s="313">
        <v>54</v>
      </c>
      <c r="L44" s="314">
        <v>0.517361111111111</v>
      </c>
      <c r="M44" s="296">
        <v>3000</v>
      </c>
      <c r="N44" s="321">
        <v>80.1</v>
      </c>
      <c r="O44" s="319">
        <f t="shared" si="0"/>
        <v>516</v>
      </c>
      <c r="P44" s="332">
        <f t="shared" si="2"/>
        <v>1</v>
      </c>
    </row>
    <row r="45" spans="2:16" ht="15">
      <c r="B45" s="292" t="s">
        <v>31</v>
      </c>
      <c r="C45" s="343">
        <f>I44</f>
        <v>39867</v>
      </c>
      <c r="D45" s="331">
        <f>J44</f>
        <v>2009</v>
      </c>
      <c r="E45" s="313">
        <f>K44</f>
        <v>54</v>
      </c>
      <c r="F45" s="314">
        <f>L44</f>
        <v>0.517361111111111</v>
      </c>
      <c r="G45" s="329">
        <f>IF((L45-F45)&gt;0,K45-E45,IF((L45-F45)=0,0,K45-E45-$F$278))</f>
        <v>0</v>
      </c>
      <c r="H45" s="314">
        <f>IF((L45-F45)&gt;0,L45-F45,IF((L45-F45)=0,0,$H$278+L45-F45))</f>
        <v>0.02430555555555558</v>
      </c>
      <c r="I45" s="343">
        <f>C46</f>
        <v>39867</v>
      </c>
      <c r="J45" s="334">
        <f>D46</f>
        <v>2009</v>
      </c>
      <c r="K45" s="335">
        <f>E46</f>
        <v>54</v>
      </c>
      <c r="L45" s="314">
        <f>F46</f>
        <v>0.5416666666666666</v>
      </c>
      <c r="M45" s="319"/>
      <c r="N45" s="319"/>
      <c r="O45" s="319">
        <f t="shared" si="0"/>
        <v>50</v>
      </c>
      <c r="P45" s="332">
        <f t="shared" si="2"/>
        <v>1</v>
      </c>
    </row>
    <row r="46" spans="1:16" ht="15">
      <c r="A46" s="307">
        <v>18</v>
      </c>
      <c r="B46" s="292" t="s">
        <v>351</v>
      </c>
      <c r="C46" s="518">
        <v>39867</v>
      </c>
      <c r="D46" s="313">
        <v>2009</v>
      </c>
      <c r="E46" s="313">
        <v>54</v>
      </c>
      <c r="F46" s="314">
        <v>0.5416666666666666</v>
      </c>
      <c r="G46" s="329">
        <v>0</v>
      </c>
      <c r="H46" s="314">
        <v>0.08333333333333333</v>
      </c>
      <c r="I46" s="518">
        <v>39867</v>
      </c>
      <c r="J46" s="313">
        <v>2009</v>
      </c>
      <c r="K46" s="313">
        <v>54</v>
      </c>
      <c r="L46" s="314">
        <v>0.625</v>
      </c>
      <c r="M46" s="296">
        <v>4000</v>
      </c>
      <c r="N46" s="321">
        <v>28.8</v>
      </c>
      <c r="O46" s="319">
        <f t="shared" si="0"/>
        <v>517</v>
      </c>
      <c r="P46" s="332">
        <f t="shared" si="2"/>
        <v>1</v>
      </c>
    </row>
    <row r="47" spans="2:16" ht="15">
      <c r="B47" s="292" t="s">
        <v>32</v>
      </c>
      <c r="C47" s="343">
        <f>I46</f>
        <v>39867</v>
      </c>
      <c r="D47" s="331">
        <f>J46</f>
        <v>2009</v>
      </c>
      <c r="E47" s="313">
        <f>K46</f>
        <v>54</v>
      </c>
      <c r="F47" s="314">
        <f>L46</f>
        <v>0.625</v>
      </c>
      <c r="G47" s="329">
        <f>IF((L47-F47)&gt;0,K47-E47,IF((L47-F47)=0,0,K47-E47-$F$278))</f>
        <v>0</v>
      </c>
      <c r="H47" s="314">
        <f>IF((L47-F47)&gt;0,L47-F47,IF((L47-F47)=0,0,$H$278+L47-F47))</f>
        <v>0</v>
      </c>
      <c r="I47" s="343">
        <f>C48</f>
        <v>39867</v>
      </c>
      <c r="J47" s="334">
        <f>D48</f>
        <v>2009</v>
      </c>
      <c r="K47" s="335">
        <f>E48</f>
        <v>54</v>
      </c>
      <c r="L47" s="314">
        <f>F48</f>
        <v>0.625</v>
      </c>
      <c r="M47" s="319"/>
      <c r="N47" s="319"/>
      <c r="O47" s="319">
        <f t="shared" si="0"/>
        <v>50</v>
      </c>
      <c r="P47" s="332">
        <f t="shared" si="2"/>
        <v>1</v>
      </c>
    </row>
    <row r="48" spans="1:16" ht="15">
      <c r="A48" s="307">
        <v>19</v>
      </c>
      <c r="B48" s="292" t="s">
        <v>352</v>
      </c>
      <c r="C48" s="518">
        <v>39867</v>
      </c>
      <c r="D48" s="313">
        <v>2009</v>
      </c>
      <c r="E48" s="313">
        <v>54</v>
      </c>
      <c r="F48" s="314">
        <v>0.625</v>
      </c>
      <c r="G48" s="329">
        <v>0</v>
      </c>
      <c r="H48" s="314">
        <v>0.4583333333333333</v>
      </c>
      <c r="I48" s="518">
        <v>39868</v>
      </c>
      <c r="J48" s="313">
        <v>2009</v>
      </c>
      <c r="K48" s="313">
        <v>55</v>
      </c>
      <c r="L48" s="314">
        <v>0.08333333333333333</v>
      </c>
      <c r="M48" s="296">
        <v>4000</v>
      </c>
      <c r="N48" s="321">
        <v>158.4</v>
      </c>
      <c r="O48" s="319">
        <f t="shared" si="0"/>
        <v>518</v>
      </c>
      <c r="P48" s="332">
        <f t="shared" si="2"/>
        <v>1</v>
      </c>
    </row>
    <row r="49" spans="2:16" ht="15">
      <c r="B49" s="292" t="s">
        <v>33</v>
      </c>
      <c r="C49" s="343">
        <f>I48</f>
        <v>39868</v>
      </c>
      <c r="D49" s="331">
        <f>J48</f>
        <v>2009</v>
      </c>
      <c r="E49" s="313">
        <f>K48</f>
        <v>55</v>
      </c>
      <c r="F49" s="314">
        <f>L48</f>
        <v>0.08333333333333333</v>
      </c>
      <c r="G49" s="329">
        <f>IF((L49-F49)&gt;0,K49-E49,IF((L49-F49)=0,0,K49-E49-$F$278))</f>
        <v>0</v>
      </c>
      <c r="H49" s="314">
        <f>IF((L49-F49)&gt;0,L49-F49,IF((L49-F49)=0,0,$H$278+L49-F49))</f>
        <v>0</v>
      </c>
      <c r="I49" s="343">
        <f>C50</f>
        <v>39868</v>
      </c>
      <c r="J49" s="334">
        <f>D50</f>
        <v>2009</v>
      </c>
      <c r="K49" s="335">
        <f>E50</f>
        <v>55</v>
      </c>
      <c r="L49" s="314">
        <f>F50</f>
        <v>0.08333333333333333</v>
      </c>
      <c r="M49" s="319"/>
      <c r="N49" s="319"/>
      <c r="O49" s="319">
        <f t="shared" si="0"/>
        <v>50</v>
      </c>
      <c r="P49" s="332">
        <f t="shared" si="2"/>
        <v>1</v>
      </c>
    </row>
    <row r="50" spans="1:16" ht="15">
      <c r="A50" s="307">
        <v>20</v>
      </c>
      <c r="B50" s="292" t="s">
        <v>355</v>
      </c>
      <c r="C50" s="518">
        <v>39868</v>
      </c>
      <c r="D50" s="313">
        <v>2009</v>
      </c>
      <c r="E50" s="313">
        <v>55</v>
      </c>
      <c r="F50" s="314">
        <v>0.08333333333333333</v>
      </c>
      <c r="G50" s="329">
        <v>0</v>
      </c>
      <c r="H50" s="314">
        <v>0.020833333333333332</v>
      </c>
      <c r="I50" s="518">
        <v>39868</v>
      </c>
      <c r="J50" s="313">
        <v>2009</v>
      </c>
      <c r="K50" s="313">
        <v>55</v>
      </c>
      <c r="L50" s="314">
        <v>0.10416666666666667</v>
      </c>
      <c r="M50" s="296">
        <v>4000</v>
      </c>
      <c r="N50" s="321">
        <v>7.2</v>
      </c>
      <c r="O50" s="319">
        <f t="shared" si="0"/>
        <v>519</v>
      </c>
      <c r="P50" s="332">
        <f t="shared" si="2"/>
        <v>1</v>
      </c>
    </row>
    <row r="51" spans="2:16" ht="15">
      <c r="B51" s="292" t="s">
        <v>34</v>
      </c>
      <c r="C51" s="343">
        <f>I50</f>
        <v>39868</v>
      </c>
      <c r="D51" s="331">
        <f>J50</f>
        <v>2009</v>
      </c>
      <c r="E51" s="313">
        <f>K50</f>
        <v>55</v>
      </c>
      <c r="F51" s="314">
        <f>L50</f>
        <v>0.10416666666666667</v>
      </c>
      <c r="G51" s="329">
        <f>IF((L51-F51)&gt;0,K51-E51,IF((L51-F51)=0,0,K51-E51-$F$278))</f>
        <v>0</v>
      </c>
      <c r="H51" s="314">
        <f>IF((L51-F51)&gt;0,L51-F51,IF((L51-F51)=0,0,$H$278+L51-F51))</f>
        <v>0.0659722222222222</v>
      </c>
      <c r="I51" s="343">
        <f>C52</f>
        <v>39868</v>
      </c>
      <c r="J51" s="334">
        <f>D52</f>
        <v>2009</v>
      </c>
      <c r="K51" s="335">
        <f>E52</f>
        <v>55</v>
      </c>
      <c r="L51" s="314">
        <f>F52</f>
        <v>0.17013888888888887</v>
      </c>
      <c r="M51" s="319"/>
      <c r="N51" s="319"/>
      <c r="O51" s="319">
        <f t="shared" si="0"/>
        <v>50</v>
      </c>
      <c r="P51" s="332">
        <f t="shared" si="2"/>
        <v>1</v>
      </c>
    </row>
    <row r="52" spans="1:16" ht="15">
      <c r="A52" s="307">
        <v>21</v>
      </c>
      <c r="B52" s="292" t="s">
        <v>356</v>
      </c>
      <c r="C52" s="518">
        <v>39868</v>
      </c>
      <c r="D52" s="313">
        <v>2009</v>
      </c>
      <c r="E52" s="313">
        <v>55</v>
      </c>
      <c r="F52" s="314">
        <v>0.17013888888888887</v>
      </c>
      <c r="G52" s="329">
        <v>0</v>
      </c>
      <c r="H52" s="314">
        <v>0.3333333333333333</v>
      </c>
      <c r="I52" s="518">
        <v>39868</v>
      </c>
      <c r="J52" s="313">
        <v>2009</v>
      </c>
      <c r="K52" s="313">
        <v>55</v>
      </c>
      <c r="L52" s="314">
        <v>0.5034722222222222</v>
      </c>
      <c r="M52" s="296">
        <v>3000</v>
      </c>
      <c r="N52" s="321">
        <v>86.4</v>
      </c>
      <c r="O52" s="319">
        <f t="shared" si="0"/>
        <v>520</v>
      </c>
      <c r="P52" s="332">
        <f t="shared" si="2"/>
        <v>1</v>
      </c>
    </row>
    <row r="53" spans="2:16" ht="15">
      <c r="B53" s="292" t="s">
        <v>35</v>
      </c>
      <c r="C53" s="343">
        <f>I52</f>
        <v>39868</v>
      </c>
      <c r="D53" s="331">
        <f>J52</f>
        <v>2009</v>
      </c>
      <c r="E53" s="313">
        <f>K52</f>
        <v>55</v>
      </c>
      <c r="F53" s="314">
        <f>L52</f>
        <v>0.5034722222222222</v>
      </c>
      <c r="G53" s="329">
        <f>IF((L53-F53)&gt;0,K53-E53,IF((L53-F53)=0,0,K53-E53-$F$278))</f>
        <v>0</v>
      </c>
      <c r="H53" s="314">
        <f>IF((L53-F53)&gt;0,L53-F53,IF((L53-F53)=0,0,$H$278+L53-F53))</f>
        <v>0.02777777777777779</v>
      </c>
      <c r="I53" s="343">
        <f>C54</f>
        <v>39868</v>
      </c>
      <c r="J53" s="334">
        <f>D54</f>
        <v>2009</v>
      </c>
      <c r="K53" s="335">
        <f>E54</f>
        <v>55</v>
      </c>
      <c r="L53" s="314">
        <f>F54</f>
        <v>0.53125</v>
      </c>
      <c r="M53" s="319"/>
      <c r="N53" s="319"/>
      <c r="O53" s="319">
        <f t="shared" si="0"/>
        <v>50</v>
      </c>
      <c r="P53" s="332">
        <f t="shared" si="2"/>
        <v>1</v>
      </c>
    </row>
    <row r="54" spans="1:16" ht="15">
      <c r="A54" s="307">
        <v>22</v>
      </c>
      <c r="B54" s="292" t="s">
        <v>357</v>
      </c>
      <c r="C54" s="518">
        <v>39868</v>
      </c>
      <c r="D54" s="313">
        <v>2009</v>
      </c>
      <c r="E54" s="313">
        <v>55</v>
      </c>
      <c r="F54" s="314">
        <v>0.53125</v>
      </c>
      <c r="G54" s="329">
        <v>0</v>
      </c>
      <c r="H54" s="314">
        <v>0.052083333333333336</v>
      </c>
      <c r="I54" s="518">
        <v>39868</v>
      </c>
      <c r="J54" s="313">
        <v>2009</v>
      </c>
      <c r="K54" s="313">
        <v>55</v>
      </c>
      <c r="L54" s="314">
        <v>0.5833333333333334</v>
      </c>
      <c r="M54" s="296">
        <v>4000</v>
      </c>
      <c r="N54" s="321">
        <v>18</v>
      </c>
      <c r="O54" s="319">
        <f t="shared" si="0"/>
        <v>521</v>
      </c>
      <c r="P54" s="332">
        <f t="shared" si="2"/>
        <v>1</v>
      </c>
    </row>
    <row r="55" spans="2:16" ht="15">
      <c r="B55" s="292" t="s">
        <v>36</v>
      </c>
      <c r="C55" s="343">
        <f>I54</f>
        <v>39868</v>
      </c>
      <c r="D55" s="331">
        <f>J54</f>
        <v>2009</v>
      </c>
      <c r="E55" s="313">
        <f>K54</f>
        <v>55</v>
      </c>
      <c r="F55" s="314">
        <f>L54</f>
        <v>0.5833333333333334</v>
      </c>
      <c r="G55" s="329">
        <f>IF((L55-F55)&gt;0,K55-E55,IF((L55-F55)=0,0,K55-E55-$F$278))</f>
        <v>0</v>
      </c>
      <c r="H55" s="314">
        <f>IF((L55-F55)&gt;0,L55-F55,IF((L55-F55)=0,0,$H$278+L55-F55))</f>
        <v>0</v>
      </c>
      <c r="I55" s="343">
        <f>C56</f>
        <v>39868</v>
      </c>
      <c r="J55" s="334">
        <f>D56</f>
        <v>2009</v>
      </c>
      <c r="K55" s="335">
        <f>E56</f>
        <v>55</v>
      </c>
      <c r="L55" s="314">
        <f>F56</f>
        <v>0.5833333333333334</v>
      </c>
      <c r="M55" s="319"/>
      <c r="N55" s="319"/>
      <c r="O55" s="319">
        <f t="shared" si="0"/>
        <v>50</v>
      </c>
      <c r="P55" s="332">
        <f t="shared" si="2"/>
        <v>1</v>
      </c>
    </row>
    <row r="56" spans="1:16" ht="15">
      <c r="A56" s="307">
        <v>23</v>
      </c>
      <c r="B56" s="292" t="s">
        <v>358</v>
      </c>
      <c r="C56" s="518">
        <v>39868</v>
      </c>
      <c r="D56" s="313">
        <v>2009</v>
      </c>
      <c r="E56" s="313">
        <v>55</v>
      </c>
      <c r="F56" s="314">
        <v>0.5833333333333334</v>
      </c>
      <c r="G56" s="329">
        <v>0</v>
      </c>
      <c r="H56" s="314">
        <v>0.25</v>
      </c>
      <c r="I56" s="518">
        <v>39868</v>
      </c>
      <c r="J56" s="313">
        <v>2009</v>
      </c>
      <c r="K56" s="313">
        <v>55</v>
      </c>
      <c r="L56" s="314">
        <v>0.8333333333333334</v>
      </c>
      <c r="M56" s="296">
        <v>4000</v>
      </c>
      <c r="N56" s="321">
        <v>86.4</v>
      </c>
      <c r="O56" s="319">
        <f t="shared" si="0"/>
        <v>522</v>
      </c>
      <c r="P56" s="332">
        <f t="shared" si="2"/>
        <v>1</v>
      </c>
    </row>
    <row r="57" spans="2:16" ht="15">
      <c r="B57" s="292" t="s">
        <v>37</v>
      </c>
      <c r="C57" s="343">
        <f>I56</f>
        <v>39868</v>
      </c>
      <c r="D57" s="331">
        <f>J56</f>
        <v>2009</v>
      </c>
      <c r="E57" s="313">
        <f>K56</f>
        <v>55</v>
      </c>
      <c r="F57" s="314">
        <f>L56</f>
        <v>0.8333333333333334</v>
      </c>
      <c r="G57" s="329">
        <f>IF((L57-F57)&gt;0,K57-E57,IF((L57-F57)=0,0,K57-E57-$F$278))</f>
        <v>0</v>
      </c>
      <c r="H57" s="314">
        <f>IF((L57-F57)&gt;0,L57-F57,IF((L57-F57)=0,0,$H$278+L57-F57))</f>
        <v>0</v>
      </c>
      <c r="I57" s="343">
        <f>C58</f>
        <v>39868</v>
      </c>
      <c r="J57" s="334">
        <f>D58</f>
        <v>2009</v>
      </c>
      <c r="K57" s="335">
        <f>E58</f>
        <v>55</v>
      </c>
      <c r="L57" s="314">
        <f>F58</f>
        <v>0.8333333333333334</v>
      </c>
      <c r="M57" s="319"/>
      <c r="N57" s="319"/>
      <c r="O57" s="319">
        <f t="shared" si="0"/>
        <v>50</v>
      </c>
      <c r="P57" s="332">
        <f t="shared" si="2"/>
        <v>1</v>
      </c>
    </row>
    <row r="58" spans="1:16" ht="15">
      <c r="A58" s="307">
        <v>24</v>
      </c>
      <c r="B58" s="292" t="s">
        <v>360</v>
      </c>
      <c r="C58" s="518">
        <v>39868</v>
      </c>
      <c r="D58" s="313">
        <v>2009</v>
      </c>
      <c r="E58" s="313">
        <v>55</v>
      </c>
      <c r="F58" s="314">
        <v>0.8333333333333334</v>
      </c>
      <c r="G58" s="329">
        <v>0</v>
      </c>
      <c r="H58" s="314">
        <v>0.16666666666666666</v>
      </c>
      <c r="I58" s="518">
        <v>39869</v>
      </c>
      <c r="J58" s="313">
        <v>2009</v>
      </c>
      <c r="K58" s="313">
        <v>56</v>
      </c>
      <c r="L58" s="314">
        <v>0</v>
      </c>
      <c r="M58" s="296">
        <v>4000</v>
      </c>
      <c r="N58" s="321">
        <v>57.6</v>
      </c>
      <c r="O58" s="319">
        <f t="shared" si="0"/>
        <v>523</v>
      </c>
      <c r="P58" s="332">
        <f t="shared" si="2"/>
        <v>1</v>
      </c>
    </row>
    <row r="59" spans="2:16" ht="15">
      <c r="B59" s="292" t="s">
        <v>38</v>
      </c>
      <c r="C59" s="343">
        <f>I58</f>
        <v>39869</v>
      </c>
      <c r="D59" s="331">
        <f>J58</f>
        <v>2009</v>
      </c>
      <c r="E59" s="313">
        <f>K58</f>
        <v>56</v>
      </c>
      <c r="F59" s="314">
        <f>L58</f>
        <v>0</v>
      </c>
      <c r="G59" s="329">
        <f>IF((L59-F59)&gt;0,K59-E59,IF((L59-F59)=0,0,K59-E59-$F$278))</f>
        <v>0</v>
      </c>
      <c r="H59" s="314">
        <f>IF((L59-F59)&gt;0,L59-F59,IF((L59-F59)=0,0,$H$278+L59-F59))</f>
        <v>0</v>
      </c>
      <c r="I59" s="343">
        <f>C60</f>
        <v>39869</v>
      </c>
      <c r="J59" s="334">
        <f>D60</f>
        <v>2009</v>
      </c>
      <c r="K59" s="335">
        <f>E60</f>
        <v>56</v>
      </c>
      <c r="L59" s="314">
        <f>F60</f>
        <v>0</v>
      </c>
      <c r="M59" s="319"/>
      <c r="N59" s="319"/>
      <c r="O59" s="319">
        <f t="shared" si="0"/>
        <v>50</v>
      </c>
      <c r="P59" s="332">
        <f t="shared" si="2"/>
        <v>1</v>
      </c>
    </row>
    <row r="60" spans="1:16" ht="15">
      <c r="A60" s="307">
        <v>25</v>
      </c>
      <c r="B60" s="292" t="s">
        <v>361</v>
      </c>
      <c r="C60" s="518">
        <v>39869</v>
      </c>
      <c r="D60" s="313">
        <v>2009</v>
      </c>
      <c r="E60" s="313">
        <v>56</v>
      </c>
      <c r="F60" s="314">
        <v>0</v>
      </c>
      <c r="G60" s="329">
        <v>0</v>
      </c>
      <c r="H60" s="314">
        <v>0.11458333333333333</v>
      </c>
      <c r="I60" s="518">
        <v>39869</v>
      </c>
      <c r="J60" s="313">
        <v>2009</v>
      </c>
      <c r="K60" s="313">
        <v>56</v>
      </c>
      <c r="L60" s="314">
        <v>0.11458333333333333</v>
      </c>
      <c r="M60" s="296">
        <v>4000</v>
      </c>
      <c r="N60" s="321">
        <v>39.6</v>
      </c>
      <c r="O60" s="319">
        <f t="shared" si="0"/>
        <v>524</v>
      </c>
      <c r="P60" s="332">
        <f t="shared" si="2"/>
        <v>1</v>
      </c>
    </row>
    <row r="61" spans="2:16" ht="15">
      <c r="B61" s="292" t="s">
        <v>226</v>
      </c>
      <c r="C61" s="343">
        <f>I60</f>
        <v>39869</v>
      </c>
      <c r="D61" s="331">
        <f>J60</f>
        <v>2009</v>
      </c>
      <c r="E61" s="313">
        <f>K60</f>
        <v>56</v>
      </c>
      <c r="F61" s="314">
        <f>L60</f>
        <v>0.11458333333333333</v>
      </c>
      <c r="G61" s="329">
        <f>IF((L61-F61)&gt;0,K61-E61,IF((L61-F61)=0,0,K61-E61-$F$278))</f>
        <v>0</v>
      </c>
      <c r="H61" s="314">
        <f>IF((L61-F61)&gt;0,L61-F61,IF((L61-F61)=0,0,$H$278+L61-F61))</f>
        <v>0</v>
      </c>
      <c r="I61" s="343">
        <f>C62</f>
        <v>39869</v>
      </c>
      <c r="J61" s="334">
        <f>D62</f>
        <v>2009</v>
      </c>
      <c r="K61" s="335">
        <f>E62</f>
        <v>56</v>
      </c>
      <c r="L61" s="314">
        <f>F62</f>
        <v>0.11458333333333333</v>
      </c>
      <c r="M61" s="319"/>
      <c r="N61" s="319"/>
      <c r="O61" s="319">
        <f t="shared" si="0"/>
        <v>50</v>
      </c>
      <c r="P61" s="332">
        <f t="shared" si="2"/>
        <v>1</v>
      </c>
    </row>
    <row r="62" spans="1:16" ht="15">
      <c r="A62" s="307">
        <v>26</v>
      </c>
      <c r="B62" s="292" t="s">
        <v>362</v>
      </c>
      <c r="C62" s="518">
        <v>39869</v>
      </c>
      <c r="D62" s="313">
        <v>2009</v>
      </c>
      <c r="E62" s="313">
        <v>56</v>
      </c>
      <c r="F62" s="314">
        <v>0.11458333333333333</v>
      </c>
      <c r="G62" s="329">
        <v>0</v>
      </c>
      <c r="H62" s="314">
        <v>0.024305555555555556</v>
      </c>
      <c r="I62" s="518">
        <v>39869</v>
      </c>
      <c r="J62" s="313">
        <v>2009</v>
      </c>
      <c r="K62" s="313">
        <v>56</v>
      </c>
      <c r="L62" s="314">
        <v>0.1388888888888889</v>
      </c>
      <c r="M62" s="296">
        <v>4000</v>
      </c>
      <c r="N62" s="321">
        <v>8.4</v>
      </c>
      <c r="O62" s="319">
        <f t="shared" si="0"/>
        <v>525</v>
      </c>
      <c r="P62" s="332">
        <f t="shared" si="2"/>
        <v>1</v>
      </c>
    </row>
    <row r="63" spans="2:16" ht="15">
      <c r="B63" s="292" t="s">
        <v>39</v>
      </c>
      <c r="C63" s="343">
        <f>I62</f>
        <v>39869</v>
      </c>
      <c r="D63" s="331">
        <f>J62</f>
        <v>2009</v>
      </c>
      <c r="E63" s="313">
        <f>K62</f>
        <v>56</v>
      </c>
      <c r="F63" s="314">
        <f>L62</f>
        <v>0.1388888888888889</v>
      </c>
      <c r="G63" s="329">
        <f>IF((L63-F63)&gt;0,K63-E63,IF((L63-F63)=0,0,K63-E63-$F$278))</f>
        <v>0</v>
      </c>
      <c r="H63" s="314">
        <f>IF((L63-F63)&gt;0,L63-F63,IF((L63-F63)=0,0,$H$278+L63-F63))</f>
        <v>0.04166666666666666</v>
      </c>
      <c r="I63" s="343">
        <f>C64</f>
        <v>39869</v>
      </c>
      <c r="J63" s="334">
        <f>D64</f>
        <v>2009</v>
      </c>
      <c r="K63" s="335">
        <f>E64</f>
        <v>56</v>
      </c>
      <c r="L63" s="314">
        <f>F64</f>
        <v>0.18055555555555555</v>
      </c>
      <c r="M63" s="319"/>
      <c r="N63" s="319"/>
      <c r="O63" s="319">
        <f t="shared" si="0"/>
        <v>50</v>
      </c>
      <c r="P63" s="332">
        <f t="shared" si="2"/>
        <v>1</v>
      </c>
    </row>
    <row r="64" spans="1:16" ht="15">
      <c r="A64" s="307">
        <v>27</v>
      </c>
      <c r="B64" s="292" t="s">
        <v>363</v>
      </c>
      <c r="C64" s="518">
        <v>39869</v>
      </c>
      <c r="D64" s="313">
        <v>2009</v>
      </c>
      <c r="E64" s="313">
        <v>56</v>
      </c>
      <c r="F64" s="314">
        <v>0.18055555555555555</v>
      </c>
      <c r="G64" s="329">
        <v>0</v>
      </c>
      <c r="H64" s="314">
        <v>0.3333333333333333</v>
      </c>
      <c r="I64" s="518">
        <v>39869</v>
      </c>
      <c r="J64" s="313">
        <v>2009</v>
      </c>
      <c r="K64" s="313">
        <v>56</v>
      </c>
      <c r="L64" s="314">
        <v>0.513888888888889</v>
      </c>
      <c r="M64" s="296">
        <v>3000</v>
      </c>
      <c r="N64" s="321">
        <v>86.4</v>
      </c>
      <c r="O64" s="319">
        <f t="shared" si="0"/>
        <v>526</v>
      </c>
      <c r="P64" s="332">
        <f t="shared" si="2"/>
        <v>1</v>
      </c>
    </row>
    <row r="65" spans="2:16" ht="15">
      <c r="B65" s="292" t="s">
        <v>40</v>
      </c>
      <c r="C65" s="343">
        <f>I64</f>
        <v>39869</v>
      </c>
      <c r="D65" s="331">
        <f>J64</f>
        <v>2009</v>
      </c>
      <c r="E65" s="313">
        <f>K64</f>
        <v>56</v>
      </c>
      <c r="F65" s="314">
        <f>L64</f>
        <v>0.513888888888889</v>
      </c>
      <c r="G65" s="329">
        <f>IF((L65-F65)&gt;0,K65-E65,IF((L65-F65)=0,0,K65-E65-$F$278))</f>
        <v>0</v>
      </c>
      <c r="H65" s="314">
        <f>IF((L65-F65)&gt;0,L65-F65,IF((L65-F65)=0,0,$H$278+L65-F65))</f>
        <v>0.02083333333333326</v>
      </c>
      <c r="I65" s="343">
        <f>C66</f>
        <v>39869</v>
      </c>
      <c r="J65" s="334">
        <f>D66</f>
        <v>2009</v>
      </c>
      <c r="K65" s="335">
        <f>E66</f>
        <v>56</v>
      </c>
      <c r="L65" s="314">
        <f>F66</f>
        <v>0.5347222222222222</v>
      </c>
      <c r="M65" s="319"/>
      <c r="N65" s="319"/>
      <c r="O65" s="319">
        <f t="shared" si="0"/>
        <v>50</v>
      </c>
      <c r="P65" s="332">
        <f t="shared" si="2"/>
        <v>1</v>
      </c>
    </row>
    <row r="66" spans="1:16" ht="15">
      <c r="A66" s="307">
        <v>28</v>
      </c>
      <c r="B66" s="292" t="s">
        <v>364</v>
      </c>
      <c r="C66" s="518">
        <v>39869</v>
      </c>
      <c r="D66" s="313">
        <v>2009</v>
      </c>
      <c r="E66" s="313">
        <v>56</v>
      </c>
      <c r="F66" s="314">
        <v>0.5347222222222222</v>
      </c>
      <c r="G66" s="329">
        <v>0</v>
      </c>
      <c r="H66" s="314">
        <v>0.09027777777777778</v>
      </c>
      <c r="I66" s="518">
        <v>39869</v>
      </c>
      <c r="J66" s="313">
        <v>2009</v>
      </c>
      <c r="K66" s="313">
        <v>56</v>
      </c>
      <c r="L66" s="314">
        <v>0.625</v>
      </c>
      <c r="M66" s="296">
        <v>4000</v>
      </c>
      <c r="N66" s="321">
        <v>31.2</v>
      </c>
      <c r="O66" s="319">
        <f t="shared" si="0"/>
        <v>527</v>
      </c>
      <c r="P66" s="332">
        <f t="shared" si="2"/>
        <v>1</v>
      </c>
    </row>
    <row r="67" spans="2:16" ht="15">
      <c r="B67" s="292" t="s">
        <v>41</v>
      </c>
      <c r="C67" s="343">
        <f>I66</f>
        <v>39869</v>
      </c>
      <c r="D67" s="331">
        <f>J66</f>
        <v>2009</v>
      </c>
      <c r="E67" s="313">
        <f>K66</f>
        <v>56</v>
      </c>
      <c r="F67" s="314">
        <f>L66</f>
        <v>0.625</v>
      </c>
      <c r="G67" s="329">
        <f>IF((L67-F67)&gt;0,K67-E67,IF((L67-F67)=0,0,K67-E67-$F$278))</f>
        <v>0</v>
      </c>
      <c r="H67" s="314">
        <f>IF((L67-F67)&gt;0,L67-F67,IF((L67-F67)=0,0,$H$278+L67-F67))</f>
        <v>0</v>
      </c>
      <c r="I67" s="343">
        <f>C68</f>
        <v>39869</v>
      </c>
      <c r="J67" s="334">
        <f>D68</f>
        <v>2009</v>
      </c>
      <c r="K67" s="335">
        <f>E68</f>
        <v>56</v>
      </c>
      <c r="L67" s="314">
        <f>F68</f>
        <v>0.625</v>
      </c>
      <c r="M67" s="319"/>
      <c r="N67" s="319"/>
      <c r="O67" s="319">
        <f t="shared" si="0"/>
        <v>50</v>
      </c>
      <c r="P67" s="332">
        <f t="shared" si="2"/>
        <v>1</v>
      </c>
    </row>
    <row r="68" spans="1:16" ht="15">
      <c r="A68" s="307">
        <v>29</v>
      </c>
      <c r="B68" s="292" t="s">
        <v>365</v>
      </c>
      <c r="C68" s="518">
        <v>39869</v>
      </c>
      <c r="D68" s="313">
        <v>2009</v>
      </c>
      <c r="E68" s="313">
        <v>56</v>
      </c>
      <c r="F68" s="314">
        <v>0.625</v>
      </c>
      <c r="G68" s="329">
        <v>0</v>
      </c>
      <c r="H68" s="314">
        <v>0.08333333333333333</v>
      </c>
      <c r="I68" s="518">
        <v>39869</v>
      </c>
      <c r="J68" s="313">
        <v>2009</v>
      </c>
      <c r="K68" s="313">
        <v>56</v>
      </c>
      <c r="L68" s="314">
        <v>0.7083333333333334</v>
      </c>
      <c r="M68" s="296">
        <v>4000</v>
      </c>
      <c r="N68" s="321">
        <v>28.8</v>
      </c>
      <c r="O68" s="319">
        <f t="shared" si="0"/>
        <v>528</v>
      </c>
      <c r="P68" s="332">
        <f t="shared" si="2"/>
        <v>1</v>
      </c>
    </row>
    <row r="69" spans="2:16" ht="15">
      <c r="B69" s="292" t="s">
        <v>42</v>
      </c>
      <c r="C69" s="343">
        <f>I68</f>
        <v>39869</v>
      </c>
      <c r="D69" s="331">
        <f>J68</f>
        <v>2009</v>
      </c>
      <c r="E69" s="313">
        <f>K68</f>
        <v>56</v>
      </c>
      <c r="F69" s="314">
        <f>L68</f>
        <v>0.7083333333333334</v>
      </c>
      <c r="G69" s="329">
        <f>IF((L69-F69)&gt;0,K69-E69,IF((L69-F69)=0,0,K69-E69-$F$278))</f>
        <v>0</v>
      </c>
      <c r="H69" s="314">
        <f>IF((L69-F69)&gt;0,L69-F69,IF((L69-F69)=0,0,$H$278+L69-F69))</f>
        <v>0</v>
      </c>
      <c r="I69" s="343">
        <f>C70</f>
        <v>39869</v>
      </c>
      <c r="J69" s="334">
        <f>D70</f>
        <v>2009</v>
      </c>
      <c r="K69" s="335">
        <f>E70</f>
        <v>56</v>
      </c>
      <c r="L69" s="314">
        <f>F70</f>
        <v>0.7083333333333334</v>
      </c>
      <c r="M69" s="319"/>
      <c r="N69" s="319"/>
      <c r="O69" s="319">
        <f t="shared" si="0"/>
        <v>50</v>
      </c>
      <c r="P69" s="332">
        <f t="shared" si="2"/>
        <v>1</v>
      </c>
    </row>
    <row r="70" spans="1:16" ht="15">
      <c r="A70" s="307">
        <v>30</v>
      </c>
      <c r="B70" s="292" t="s">
        <v>366</v>
      </c>
      <c r="C70" s="518">
        <v>39869</v>
      </c>
      <c r="D70" s="313">
        <v>2009</v>
      </c>
      <c r="E70" s="313">
        <v>56</v>
      </c>
      <c r="F70" s="314">
        <v>0.7083333333333334</v>
      </c>
      <c r="G70" s="329">
        <v>0</v>
      </c>
      <c r="H70" s="314">
        <v>0.3333333333333333</v>
      </c>
      <c r="I70" s="518">
        <v>39870</v>
      </c>
      <c r="J70" s="313">
        <v>2009</v>
      </c>
      <c r="K70" s="313">
        <v>57</v>
      </c>
      <c r="L70" s="314">
        <v>0.041666666666666664</v>
      </c>
      <c r="M70" s="296">
        <v>4000</v>
      </c>
      <c r="N70" s="321">
        <v>115.2</v>
      </c>
      <c r="O70" s="319">
        <f t="shared" si="0"/>
        <v>529</v>
      </c>
      <c r="P70" s="332">
        <f t="shared" si="2"/>
        <v>1</v>
      </c>
    </row>
    <row r="71" spans="2:16" ht="15">
      <c r="B71" s="292" t="s">
        <v>43</v>
      </c>
      <c r="C71" s="343">
        <f>I70</f>
        <v>39870</v>
      </c>
      <c r="D71" s="331">
        <f>J70</f>
        <v>2009</v>
      </c>
      <c r="E71" s="313">
        <f>K70</f>
        <v>57</v>
      </c>
      <c r="F71" s="314">
        <f>L70</f>
        <v>0.041666666666666664</v>
      </c>
      <c r="G71" s="329">
        <f>IF((L71-F71)&gt;0,K71-E71,IF((L71-F71)=0,0,K71-E71-$F$278))</f>
        <v>0</v>
      </c>
      <c r="H71" s="314">
        <f>IF((L71-F71)&gt;0,L71-F71,IF((L71-F71)=0,0,$H$278+L71-F71))</f>
        <v>0</v>
      </c>
      <c r="I71" s="343">
        <f>C72</f>
        <v>39870</v>
      </c>
      <c r="J71" s="334">
        <f>D72</f>
        <v>2009</v>
      </c>
      <c r="K71" s="335">
        <f>E72</f>
        <v>57</v>
      </c>
      <c r="L71" s="314">
        <f>F72</f>
        <v>0.041666666666666664</v>
      </c>
      <c r="M71" s="319"/>
      <c r="N71" s="319"/>
      <c r="O71" s="319">
        <f t="shared" si="0"/>
        <v>50</v>
      </c>
      <c r="P71" s="332">
        <f t="shared" si="2"/>
        <v>1</v>
      </c>
    </row>
    <row r="72" spans="1:16" ht="15">
      <c r="A72" s="307">
        <v>31</v>
      </c>
      <c r="B72" s="292" t="s">
        <v>367</v>
      </c>
      <c r="C72" s="518">
        <v>39870</v>
      </c>
      <c r="D72" s="313">
        <v>2009</v>
      </c>
      <c r="E72" s="313">
        <v>57</v>
      </c>
      <c r="F72" s="314">
        <v>0.041666666666666664</v>
      </c>
      <c r="G72" s="329">
        <v>0</v>
      </c>
      <c r="H72" s="314">
        <v>0.25</v>
      </c>
      <c r="I72" s="518">
        <v>39870</v>
      </c>
      <c r="J72" s="313">
        <v>2009</v>
      </c>
      <c r="K72" s="313">
        <v>57</v>
      </c>
      <c r="L72" s="314">
        <v>0.2916666666666667</v>
      </c>
      <c r="M72" s="296">
        <v>4000</v>
      </c>
      <c r="N72" s="321">
        <v>86.4</v>
      </c>
      <c r="O72" s="319">
        <f t="shared" si="0"/>
        <v>530</v>
      </c>
      <c r="P72" s="332">
        <f t="shared" si="2"/>
        <v>1</v>
      </c>
    </row>
    <row r="73" spans="2:16" ht="15">
      <c r="B73" s="292" t="s">
        <v>44</v>
      </c>
      <c r="C73" s="343">
        <f>I72</f>
        <v>39870</v>
      </c>
      <c r="D73" s="331">
        <f>J72</f>
        <v>2009</v>
      </c>
      <c r="E73" s="313">
        <f>K72</f>
        <v>57</v>
      </c>
      <c r="F73" s="314">
        <f>L72</f>
        <v>0.2916666666666667</v>
      </c>
      <c r="G73" s="329">
        <f>IF((L73-F73)&gt;0,K73-E73,IF((L73-F73)=0,0,K73-E73-$F$278))</f>
        <v>0</v>
      </c>
      <c r="H73" s="314">
        <f>IF((L73-F73)&gt;0,L73-F73,IF((L73-F73)=0,0,$H$278+L73-F73))</f>
        <v>0</v>
      </c>
      <c r="I73" s="343">
        <f>C74</f>
        <v>39870</v>
      </c>
      <c r="J73" s="334">
        <f>D74</f>
        <v>2009</v>
      </c>
      <c r="K73" s="335">
        <f>E74</f>
        <v>57</v>
      </c>
      <c r="L73" s="314">
        <f>F74</f>
        <v>0.2916666666666667</v>
      </c>
      <c r="M73" s="319"/>
      <c r="N73" s="319"/>
      <c r="O73" s="319">
        <f t="shared" si="0"/>
        <v>50</v>
      </c>
      <c r="P73" s="332">
        <f aca="true" t="shared" si="3" ref="P73:P82">IF(O73=50,FLOOR(G73/2,1)+1,1)</f>
        <v>1</v>
      </c>
    </row>
    <row r="74" spans="1:16" ht="15">
      <c r="A74" s="307">
        <v>32</v>
      </c>
      <c r="B74" s="292" t="s">
        <v>369</v>
      </c>
      <c r="C74" s="518">
        <v>39870</v>
      </c>
      <c r="D74" s="313">
        <v>2009</v>
      </c>
      <c r="E74" s="313">
        <v>57</v>
      </c>
      <c r="F74" s="314">
        <v>0.2916666666666667</v>
      </c>
      <c r="G74" s="329">
        <v>0</v>
      </c>
      <c r="H74" s="314">
        <v>0.034722222222222224</v>
      </c>
      <c r="I74" s="518">
        <v>39870</v>
      </c>
      <c r="J74" s="313">
        <v>2009</v>
      </c>
      <c r="K74" s="313">
        <v>57</v>
      </c>
      <c r="L74" s="314">
        <v>0.3263888888888889</v>
      </c>
      <c r="M74" s="296">
        <v>4000</v>
      </c>
      <c r="N74" s="321">
        <v>12</v>
      </c>
      <c r="O74" s="319">
        <f t="shared" si="0"/>
        <v>531</v>
      </c>
      <c r="P74" s="332">
        <f t="shared" si="3"/>
        <v>1</v>
      </c>
    </row>
    <row r="75" spans="2:16" ht="15">
      <c r="B75" s="292" t="s">
        <v>45</v>
      </c>
      <c r="C75" s="343">
        <f>I74</f>
        <v>39870</v>
      </c>
      <c r="D75" s="331">
        <f>J74</f>
        <v>2009</v>
      </c>
      <c r="E75" s="313">
        <f>K74</f>
        <v>57</v>
      </c>
      <c r="F75" s="314">
        <f>L74</f>
        <v>0.3263888888888889</v>
      </c>
      <c r="G75" s="329">
        <f>IF((L75-F75)&gt;0,K75-E75,IF((L75-F75)=0,0,K75-E75-$F$278))</f>
        <v>0</v>
      </c>
      <c r="H75" s="314">
        <f>IF((L75-F75)&gt;0,L75-F75,IF((L75-F75)=0,0,$H$278+L75-F75))</f>
        <v>0</v>
      </c>
      <c r="I75" s="343">
        <f>C76</f>
        <v>39870</v>
      </c>
      <c r="J75" s="334">
        <f>D76</f>
        <v>2009</v>
      </c>
      <c r="K75" s="335">
        <f>E76</f>
        <v>57</v>
      </c>
      <c r="L75" s="314">
        <f>F76</f>
        <v>0.3263888888888889</v>
      </c>
      <c r="M75" s="319"/>
      <c r="N75" s="319"/>
      <c r="O75" s="319">
        <f aca="true" t="shared" si="4" ref="O75:O138">IF(MID(B75,6,7)="NO_DATA",50,IF(N75=0,50,IF(A75=""," ",$O$2+A75-1)))</f>
        <v>50</v>
      </c>
      <c r="P75" s="332">
        <f t="shared" si="3"/>
        <v>1</v>
      </c>
    </row>
    <row r="76" spans="1:16" ht="15">
      <c r="A76" s="307">
        <v>33</v>
      </c>
      <c r="B76" s="292" t="s">
        <v>370</v>
      </c>
      <c r="C76" s="518">
        <v>39870</v>
      </c>
      <c r="D76" s="313">
        <v>2009</v>
      </c>
      <c r="E76" s="313">
        <v>57</v>
      </c>
      <c r="F76" s="314">
        <v>0.3263888888888889</v>
      </c>
      <c r="G76" s="329">
        <v>0</v>
      </c>
      <c r="H76" s="314">
        <v>0.13541666666666666</v>
      </c>
      <c r="I76" s="518">
        <v>39870</v>
      </c>
      <c r="J76" s="313">
        <v>2009</v>
      </c>
      <c r="K76" s="313">
        <v>57</v>
      </c>
      <c r="L76" s="314">
        <v>0.4618055555555556</v>
      </c>
      <c r="M76" s="296">
        <v>4000</v>
      </c>
      <c r="N76" s="321">
        <v>46.8</v>
      </c>
      <c r="O76" s="319">
        <f t="shared" si="4"/>
        <v>532</v>
      </c>
      <c r="P76" s="332">
        <f t="shared" si="3"/>
        <v>1</v>
      </c>
    </row>
    <row r="77" spans="2:16" ht="15">
      <c r="B77" s="292" t="s">
        <v>46</v>
      </c>
      <c r="C77" s="343">
        <f>I76</f>
        <v>39870</v>
      </c>
      <c r="D77" s="331">
        <f>J76</f>
        <v>2009</v>
      </c>
      <c r="E77" s="313">
        <f>K76</f>
        <v>57</v>
      </c>
      <c r="F77" s="314">
        <f>L76</f>
        <v>0.4618055555555556</v>
      </c>
      <c r="G77" s="329">
        <f>IF((L77-F77)&gt;0,K77-E77,IF((L77-F77)=0,0,K77-E77-$F$278))</f>
        <v>0</v>
      </c>
      <c r="H77" s="314">
        <f>IF((L77-F77)&gt;0,L77-F77,IF((L77-F77)=0,0,$H$278+L77-F77))</f>
        <v>0</v>
      </c>
      <c r="I77" s="343">
        <f>C78</f>
        <v>39870</v>
      </c>
      <c r="J77" s="334">
        <f>D78</f>
        <v>2009</v>
      </c>
      <c r="K77" s="335">
        <f>E78</f>
        <v>57</v>
      </c>
      <c r="L77" s="314">
        <f>F78</f>
        <v>0.4618055555555556</v>
      </c>
      <c r="M77" s="319"/>
      <c r="N77" s="319"/>
      <c r="O77" s="319">
        <f t="shared" si="4"/>
        <v>50</v>
      </c>
      <c r="P77" s="332">
        <f t="shared" si="3"/>
        <v>1</v>
      </c>
    </row>
    <row r="78" spans="1:16" ht="15">
      <c r="A78" s="307">
        <v>34</v>
      </c>
      <c r="B78" s="292" t="s">
        <v>371</v>
      </c>
      <c r="C78" s="518">
        <v>39870</v>
      </c>
      <c r="D78" s="313">
        <v>2009</v>
      </c>
      <c r="E78" s="313">
        <v>57</v>
      </c>
      <c r="F78" s="314">
        <v>0.4618055555555556</v>
      </c>
      <c r="G78" s="329">
        <v>0</v>
      </c>
      <c r="H78" s="314">
        <v>0.3298611111111111</v>
      </c>
      <c r="I78" s="518">
        <v>39870</v>
      </c>
      <c r="J78" s="313">
        <v>2009</v>
      </c>
      <c r="K78" s="313">
        <v>57</v>
      </c>
      <c r="L78" s="314">
        <v>0.7916666666666666</v>
      </c>
      <c r="M78" s="296">
        <v>4000</v>
      </c>
      <c r="N78" s="321">
        <v>114</v>
      </c>
      <c r="O78" s="319">
        <f t="shared" si="4"/>
        <v>533</v>
      </c>
      <c r="P78" s="332">
        <f t="shared" si="3"/>
        <v>1</v>
      </c>
    </row>
    <row r="79" spans="2:16" ht="15">
      <c r="B79" s="292" t="s">
        <v>47</v>
      </c>
      <c r="C79" s="343">
        <f>I78</f>
        <v>39870</v>
      </c>
      <c r="D79" s="331">
        <f>J78</f>
        <v>2009</v>
      </c>
      <c r="E79" s="313">
        <f>K78</f>
        <v>57</v>
      </c>
      <c r="F79" s="314">
        <f>L78</f>
        <v>0.7916666666666666</v>
      </c>
      <c r="G79" s="329">
        <f>IF((L79-F79)&gt;0,K79-E79,IF((L79-F79)=0,0,K79-E79-$F$278))</f>
        <v>0</v>
      </c>
      <c r="H79" s="314">
        <f>IF((L79-F79)&gt;0,L79-F79,IF((L79-F79)=0,0,$H$278+L79-F79))</f>
        <v>0</v>
      </c>
      <c r="I79" s="343">
        <f>C80</f>
        <v>39870</v>
      </c>
      <c r="J79" s="334">
        <f>D80</f>
        <v>2009</v>
      </c>
      <c r="K79" s="335">
        <f>E80</f>
        <v>57</v>
      </c>
      <c r="L79" s="314">
        <f>F80</f>
        <v>0.7916666666666666</v>
      </c>
      <c r="M79" s="319"/>
      <c r="N79" s="319"/>
      <c r="O79" s="319">
        <f t="shared" si="4"/>
        <v>50</v>
      </c>
      <c r="P79" s="332">
        <f t="shared" si="3"/>
        <v>1</v>
      </c>
    </row>
    <row r="80" spans="1:16" ht="15">
      <c r="A80" s="307">
        <v>35</v>
      </c>
      <c r="B80" s="292" t="s">
        <v>373</v>
      </c>
      <c r="C80" s="518">
        <v>39870</v>
      </c>
      <c r="D80" s="313">
        <v>2009</v>
      </c>
      <c r="E80" s="313">
        <v>57</v>
      </c>
      <c r="F80" s="314">
        <v>0.7916666666666666</v>
      </c>
      <c r="G80" s="329">
        <v>0</v>
      </c>
      <c r="H80" s="314">
        <v>0.024305555555555556</v>
      </c>
      <c r="I80" s="518">
        <v>39870</v>
      </c>
      <c r="J80" s="313">
        <v>2009</v>
      </c>
      <c r="K80" s="313">
        <v>57</v>
      </c>
      <c r="L80" s="314">
        <v>0.8159722222222222</v>
      </c>
      <c r="M80" s="296">
        <v>4000</v>
      </c>
      <c r="N80" s="321">
        <v>8.4</v>
      </c>
      <c r="O80" s="319">
        <f t="shared" si="4"/>
        <v>534</v>
      </c>
      <c r="P80" s="332">
        <f t="shared" si="3"/>
        <v>1</v>
      </c>
    </row>
    <row r="81" spans="2:16" ht="15">
      <c r="B81" s="292" t="s">
        <v>48</v>
      </c>
      <c r="C81" s="343">
        <f>I80</f>
        <v>39870</v>
      </c>
      <c r="D81" s="331">
        <f>J80</f>
        <v>2009</v>
      </c>
      <c r="E81" s="313">
        <f>K80</f>
        <v>57</v>
      </c>
      <c r="F81" s="314">
        <f>L80</f>
        <v>0.8159722222222222</v>
      </c>
      <c r="G81" s="329">
        <f>IF((L81-F81)&gt;0,K81-E81,IF((L81-F81)=0,0,K81-E81-$F$278))</f>
        <v>0</v>
      </c>
      <c r="H81" s="314">
        <f>IF((L81-F81)&gt;0,L81-F81,IF((L81-F81)=0,0,$H$278+L81-F81))</f>
        <v>0.04166666666666663</v>
      </c>
      <c r="I81" s="343">
        <f>C82</f>
        <v>39870</v>
      </c>
      <c r="J81" s="334">
        <f>D82</f>
        <v>2009</v>
      </c>
      <c r="K81" s="335">
        <f>E82</f>
        <v>57</v>
      </c>
      <c r="L81" s="314">
        <f>F82</f>
        <v>0.8576388888888888</v>
      </c>
      <c r="M81" s="319"/>
      <c r="N81" s="319"/>
      <c r="O81" s="319">
        <f t="shared" si="4"/>
        <v>50</v>
      </c>
      <c r="P81" s="332">
        <f t="shared" si="3"/>
        <v>1</v>
      </c>
    </row>
    <row r="82" spans="1:16" ht="15">
      <c r="A82" s="307">
        <v>36</v>
      </c>
      <c r="B82" s="292" t="s">
        <v>374</v>
      </c>
      <c r="C82" s="518">
        <v>39870</v>
      </c>
      <c r="D82" s="313">
        <v>2009</v>
      </c>
      <c r="E82" s="313">
        <v>57</v>
      </c>
      <c r="F82" s="314">
        <v>0.8576388888888888</v>
      </c>
      <c r="G82" s="329">
        <v>0</v>
      </c>
      <c r="H82" s="314">
        <v>0.3333333333333333</v>
      </c>
      <c r="I82" s="518">
        <v>39871</v>
      </c>
      <c r="J82" s="313">
        <v>2009</v>
      </c>
      <c r="K82" s="313">
        <v>58</v>
      </c>
      <c r="L82" s="314">
        <v>0.1909722222222222</v>
      </c>
      <c r="M82" s="296">
        <v>3000</v>
      </c>
      <c r="N82" s="321">
        <v>86.4</v>
      </c>
      <c r="O82" s="319">
        <f t="shared" si="4"/>
        <v>535</v>
      </c>
      <c r="P82" s="332">
        <f t="shared" si="3"/>
        <v>1</v>
      </c>
    </row>
    <row r="83" spans="2:16" ht="15">
      <c r="B83" s="292" t="s">
        <v>49</v>
      </c>
      <c r="C83" s="343">
        <f>I82</f>
        <v>39871</v>
      </c>
      <c r="D83" s="331">
        <f>J82</f>
        <v>2009</v>
      </c>
      <c r="E83" s="313">
        <f>K82</f>
        <v>58</v>
      </c>
      <c r="F83" s="314">
        <f>L82</f>
        <v>0.1909722222222222</v>
      </c>
      <c r="G83" s="329">
        <f>IF((L83-F83)&gt;0,K83-E83,IF((L83-F83)=0,0,K83-E83-$F$278))</f>
        <v>0</v>
      </c>
      <c r="H83" s="314">
        <f>IF((L83-F83)&gt;0,L83-F83,IF((L83-F83)=0,0,$H$278+L83-F83))</f>
        <v>0</v>
      </c>
      <c r="I83" s="343">
        <f>C84</f>
        <v>39871</v>
      </c>
      <c r="J83" s="334">
        <f>D84</f>
        <v>2009</v>
      </c>
      <c r="K83" s="335">
        <f>E84</f>
        <v>58</v>
      </c>
      <c r="L83" s="314">
        <f>F84</f>
        <v>0.1909722222222222</v>
      </c>
      <c r="M83" s="319"/>
      <c r="N83" s="319"/>
      <c r="O83" s="319">
        <f aca="true" t="shared" si="5" ref="O83:O90">IF(MID(B83,6,7)="NO_DATA",50,IF(N83=0,50,IF(A83=""," ",$O$2+A83-1)))</f>
        <v>50</v>
      </c>
      <c r="P83" s="332">
        <f aca="true" t="shared" si="6" ref="P83:P90">IF(O83=50,FLOOR(G83/2,1)+1,1)</f>
        <v>1</v>
      </c>
    </row>
    <row r="84" spans="1:16" ht="15">
      <c r="A84" s="307">
        <v>37</v>
      </c>
      <c r="B84" s="292" t="s">
        <v>375</v>
      </c>
      <c r="C84" s="518">
        <v>39871</v>
      </c>
      <c r="D84" s="313">
        <v>2009</v>
      </c>
      <c r="E84" s="313">
        <v>58</v>
      </c>
      <c r="F84" s="314">
        <v>0.1909722222222222</v>
      </c>
      <c r="G84" s="329">
        <v>0</v>
      </c>
      <c r="H84" s="314">
        <v>0.024305555555555556</v>
      </c>
      <c r="I84" s="518">
        <v>39871</v>
      </c>
      <c r="J84" s="313">
        <v>2009</v>
      </c>
      <c r="K84" s="313">
        <v>58</v>
      </c>
      <c r="L84" s="314">
        <v>0.2152777777777778</v>
      </c>
      <c r="M84" s="296">
        <v>4000</v>
      </c>
      <c r="N84" s="321">
        <v>8.4</v>
      </c>
      <c r="O84" s="319">
        <f t="shared" si="5"/>
        <v>536</v>
      </c>
      <c r="P84" s="332">
        <f t="shared" si="6"/>
        <v>1</v>
      </c>
    </row>
    <row r="85" spans="2:16" ht="15">
      <c r="B85" s="292" t="s">
        <v>50</v>
      </c>
      <c r="C85" s="343">
        <f>I84</f>
        <v>39871</v>
      </c>
      <c r="D85" s="331">
        <f>J84</f>
        <v>2009</v>
      </c>
      <c r="E85" s="313">
        <f>K84</f>
        <v>58</v>
      </c>
      <c r="F85" s="314">
        <f>L84</f>
        <v>0.2152777777777778</v>
      </c>
      <c r="G85" s="329">
        <f>IF((L85-F85)&gt;0,K85-E85,IF((L85-F85)=0,0,K85-E85-$F$278))</f>
        <v>0</v>
      </c>
      <c r="H85" s="314">
        <f>IF((L85-F85)&gt;0,L85-F85,IF((L85-F85)=0,0,$H$278+L85-F85))</f>
        <v>0</v>
      </c>
      <c r="I85" s="343">
        <f>C86</f>
        <v>39871</v>
      </c>
      <c r="J85" s="334">
        <f>D86</f>
        <v>2009</v>
      </c>
      <c r="K85" s="335">
        <f>E86</f>
        <v>58</v>
      </c>
      <c r="L85" s="314">
        <f>F86</f>
        <v>0.2152777777777778</v>
      </c>
      <c r="M85" s="319"/>
      <c r="N85" s="319"/>
      <c r="O85" s="319">
        <f t="shared" si="5"/>
        <v>50</v>
      </c>
      <c r="P85" s="332">
        <f t="shared" si="6"/>
        <v>1</v>
      </c>
    </row>
    <row r="86" spans="1:16" ht="15">
      <c r="A86" s="307">
        <v>38</v>
      </c>
      <c r="B86" s="292" t="s">
        <v>376</v>
      </c>
      <c r="C86" s="518">
        <v>39871</v>
      </c>
      <c r="D86" s="313">
        <v>2009</v>
      </c>
      <c r="E86" s="313">
        <v>58</v>
      </c>
      <c r="F86" s="314">
        <v>0.2152777777777778</v>
      </c>
      <c r="G86" s="329">
        <v>0</v>
      </c>
      <c r="H86" s="314">
        <v>0.1875</v>
      </c>
      <c r="I86" s="518">
        <v>39871</v>
      </c>
      <c r="J86" s="313">
        <v>2009</v>
      </c>
      <c r="K86" s="313">
        <v>58</v>
      </c>
      <c r="L86" s="314">
        <v>0.40277777777777773</v>
      </c>
      <c r="M86" s="296">
        <v>4000</v>
      </c>
      <c r="N86" s="321">
        <v>64.8</v>
      </c>
      <c r="O86" s="319">
        <f t="shared" si="5"/>
        <v>537</v>
      </c>
      <c r="P86" s="332">
        <f t="shared" si="6"/>
        <v>1</v>
      </c>
    </row>
    <row r="87" spans="2:16" ht="15">
      <c r="B87" s="292" t="s">
        <v>51</v>
      </c>
      <c r="C87" s="343">
        <f>I86</f>
        <v>39871</v>
      </c>
      <c r="D87" s="331">
        <f>J86</f>
        <v>2009</v>
      </c>
      <c r="E87" s="313">
        <f>K86</f>
        <v>58</v>
      </c>
      <c r="F87" s="314">
        <f>L86</f>
        <v>0.40277777777777773</v>
      </c>
      <c r="G87" s="329">
        <f>IF((L87-F87)&gt;0,K87-E87,IF((L87-F87)=0,0,K87-E87-$F$278))</f>
        <v>0</v>
      </c>
      <c r="H87" s="314">
        <f>IF((L87-F87)&gt;0,L87-F87,IF((L87-F87)=0,0,$H$278+L87-F87))</f>
        <v>0</v>
      </c>
      <c r="I87" s="343">
        <f>C88</f>
        <v>39871</v>
      </c>
      <c r="J87" s="334">
        <f>D88</f>
        <v>2009</v>
      </c>
      <c r="K87" s="335">
        <f>E88</f>
        <v>58</v>
      </c>
      <c r="L87" s="314">
        <f>F88</f>
        <v>0.40277777777777773</v>
      </c>
      <c r="M87" s="319"/>
      <c r="N87" s="319"/>
      <c r="O87" s="319">
        <f t="shared" si="5"/>
        <v>50</v>
      </c>
      <c r="P87" s="332">
        <f t="shared" si="6"/>
        <v>1</v>
      </c>
    </row>
    <row r="88" spans="1:16" ht="15">
      <c r="A88" s="307">
        <v>39</v>
      </c>
      <c r="B88" s="292" t="s">
        <v>378</v>
      </c>
      <c r="C88" s="518">
        <v>39871</v>
      </c>
      <c r="D88" s="313">
        <v>2009</v>
      </c>
      <c r="E88" s="313">
        <v>58</v>
      </c>
      <c r="F88" s="314">
        <v>0.40277777777777773</v>
      </c>
      <c r="G88" s="329">
        <v>0</v>
      </c>
      <c r="H88" s="314">
        <v>0.3680555555555556</v>
      </c>
      <c r="I88" s="518">
        <v>39871</v>
      </c>
      <c r="J88" s="313">
        <v>2009</v>
      </c>
      <c r="K88" s="313">
        <v>58</v>
      </c>
      <c r="L88" s="314">
        <v>0.7708333333333334</v>
      </c>
      <c r="M88" s="296">
        <v>4000</v>
      </c>
      <c r="N88" s="321">
        <v>127.2</v>
      </c>
      <c r="O88" s="319">
        <f t="shared" si="5"/>
        <v>538</v>
      </c>
      <c r="P88" s="332">
        <f t="shared" si="6"/>
        <v>1</v>
      </c>
    </row>
    <row r="89" spans="2:16" ht="15">
      <c r="B89" s="292" t="s">
        <v>52</v>
      </c>
      <c r="C89" s="343">
        <f>I88</f>
        <v>39871</v>
      </c>
      <c r="D89" s="331">
        <f>J88</f>
        <v>2009</v>
      </c>
      <c r="E89" s="313">
        <f>K88</f>
        <v>58</v>
      </c>
      <c r="F89" s="314">
        <f>L88</f>
        <v>0.7708333333333334</v>
      </c>
      <c r="G89" s="329">
        <f>IF((L89-F89)&gt;0,K89-E89,IF((L89-F89)=0,0,K89-E89-$F$278))</f>
        <v>0</v>
      </c>
      <c r="H89" s="314">
        <f>IF((L89-F89)&gt;0,L89-F89,IF((L89-F89)=0,0,$H$278+L89-F89))</f>
        <v>0</v>
      </c>
      <c r="I89" s="343">
        <f>C90</f>
        <v>39871</v>
      </c>
      <c r="J89" s="334">
        <f>D90</f>
        <v>2009</v>
      </c>
      <c r="K89" s="335">
        <f>E90</f>
        <v>58</v>
      </c>
      <c r="L89" s="314">
        <f>F90</f>
        <v>0.7708333333333334</v>
      </c>
      <c r="M89" s="319"/>
      <c r="N89" s="319"/>
      <c r="O89" s="319">
        <f t="shared" si="5"/>
        <v>50</v>
      </c>
      <c r="P89" s="332">
        <f t="shared" si="6"/>
        <v>1</v>
      </c>
    </row>
    <row r="90" spans="1:16" ht="15">
      <c r="A90" s="307">
        <v>40</v>
      </c>
      <c r="B90" s="292" t="s">
        <v>379</v>
      </c>
      <c r="C90" s="518">
        <v>39871</v>
      </c>
      <c r="D90" s="313">
        <v>2009</v>
      </c>
      <c r="E90" s="313">
        <v>58</v>
      </c>
      <c r="F90" s="314">
        <v>0.7708333333333334</v>
      </c>
      <c r="G90" s="329">
        <v>0</v>
      </c>
      <c r="H90" s="314">
        <v>0.2847222222222222</v>
      </c>
      <c r="I90" s="518">
        <v>39872</v>
      </c>
      <c r="J90" s="313">
        <v>2009</v>
      </c>
      <c r="K90" s="313">
        <v>59</v>
      </c>
      <c r="L90" s="314">
        <v>0.05555555555555555</v>
      </c>
      <c r="M90" s="296">
        <v>4000</v>
      </c>
      <c r="N90" s="321">
        <v>98.4</v>
      </c>
      <c r="O90" s="319">
        <f t="shared" si="5"/>
        <v>539</v>
      </c>
      <c r="P90" s="332">
        <f t="shared" si="6"/>
        <v>1</v>
      </c>
    </row>
    <row r="91" spans="2:16" ht="15">
      <c r="B91" s="292" t="s">
        <v>53</v>
      </c>
      <c r="C91" s="343">
        <f>I90</f>
        <v>39872</v>
      </c>
      <c r="D91" s="331">
        <f>J90</f>
        <v>2009</v>
      </c>
      <c r="E91" s="313">
        <f>K90</f>
        <v>59</v>
      </c>
      <c r="F91" s="314">
        <f>L90</f>
        <v>0.05555555555555555</v>
      </c>
      <c r="G91" s="329">
        <f>IF((L91-F91)&gt;0,K91-E91,IF((L91-F91)=0,0,K91-E91-$F$278))</f>
        <v>0</v>
      </c>
      <c r="H91" s="314">
        <f>IF((L91-F91)&gt;0,L91-F91,IF((L91-F91)=0,0,$H$278+L91-F91))</f>
        <v>0</v>
      </c>
      <c r="I91" s="343">
        <f>C92</f>
        <v>39872</v>
      </c>
      <c r="J91" s="334">
        <f>D92</f>
        <v>2009</v>
      </c>
      <c r="K91" s="335">
        <f>E92</f>
        <v>59</v>
      </c>
      <c r="L91" s="314">
        <f>F92</f>
        <v>0.05555555555555555</v>
      </c>
      <c r="M91" s="319"/>
      <c r="N91" s="319"/>
      <c r="O91" s="319">
        <f t="shared" si="4"/>
        <v>50</v>
      </c>
      <c r="P91" s="332">
        <f aca="true" t="shared" si="7" ref="P91:P96">IF(O91=50,FLOOR(G91/2,1)+1,1)</f>
        <v>1</v>
      </c>
    </row>
    <row r="92" spans="1:16" ht="15">
      <c r="A92" s="307">
        <v>41</v>
      </c>
      <c r="B92" s="292" t="s">
        <v>381</v>
      </c>
      <c r="C92" s="518">
        <v>39872</v>
      </c>
      <c r="D92" s="313">
        <v>2009</v>
      </c>
      <c r="E92" s="313">
        <v>59</v>
      </c>
      <c r="F92" s="314">
        <v>0.05555555555555555</v>
      </c>
      <c r="G92" s="329">
        <v>0</v>
      </c>
      <c r="H92" s="314">
        <v>0.06180555555555556</v>
      </c>
      <c r="I92" s="518">
        <v>39872</v>
      </c>
      <c r="J92" s="313">
        <v>2009</v>
      </c>
      <c r="K92" s="313">
        <v>59</v>
      </c>
      <c r="L92" s="314">
        <v>0.1173611111111111</v>
      </c>
      <c r="M92" s="296">
        <v>4000</v>
      </c>
      <c r="N92" s="321">
        <v>21.36</v>
      </c>
      <c r="O92" s="319">
        <f>IF(MID(B92,6,7)="NO_DATA",50,IF(N92=0,50,IF(A92=""," ",$O$2+A92-1)))</f>
        <v>540</v>
      </c>
      <c r="P92" s="332">
        <f>IF(O92=50,FLOOR(G92/2,1)+1,1)</f>
        <v>1</v>
      </c>
    </row>
    <row r="93" spans="2:16" ht="15">
      <c r="B93" s="292" t="s">
        <v>54</v>
      </c>
      <c r="C93" s="343">
        <f>I92</f>
        <v>39872</v>
      </c>
      <c r="D93" s="331">
        <f>J92</f>
        <v>2009</v>
      </c>
      <c r="E93" s="313">
        <f>K92</f>
        <v>59</v>
      </c>
      <c r="F93" s="314">
        <f>L92</f>
        <v>0.1173611111111111</v>
      </c>
      <c r="G93" s="329">
        <f>IF((L93-F93)&gt;0,K93-E93,IF((L93-F93)=0,0,K93-E93-$F$278))</f>
        <v>0</v>
      </c>
      <c r="H93" s="314">
        <f>IF((L93-F93)&gt;0,L93-F93,IF((L93-F93)=0,0,$H$278+L93-F93))</f>
        <v>0.04236111111111114</v>
      </c>
      <c r="I93" s="343">
        <f>C94</f>
        <v>39872</v>
      </c>
      <c r="J93" s="334">
        <f>D94</f>
        <v>2009</v>
      </c>
      <c r="K93" s="335">
        <f>E94</f>
        <v>59</v>
      </c>
      <c r="L93" s="314">
        <f>F94</f>
        <v>0.15972222222222224</v>
      </c>
      <c r="M93" s="319"/>
      <c r="N93" s="319"/>
      <c r="O93" s="319">
        <f t="shared" si="4"/>
        <v>50</v>
      </c>
      <c r="P93" s="332">
        <f t="shared" si="7"/>
        <v>1</v>
      </c>
    </row>
    <row r="94" spans="1:16" ht="15">
      <c r="A94" s="307">
        <v>42</v>
      </c>
      <c r="B94" s="292" t="s">
        <v>382</v>
      </c>
      <c r="C94" s="518">
        <v>39872</v>
      </c>
      <c r="D94" s="313">
        <v>2009</v>
      </c>
      <c r="E94" s="313">
        <v>59</v>
      </c>
      <c r="F94" s="314">
        <v>0.15972222222222224</v>
      </c>
      <c r="G94" s="329">
        <v>0</v>
      </c>
      <c r="H94" s="314">
        <v>0.3333333333333333</v>
      </c>
      <c r="I94" s="518">
        <v>39872</v>
      </c>
      <c r="J94" s="313">
        <v>2009</v>
      </c>
      <c r="K94" s="313">
        <v>59</v>
      </c>
      <c r="L94" s="314">
        <v>0.4930555555555556</v>
      </c>
      <c r="M94" s="296">
        <v>3000</v>
      </c>
      <c r="N94" s="321">
        <v>86.4</v>
      </c>
      <c r="O94" s="319">
        <f t="shared" si="4"/>
        <v>541</v>
      </c>
      <c r="P94" s="332">
        <f t="shared" si="7"/>
        <v>1</v>
      </c>
    </row>
    <row r="95" spans="2:16" ht="15">
      <c r="B95" s="292" t="s">
        <v>55</v>
      </c>
      <c r="C95" s="343">
        <f>I94</f>
        <v>39872</v>
      </c>
      <c r="D95" s="331">
        <f>J94</f>
        <v>2009</v>
      </c>
      <c r="E95" s="313">
        <f>K94</f>
        <v>59</v>
      </c>
      <c r="F95" s="314">
        <f>L94</f>
        <v>0.4930555555555556</v>
      </c>
      <c r="G95" s="329">
        <f>IF((L95-F95)&gt;0,K95-E95,IF((L95-F95)=0,0,K95-E95-$F$278))</f>
        <v>0</v>
      </c>
      <c r="H95" s="314">
        <f>IF((L95-F95)&gt;0,L95-F95,IF((L95-F95)=0,0,$H$278+L95-F95))</f>
        <v>0</v>
      </c>
      <c r="I95" s="343">
        <f>C96</f>
        <v>39872</v>
      </c>
      <c r="J95" s="334">
        <f>D96</f>
        <v>2009</v>
      </c>
      <c r="K95" s="335">
        <f>E96</f>
        <v>59</v>
      </c>
      <c r="L95" s="314">
        <f>F96</f>
        <v>0.4930555555555556</v>
      </c>
      <c r="M95" s="319"/>
      <c r="N95" s="319"/>
      <c r="O95" s="319">
        <f t="shared" si="4"/>
        <v>50</v>
      </c>
      <c r="P95" s="332">
        <f t="shared" si="7"/>
        <v>1</v>
      </c>
    </row>
    <row r="96" spans="1:16" ht="15">
      <c r="A96" s="307">
        <v>43</v>
      </c>
      <c r="B96" s="292" t="s">
        <v>383</v>
      </c>
      <c r="C96" s="518">
        <v>39872</v>
      </c>
      <c r="D96" s="313">
        <v>2009</v>
      </c>
      <c r="E96" s="313">
        <v>59</v>
      </c>
      <c r="F96" s="314">
        <v>0.4930555555555556</v>
      </c>
      <c r="G96" s="329">
        <v>0</v>
      </c>
      <c r="H96" s="314">
        <v>0.027777777777777776</v>
      </c>
      <c r="I96" s="518">
        <v>39872</v>
      </c>
      <c r="J96" s="313">
        <v>2009</v>
      </c>
      <c r="K96" s="313">
        <v>59</v>
      </c>
      <c r="L96" s="314">
        <v>0.5208333333333334</v>
      </c>
      <c r="M96" s="296">
        <v>4000</v>
      </c>
      <c r="N96" s="321">
        <v>9.6</v>
      </c>
      <c r="O96" s="319">
        <f t="shared" si="4"/>
        <v>542</v>
      </c>
      <c r="P96" s="332">
        <f t="shared" si="7"/>
        <v>1</v>
      </c>
    </row>
    <row r="97" spans="2:16" ht="15">
      <c r="B97" s="292" t="s">
        <v>56</v>
      </c>
      <c r="C97" s="343">
        <f>I96</f>
        <v>39872</v>
      </c>
      <c r="D97" s="331">
        <f>J96</f>
        <v>2009</v>
      </c>
      <c r="E97" s="313">
        <f>K96</f>
        <v>59</v>
      </c>
      <c r="F97" s="314">
        <f>L96</f>
        <v>0.5208333333333334</v>
      </c>
      <c r="G97" s="329">
        <f>IF((L97-F97)&gt;0,K97-E97,IF((L97-F97)=0,0,K97-E97-$F$278))</f>
        <v>0</v>
      </c>
      <c r="H97" s="314">
        <f>IF((L97-F97)&gt;0,L97-F97,IF((L97-F97)=0,0,$H$278+L97-F97))</f>
        <v>0</v>
      </c>
      <c r="I97" s="343">
        <f>C98</f>
        <v>39872</v>
      </c>
      <c r="J97" s="334">
        <f>D98</f>
        <v>2009</v>
      </c>
      <c r="K97" s="335">
        <f>E98</f>
        <v>59</v>
      </c>
      <c r="L97" s="314">
        <f>F98</f>
        <v>0.5208333333333334</v>
      </c>
      <c r="M97" s="319"/>
      <c r="N97" s="319"/>
      <c r="O97" s="319">
        <f t="shared" si="4"/>
        <v>50</v>
      </c>
      <c r="P97" s="332">
        <f aca="true" t="shared" si="8" ref="P97:P136">IF(O97=50,FLOOR(G97/2,1)+1,1)</f>
        <v>1</v>
      </c>
    </row>
    <row r="98" spans="1:16" ht="15">
      <c r="A98" s="307">
        <v>44</v>
      </c>
      <c r="B98" s="292" t="s">
        <v>384</v>
      </c>
      <c r="C98" s="518">
        <v>39872</v>
      </c>
      <c r="D98" s="313">
        <v>2009</v>
      </c>
      <c r="E98" s="313">
        <v>59</v>
      </c>
      <c r="F98" s="314">
        <v>0.5208333333333334</v>
      </c>
      <c r="G98" s="329">
        <v>0</v>
      </c>
      <c r="H98" s="314">
        <v>0.3541666666666667</v>
      </c>
      <c r="I98" s="518">
        <v>39872</v>
      </c>
      <c r="J98" s="313">
        <v>2009</v>
      </c>
      <c r="K98" s="313">
        <v>59</v>
      </c>
      <c r="L98" s="314">
        <v>0.875</v>
      </c>
      <c r="M98" s="296">
        <v>4000</v>
      </c>
      <c r="N98" s="321">
        <v>122.4</v>
      </c>
      <c r="O98" s="319">
        <f t="shared" si="4"/>
        <v>543</v>
      </c>
      <c r="P98" s="332">
        <f t="shared" si="8"/>
        <v>1</v>
      </c>
    </row>
    <row r="99" spans="2:16" ht="15">
      <c r="B99" s="292" t="s">
        <v>57</v>
      </c>
      <c r="C99" s="343">
        <f>I98</f>
        <v>39872</v>
      </c>
      <c r="D99" s="331">
        <f>J98</f>
        <v>2009</v>
      </c>
      <c r="E99" s="313">
        <f>K98</f>
        <v>59</v>
      </c>
      <c r="F99" s="314">
        <f>L98</f>
        <v>0.875</v>
      </c>
      <c r="G99" s="329">
        <f>IF((L99-F99)&gt;0,K99-E99,IF((L99-F99)=0,0,K99-E99-$F$278))</f>
        <v>0</v>
      </c>
      <c r="H99" s="314">
        <f>IF((L99-F99)&gt;0,L99-F99,IF((L99-F99)=0,0,$H$278+L99-F99))</f>
        <v>0</v>
      </c>
      <c r="I99" s="343">
        <f>C100</f>
        <v>39872</v>
      </c>
      <c r="J99" s="334">
        <f>D100</f>
        <v>2009</v>
      </c>
      <c r="K99" s="335">
        <f>E100</f>
        <v>59</v>
      </c>
      <c r="L99" s="314">
        <f>F100</f>
        <v>0.875</v>
      </c>
      <c r="M99" s="319"/>
      <c r="N99" s="319"/>
      <c r="O99" s="319">
        <f t="shared" si="4"/>
        <v>50</v>
      </c>
      <c r="P99" s="332">
        <f t="shared" si="8"/>
        <v>1</v>
      </c>
    </row>
    <row r="100" spans="1:16" ht="15">
      <c r="A100" s="307">
        <v>45</v>
      </c>
      <c r="B100" s="292" t="s">
        <v>386</v>
      </c>
      <c r="C100" s="518">
        <v>39872</v>
      </c>
      <c r="D100" s="313">
        <v>2009</v>
      </c>
      <c r="E100" s="313">
        <v>59</v>
      </c>
      <c r="F100" s="314">
        <v>0.875</v>
      </c>
      <c r="G100" s="329">
        <v>0</v>
      </c>
      <c r="H100" s="314">
        <v>0.04861111111111111</v>
      </c>
      <c r="I100" s="518">
        <v>39872</v>
      </c>
      <c r="J100" s="313">
        <v>2009</v>
      </c>
      <c r="K100" s="313">
        <v>59</v>
      </c>
      <c r="L100" s="314">
        <v>0.9236111111111112</v>
      </c>
      <c r="M100" s="296">
        <v>4000</v>
      </c>
      <c r="N100" s="321">
        <v>16.8</v>
      </c>
      <c r="O100" s="319">
        <f t="shared" si="4"/>
        <v>544</v>
      </c>
      <c r="P100" s="332">
        <f t="shared" si="8"/>
        <v>1</v>
      </c>
    </row>
    <row r="101" spans="2:16" ht="15">
      <c r="B101" s="292" t="s">
        <v>58</v>
      </c>
      <c r="C101" s="343">
        <f>I100</f>
        <v>39872</v>
      </c>
      <c r="D101" s="331">
        <f>J100</f>
        <v>2009</v>
      </c>
      <c r="E101" s="313">
        <f>K100</f>
        <v>59</v>
      </c>
      <c r="F101" s="314">
        <f>L100</f>
        <v>0.9236111111111112</v>
      </c>
      <c r="G101" s="329">
        <f>IF((L101-F101)&gt;0,K101-E101,IF((L101-F101)=0,0,K101-E101-$F$278))</f>
        <v>0</v>
      </c>
      <c r="H101" s="314">
        <f>IF((L101-F101)&gt;0,L101-F101,IF((L101-F101)=0,0,$H$278+L101-F101))</f>
        <v>0</v>
      </c>
      <c r="I101" s="343">
        <f>C102</f>
        <v>39872</v>
      </c>
      <c r="J101" s="334">
        <f>D102</f>
        <v>2009</v>
      </c>
      <c r="K101" s="335">
        <f>E102</f>
        <v>59</v>
      </c>
      <c r="L101" s="314">
        <f>F102</f>
        <v>0.9236111111111112</v>
      </c>
      <c r="M101" s="319"/>
      <c r="N101" s="319"/>
      <c r="O101" s="319">
        <f t="shared" si="4"/>
        <v>50</v>
      </c>
      <c r="P101" s="332">
        <f t="shared" si="8"/>
        <v>1</v>
      </c>
    </row>
    <row r="102" spans="1:16" ht="15">
      <c r="A102" s="307">
        <v>46</v>
      </c>
      <c r="B102" s="292" t="s">
        <v>387</v>
      </c>
      <c r="C102" s="518">
        <v>39872</v>
      </c>
      <c r="D102" s="313">
        <v>2009</v>
      </c>
      <c r="E102" s="313">
        <v>59</v>
      </c>
      <c r="F102" s="314">
        <v>0.9236111111111112</v>
      </c>
      <c r="G102" s="329">
        <v>0</v>
      </c>
      <c r="H102" s="314">
        <v>0.16666666666666666</v>
      </c>
      <c r="I102" s="518">
        <v>39873</v>
      </c>
      <c r="J102" s="313">
        <v>2009</v>
      </c>
      <c r="K102" s="313">
        <v>60</v>
      </c>
      <c r="L102" s="314">
        <v>0.09027777777777778</v>
      </c>
      <c r="M102" s="296">
        <v>4000</v>
      </c>
      <c r="N102" s="321">
        <v>57.6</v>
      </c>
      <c r="O102" s="319">
        <f t="shared" si="4"/>
        <v>545</v>
      </c>
      <c r="P102" s="332">
        <f t="shared" si="8"/>
        <v>1</v>
      </c>
    </row>
    <row r="103" spans="2:16" ht="15">
      <c r="B103" s="292" t="s">
        <v>59</v>
      </c>
      <c r="C103" s="343">
        <f>I102</f>
        <v>39873</v>
      </c>
      <c r="D103" s="331">
        <f>J102</f>
        <v>2009</v>
      </c>
      <c r="E103" s="313">
        <f>K102</f>
        <v>60</v>
      </c>
      <c r="F103" s="314">
        <f>L102</f>
        <v>0.09027777777777778</v>
      </c>
      <c r="G103" s="329">
        <f>IF((L103-F103)&gt;0,K103-E103,IF((L103-F103)=0,0,K103-E103-$F$278))</f>
        <v>0</v>
      </c>
      <c r="H103" s="314">
        <f>IF((L103-F103)&gt;0,L103-F103,IF((L103-F103)=0,0,$H$278+L103-F103))</f>
        <v>0</v>
      </c>
      <c r="I103" s="343">
        <f>C104</f>
        <v>39873</v>
      </c>
      <c r="J103" s="334">
        <f>D104</f>
        <v>2009</v>
      </c>
      <c r="K103" s="335">
        <f>E104</f>
        <v>60</v>
      </c>
      <c r="L103" s="314">
        <f>F104</f>
        <v>0.09027777777777778</v>
      </c>
      <c r="M103" s="319"/>
      <c r="N103" s="319"/>
      <c r="O103" s="319">
        <f t="shared" si="4"/>
        <v>50</v>
      </c>
      <c r="P103" s="332">
        <f t="shared" si="8"/>
        <v>1</v>
      </c>
    </row>
    <row r="104" spans="1:16" ht="15">
      <c r="A104" s="307">
        <v>47</v>
      </c>
      <c r="B104" s="292" t="s">
        <v>388</v>
      </c>
      <c r="C104" s="518">
        <v>39873</v>
      </c>
      <c r="D104" s="313">
        <v>2009</v>
      </c>
      <c r="E104" s="313">
        <v>60</v>
      </c>
      <c r="F104" s="314">
        <v>0.09027777777777778</v>
      </c>
      <c r="G104" s="329">
        <v>0</v>
      </c>
      <c r="H104" s="314">
        <v>0.027777777777777776</v>
      </c>
      <c r="I104" s="518">
        <v>39873</v>
      </c>
      <c r="J104" s="313">
        <v>2009</v>
      </c>
      <c r="K104" s="313">
        <v>60</v>
      </c>
      <c r="L104" s="314">
        <v>0.11805555555555557</v>
      </c>
      <c r="M104" s="296">
        <v>4000</v>
      </c>
      <c r="N104" s="321">
        <v>9.6</v>
      </c>
      <c r="O104" s="319">
        <f t="shared" si="4"/>
        <v>546</v>
      </c>
      <c r="P104" s="332">
        <f t="shared" si="8"/>
        <v>1</v>
      </c>
    </row>
    <row r="105" spans="2:16" ht="15">
      <c r="B105" s="292" t="s">
        <v>60</v>
      </c>
      <c r="C105" s="343">
        <f>I104</f>
        <v>39873</v>
      </c>
      <c r="D105" s="331">
        <f>J104</f>
        <v>2009</v>
      </c>
      <c r="E105" s="313">
        <f>K104</f>
        <v>60</v>
      </c>
      <c r="F105" s="314">
        <f>L104</f>
        <v>0.11805555555555557</v>
      </c>
      <c r="G105" s="329">
        <f>IF((L105-F105)&gt;0,K105-E105,IF((L105-F105)=0,0,K105-E105-$F$278))</f>
        <v>0</v>
      </c>
      <c r="H105" s="314">
        <f>IF((L105-F105)&gt;0,L105-F105,IF((L105-F105)=0,0,$H$278+L105-F105))</f>
        <v>0.04166666666666667</v>
      </c>
      <c r="I105" s="343">
        <f>C106</f>
        <v>39873</v>
      </c>
      <c r="J105" s="334">
        <f>D106</f>
        <v>2009</v>
      </c>
      <c r="K105" s="335">
        <f>E106</f>
        <v>60</v>
      </c>
      <c r="L105" s="314">
        <f>F106</f>
        <v>0.15972222222222224</v>
      </c>
      <c r="M105" s="319"/>
      <c r="N105" s="319"/>
      <c r="O105" s="319">
        <f t="shared" si="4"/>
        <v>50</v>
      </c>
      <c r="P105" s="332">
        <f t="shared" si="8"/>
        <v>1</v>
      </c>
    </row>
    <row r="106" spans="1:16" ht="15">
      <c r="A106" s="307">
        <v>48</v>
      </c>
      <c r="B106" s="292" t="s">
        <v>389</v>
      </c>
      <c r="C106" s="518">
        <v>39873</v>
      </c>
      <c r="D106" s="313">
        <v>2009</v>
      </c>
      <c r="E106" s="313">
        <v>60</v>
      </c>
      <c r="F106" s="314">
        <v>0.15972222222222224</v>
      </c>
      <c r="G106" s="329">
        <v>0</v>
      </c>
      <c r="H106" s="314">
        <v>0.3333333333333333</v>
      </c>
      <c r="I106" s="518">
        <v>39873</v>
      </c>
      <c r="J106" s="313">
        <v>2009</v>
      </c>
      <c r="K106" s="313">
        <v>60</v>
      </c>
      <c r="L106" s="314">
        <v>0.4930555555555556</v>
      </c>
      <c r="M106" s="296">
        <v>3000</v>
      </c>
      <c r="N106" s="321">
        <v>86.4</v>
      </c>
      <c r="O106" s="319">
        <f t="shared" si="4"/>
        <v>547</v>
      </c>
      <c r="P106" s="332">
        <f t="shared" si="8"/>
        <v>1</v>
      </c>
    </row>
    <row r="107" spans="2:16" ht="15">
      <c r="B107" s="292" t="s">
        <v>61</v>
      </c>
      <c r="C107" s="343">
        <f>I106</f>
        <v>39873</v>
      </c>
      <c r="D107" s="331">
        <f>J106</f>
        <v>2009</v>
      </c>
      <c r="E107" s="313">
        <f>K106</f>
        <v>60</v>
      </c>
      <c r="F107" s="314">
        <f>L106</f>
        <v>0.4930555555555556</v>
      </c>
      <c r="G107" s="329">
        <f>IF((L107-F107)&gt;0,K107-E107,IF((L107-F107)=0,0,K107-E107-$F$278))</f>
        <v>0</v>
      </c>
      <c r="H107" s="314">
        <f>IF((L107-F107)&gt;0,L107-F107,IF((L107-F107)=0,0,$H$278+L107-F107))</f>
        <v>0</v>
      </c>
      <c r="I107" s="343">
        <f>C108</f>
        <v>39873</v>
      </c>
      <c r="J107" s="334">
        <f>D108</f>
        <v>2009</v>
      </c>
      <c r="K107" s="335">
        <f>E108</f>
        <v>60</v>
      </c>
      <c r="L107" s="314">
        <f>F108</f>
        <v>0.4930555555555556</v>
      </c>
      <c r="M107" s="319"/>
      <c r="N107" s="319"/>
      <c r="O107" s="319">
        <f t="shared" si="4"/>
        <v>50</v>
      </c>
      <c r="P107" s="332">
        <f t="shared" si="8"/>
        <v>1</v>
      </c>
    </row>
    <row r="108" spans="1:16" ht="15">
      <c r="A108" s="307">
        <v>49</v>
      </c>
      <c r="B108" s="292" t="s">
        <v>390</v>
      </c>
      <c r="C108" s="518">
        <v>39873</v>
      </c>
      <c r="D108" s="313">
        <v>2009</v>
      </c>
      <c r="E108" s="313">
        <v>60</v>
      </c>
      <c r="F108" s="314">
        <v>0.4930555555555556</v>
      </c>
      <c r="G108" s="329">
        <v>0</v>
      </c>
      <c r="H108" s="314">
        <v>0.020833333333333332</v>
      </c>
      <c r="I108" s="518">
        <v>39873</v>
      </c>
      <c r="J108" s="313">
        <v>2009</v>
      </c>
      <c r="K108" s="313">
        <v>60</v>
      </c>
      <c r="L108" s="314">
        <v>0.513888888888889</v>
      </c>
      <c r="M108" s="296">
        <v>4000</v>
      </c>
      <c r="N108" s="321">
        <v>7.2</v>
      </c>
      <c r="O108" s="319">
        <f t="shared" si="4"/>
        <v>548</v>
      </c>
      <c r="P108" s="332">
        <f t="shared" si="8"/>
        <v>1</v>
      </c>
    </row>
    <row r="109" spans="2:16" ht="15">
      <c r="B109" s="292" t="s">
        <v>62</v>
      </c>
      <c r="C109" s="343">
        <f>I108</f>
        <v>39873</v>
      </c>
      <c r="D109" s="331">
        <f>J108</f>
        <v>2009</v>
      </c>
      <c r="E109" s="313">
        <f>K108</f>
        <v>60</v>
      </c>
      <c r="F109" s="314">
        <f>L108</f>
        <v>0.513888888888889</v>
      </c>
      <c r="G109" s="329">
        <f>IF((L109-F109)&gt;0,K109-E109,IF((L109-F109)=0,0,K109-E109-$F$278))</f>
        <v>0</v>
      </c>
      <c r="H109" s="314">
        <f>IF((L109-F109)&gt;0,L109-F109,IF((L109-F109)=0,0,$H$278+L109-F109))</f>
        <v>0</v>
      </c>
      <c r="I109" s="343">
        <f>C110</f>
        <v>39873</v>
      </c>
      <c r="J109" s="334">
        <f>D110</f>
        <v>2009</v>
      </c>
      <c r="K109" s="335">
        <f>E110</f>
        <v>60</v>
      </c>
      <c r="L109" s="314">
        <f>F110</f>
        <v>0.513888888888889</v>
      </c>
      <c r="M109" s="319"/>
      <c r="N109" s="319"/>
      <c r="O109" s="319">
        <f t="shared" si="4"/>
        <v>50</v>
      </c>
      <c r="P109" s="332">
        <f t="shared" si="8"/>
        <v>1</v>
      </c>
    </row>
    <row r="110" spans="1:17" ht="15">
      <c r="A110" s="307">
        <v>50</v>
      </c>
      <c r="B110" s="292" t="s">
        <v>391</v>
      </c>
      <c r="C110" s="518">
        <v>39873</v>
      </c>
      <c r="D110" s="313">
        <v>2009</v>
      </c>
      <c r="E110" s="313">
        <v>60</v>
      </c>
      <c r="F110" s="314">
        <v>0.513888888888889</v>
      </c>
      <c r="G110" s="329">
        <v>0</v>
      </c>
      <c r="H110" s="314">
        <v>0.2708333333333333</v>
      </c>
      <c r="I110" s="518">
        <v>39873</v>
      </c>
      <c r="J110" s="313">
        <v>2009</v>
      </c>
      <c r="K110" s="313">
        <v>60</v>
      </c>
      <c r="L110" s="314">
        <v>0.7847222222222222</v>
      </c>
      <c r="M110" s="296">
        <v>4000</v>
      </c>
      <c r="N110" s="321">
        <v>93.6</v>
      </c>
      <c r="O110" s="319">
        <f t="shared" si="4"/>
        <v>549</v>
      </c>
      <c r="P110" s="332">
        <f t="shared" si="8"/>
        <v>1</v>
      </c>
      <c r="Q110" s="21"/>
    </row>
    <row r="111" spans="2:17" ht="15">
      <c r="B111" s="292" t="s">
        <v>63</v>
      </c>
      <c r="C111" s="343">
        <f>I110</f>
        <v>39873</v>
      </c>
      <c r="D111" s="331">
        <f>J110</f>
        <v>2009</v>
      </c>
      <c r="E111" s="313">
        <f>K110</f>
        <v>60</v>
      </c>
      <c r="F111" s="314">
        <f>L110</f>
        <v>0.7847222222222222</v>
      </c>
      <c r="G111" s="329">
        <f>IF((L111-F111)&gt;0,K111-E111,IF((L111-F111)=0,0,K111-E111-$F$278))</f>
        <v>0</v>
      </c>
      <c r="H111" s="314">
        <f>IF((L111-F111)&gt;0,L111-F111,IF((L111-F111)=0,0,$H$278+L111-F111))</f>
        <v>0.0625</v>
      </c>
      <c r="I111" s="343">
        <f>C112</f>
        <v>39873</v>
      </c>
      <c r="J111" s="334">
        <f>D112</f>
        <v>2009</v>
      </c>
      <c r="K111" s="335">
        <f>E112</f>
        <v>60</v>
      </c>
      <c r="L111" s="314">
        <f>F112</f>
        <v>0.8472222222222222</v>
      </c>
      <c r="M111" s="319"/>
      <c r="N111" s="319"/>
      <c r="O111" s="319">
        <f t="shared" si="4"/>
        <v>50</v>
      </c>
      <c r="P111" s="332">
        <f t="shared" si="8"/>
        <v>1</v>
      </c>
      <c r="Q111" s="21"/>
    </row>
    <row r="112" spans="1:17" ht="15">
      <c r="A112" s="307">
        <v>51</v>
      </c>
      <c r="B112" s="292" t="s">
        <v>393</v>
      </c>
      <c r="C112" s="518">
        <v>39873</v>
      </c>
      <c r="D112" s="313">
        <v>2009</v>
      </c>
      <c r="E112" s="313">
        <v>60</v>
      </c>
      <c r="F112" s="314">
        <v>0.8472222222222222</v>
      </c>
      <c r="G112" s="329">
        <v>0</v>
      </c>
      <c r="H112" s="314">
        <v>0.3333333333333333</v>
      </c>
      <c r="I112" s="518">
        <v>39874</v>
      </c>
      <c r="J112" s="313">
        <v>2009</v>
      </c>
      <c r="K112" s="313">
        <v>61</v>
      </c>
      <c r="L112" s="314">
        <v>0.18055555555555555</v>
      </c>
      <c r="M112" s="296">
        <v>3000</v>
      </c>
      <c r="N112" s="321">
        <v>86.4</v>
      </c>
      <c r="O112" s="319">
        <f t="shared" si="4"/>
        <v>550</v>
      </c>
      <c r="P112" s="332">
        <f t="shared" si="8"/>
        <v>1</v>
      </c>
      <c r="Q112" s="21"/>
    </row>
    <row r="113" spans="2:17" ht="15">
      <c r="B113" s="292" t="s">
        <v>64</v>
      </c>
      <c r="C113" s="343">
        <f>I112</f>
        <v>39874</v>
      </c>
      <c r="D113" s="331">
        <f>J112</f>
        <v>2009</v>
      </c>
      <c r="E113" s="313">
        <f>K112</f>
        <v>61</v>
      </c>
      <c r="F113" s="314">
        <f>L112</f>
        <v>0.18055555555555555</v>
      </c>
      <c r="G113" s="329">
        <f>IF((L113-F113)&gt;0,K113-E113,IF((L113-F113)=0,0,K113-E113-$F$278))</f>
        <v>0</v>
      </c>
      <c r="H113" s="314">
        <f>IF((L113-F113)&gt;0,L113-F113,IF((L113-F113)=0,0,$H$278+L113-F113))</f>
        <v>0.02777777777777779</v>
      </c>
      <c r="I113" s="343">
        <f>C114</f>
        <v>39874</v>
      </c>
      <c r="J113" s="334">
        <f>D114</f>
        <v>2009</v>
      </c>
      <c r="K113" s="335">
        <f>E114</f>
        <v>61</v>
      </c>
      <c r="L113" s="314">
        <f>F114</f>
        <v>0.20833333333333334</v>
      </c>
      <c r="M113" s="319"/>
      <c r="N113" s="319"/>
      <c r="O113" s="319">
        <f t="shared" si="4"/>
        <v>50</v>
      </c>
      <c r="P113" s="332">
        <f t="shared" si="8"/>
        <v>1</v>
      </c>
      <c r="Q113" s="21"/>
    </row>
    <row r="114" spans="1:17" ht="15">
      <c r="A114" s="307">
        <v>52</v>
      </c>
      <c r="B114" s="292" t="s">
        <v>394</v>
      </c>
      <c r="C114" s="518">
        <v>39874</v>
      </c>
      <c r="D114" s="313">
        <v>2009</v>
      </c>
      <c r="E114" s="313">
        <v>61</v>
      </c>
      <c r="F114" s="314">
        <v>0.20833333333333334</v>
      </c>
      <c r="G114" s="329">
        <v>0</v>
      </c>
      <c r="H114" s="314">
        <v>0.052083333333333336</v>
      </c>
      <c r="I114" s="518">
        <v>39874</v>
      </c>
      <c r="J114" s="313">
        <v>2009</v>
      </c>
      <c r="K114" s="313">
        <v>61</v>
      </c>
      <c r="L114" s="314">
        <v>0.2604166666666667</v>
      </c>
      <c r="M114" s="296">
        <v>4000</v>
      </c>
      <c r="N114" s="321">
        <v>18</v>
      </c>
      <c r="O114" s="319">
        <f t="shared" si="4"/>
        <v>551</v>
      </c>
      <c r="P114" s="332">
        <f t="shared" si="8"/>
        <v>1</v>
      </c>
      <c r="Q114" s="21"/>
    </row>
    <row r="115" spans="2:17" ht="15">
      <c r="B115" s="292" t="s">
        <v>65</v>
      </c>
      <c r="C115" s="343">
        <f>I114</f>
        <v>39874</v>
      </c>
      <c r="D115" s="331">
        <f>J114</f>
        <v>2009</v>
      </c>
      <c r="E115" s="313">
        <f>K114</f>
        <v>61</v>
      </c>
      <c r="F115" s="314">
        <f>L114</f>
        <v>0.2604166666666667</v>
      </c>
      <c r="G115" s="329">
        <f>IF((L115-F115)&gt;0,K115-E115,IF((L115-F115)=0,0,K115-E115-$F$278))</f>
        <v>0</v>
      </c>
      <c r="H115" s="314">
        <f>IF((L115-F115)&gt;0,L115-F115,IF((L115-F115)=0,0,$H$278+L115-F115))</f>
        <v>0</v>
      </c>
      <c r="I115" s="343">
        <f>C116</f>
        <v>39874</v>
      </c>
      <c r="J115" s="334">
        <f>D116</f>
        <v>2009</v>
      </c>
      <c r="K115" s="335">
        <f>E116</f>
        <v>61</v>
      </c>
      <c r="L115" s="314">
        <f>F116</f>
        <v>0.2604166666666667</v>
      </c>
      <c r="M115" s="319"/>
      <c r="N115" s="319"/>
      <c r="O115" s="319">
        <f t="shared" si="4"/>
        <v>50</v>
      </c>
      <c r="P115" s="332">
        <f t="shared" si="8"/>
        <v>1</v>
      </c>
      <c r="Q115" s="21"/>
    </row>
    <row r="116" spans="1:17" ht="15">
      <c r="A116" s="307">
        <v>53</v>
      </c>
      <c r="B116" s="292" t="s">
        <v>395</v>
      </c>
      <c r="C116" s="518">
        <v>39874</v>
      </c>
      <c r="D116" s="313">
        <v>2009</v>
      </c>
      <c r="E116" s="313">
        <v>61</v>
      </c>
      <c r="F116" s="314">
        <v>0.2604166666666667</v>
      </c>
      <c r="G116" s="329">
        <v>0</v>
      </c>
      <c r="H116" s="314">
        <v>0.020833333333333332</v>
      </c>
      <c r="I116" s="518">
        <v>39874</v>
      </c>
      <c r="J116" s="313">
        <v>2009</v>
      </c>
      <c r="K116" s="313">
        <v>61</v>
      </c>
      <c r="L116" s="314">
        <v>0.28125</v>
      </c>
      <c r="M116" s="296">
        <v>4000</v>
      </c>
      <c r="N116" s="321">
        <v>7.2</v>
      </c>
      <c r="O116" s="319">
        <f t="shared" si="4"/>
        <v>552</v>
      </c>
      <c r="P116" s="332">
        <f t="shared" si="8"/>
        <v>1</v>
      </c>
      <c r="Q116" s="21"/>
    </row>
    <row r="117" spans="2:17" ht="15">
      <c r="B117" s="292" t="s">
        <v>66</v>
      </c>
      <c r="C117" s="343">
        <f>I116</f>
        <v>39874</v>
      </c>
      <c r="D117" s="331">
        <f>J116</f>
        <v>2009</v>
      </c>
      <c r="E117" s="313">
        <f>K116</f>
        <v>61</v>
      </c>
      <c r="F117" s="314">
        <f>L116</f>
        <v>0.28125</v>
      </c>
      <c r="G117" s="329">
        <f>IF((L117-F117)&gt;0,K117-E117,IF((L117-F117)=0,0,K117-E117-$F$278))</f>
        <v>0</v>
      </c>
      <c r="H117" s="314">
        <f>IF((L117-F117)&gt;0,L117-F117,IF((L117-F117)=0,0,$H$278+L117-F117))</f>
        <v>0</v>
      </c>
      <c r="I117" s="343">
        <f>C118</f>
        <v>39874</v>
      </c>
      <c r="J117" s="334">
        <f>D118</f>
        <v>2009</v>
      </c>
      <c r="K117" s="335">
        <f>E118</f>
        <v>61</v>
      </c>
      <c r="L117" s="314">
        <f>F118</f>
        <v>0.28125</v>
      </c>
      <c r="M117" s="319"/>
      <c r="N117" s="319"/>
      <c r="O117" s="319">
        <f t="shared" si="4"/>
        <v>50</v>
      </c>
      <c r="P117" s="332">
        <f t="shared" si="8"/>
        <v>1</v>
      </c>
      <c r="Q117" s="21"/>
    </row>
    <row r="118" spans="1:17" ht="15">
      <c r="A118" s="307">
        <v>54</v>
      </c>
      <c r="B118" s="292" t="s">
        <v>396</v>
      </c>
      <c r="C118" s="518">
        <v>39874</v>
      </c>
      <c r="D118" s="313">
        <v>2009</v>
      </c>
      <c r="E118" s="313">
        <v>61</v>
      </c>
      <c r="F118" s="314">
        <v>0.28125</v>
      </c>
      <c r="G118" s="329">
        <v>0</v>
      </c>
      <c r="H118" s="314">
        <v>0.08333333333333333</v>
      </c>
      <c r="I118" s="518">
        <v>39874</v>
      </c>
      <c r="J118" s="313">
        <v>2009</v>
      </c>
      <c r="K118" s="313">
        <v>61</v>
      </c>
      <c r="L118" s="314">
        <v>0.3645833333333333</v>
      </c>
      <c r="M118" s="296">
        <v>4000</v>
      </c>
      <c r="N118" s="321">
        <v>28.8</v>
      </c>
      <c r="O118" s="319">
        <f t="shared" si="4"/>
        <v>553</v>
      </c>
      <c r="P118" s="332">
        <f t="shared" si="8"/>
        <v>1</v>
      </c>
      <c r="Q118" s="21"/>
    </row>
    <row r="119" spans="2:17" ht="15">
      <c r="B119" s="292" t="s">
        <v>67</v>
      </c>
      <c r="C119" s="343">
        <f>I118</f>
        <v>39874</v>
      </c>
      <c r="D119" s="331">
        <f>J118</f>
        <v>2009</v>
      </c>
      <c r="E119" s="313">
        <f>K118</f>
        <v>61</v>
      </c>
      <c r="F119" s="314">
        <f>L118</f>
        <v>0.3645833333333333</v>
      </c>
      <c r="G119" s="329">
        <f>IF((L119-F119)&gt;0,K119-E119,IF((L119-F119)=0,0,K119-E119-$F$278))</f>
        <v>0</v>
      </c>
      <c r="H119" s="314">
        <f>IF((L119-F119)&gt;0,L119-F119,IF((L119-F119)=0,0,$H$278+L119-F119))</f>
        <v>0</v>
      </c>
      <c r="I119" s="343">
        <f>C120</f>
        <v>39874</v>
      </c>
      <c r="J119" s="334">
        <f>D120</f>
        <v>2009</v>
      </c>
      <c r="K119" s="335">
        <f>E120</f>
        <v>61</v>
      </c>
      <c r="L119" s="314">
        <f>F120</f>
        <v>0.3645833333333333</v>
      </c>
      <c r="M119" s="319"/>
      <c r="N119" s="319"/>
      <c r="O119" s="319">
        <f t="shared" si="4"/>
        <v>50</v>
      </c>
      <c r="P119" s="332">
        <f t="shared" si="8"/>
        <v>1</v>
      </c>
      <c r="Q119" s="21"/>
    </row>
    <row r="120" spans="1:17" ht="15">
      <c r="A120" s="307">
        <v>55</v>
      </c>
      <c r="B120" s="292" t="s">
        <v>397</v>
      </c>
      <c r="C120" s="518">
        <v>39874</v>
      </c>
      <c r="D120" s="313">
        <v>2009</v>
      </c>
      <c r="E120" s="313">
        <v>61</v>
      </c>
      <c r="F120" s="314">
        <v>0.3645833333333333</v>
      </c>
      <c r="G120" s="329">
        <v>0</v>
      </c>
      <c r="H120" s="314">
        <v>0.375</v>
      </c>
      <c r="I120" s="518">
        <v>39874</v>
      </c>
      <c r="J120" s="313">
        <v>2009</v>
      </c>
      <c r="K120" s="313">
        <v>61</v>
      </c>
      <c r="L120" s="314">
        <v>0.7395833333333334</v>
      </c>
      <c r="M120" s="296">
        <v>4000</v>
      </c>
      <c r="N120" s="321">
        <v>129.6</v>
      </c>
      <c r="O120" s="319">
        <f t="shared" si="4"/>
        <v>554</v>
      </c>
      <c r="P120" s="332">
        <f t="shared" si="8"/>
        <v>1</v>
      </c>
      <c r="Q120" s="21"/>
    </row>
    <row r="121" spans="2:17" ht="15">
      <c r="B121" s="292" t="s">
        <v>68</v>
      </c>
      <c r="C121" s="343">
        <f>I120</f>
        <v>39874</v>
      </c>
      <c r="D121" s="331">
        <f>J120</f>
        <v>2009</v>
      </c>
      <c r="E121" s="313">
        <f>K120</f>
        <v>61</v>
      </c>
      <c r="F121" s="314">
        <f>L120</f>
        <v>0.7395833333333334</v>
      </c>
      <c r="G121" s="329">
        <f>IF((L121-F121)&gt;0,K121-E121,IF((L121-F121)=0,0,K121-E121-$F$278))</f>
        <v>0</v>
      </c>
      <c r="H121" s="314">
        <f>IF((L121-F121)&gt;0,L121-F121,IF((L121-F121)=0,0,$H$278+L121-F121))</f>
        <v>0</v>
      </c>
      <c r="I121" s="343">
        <f>C122</f>
        <v>39874</v>
      </c>
      <c r="J121" s="334">
        <f>D122</f>
        <v>2009</v>
      </c>
      <c r="K121" s="335">
        <f>E122</f>
        <v>61</v>
      </c>
      <c r="L121" s="314">
        <f>F122</f>
        <v>0.7395833333333334</v>
      </c>
      <c r="M121" s="319"/>
      <c r="N121" s="319"/>
      <c r="O121" s="319">
        <f t="shared" si="4"/>
        <v>50</v>
      </c>
      <c r="P121" s="332">
        <f t="shared" si="8"/>
        <v>1</v>
      </c>
      <c r="Q121" s="21"/>
    </row>
    <row r="122" spans="1:17" ht="15">
      <c r="A122" s="307">
        <v>56</v>
      </c>
      <c r="B122" s="292" t="s">
        <v>398</v>
      </c>
      <c r="C122" s="518">
        <v>39874</v>
      </c>
      <c r="D122" s="313">
        <v>2009</v>
      </c>
      <c r="E122" s="313">
        <v>61</v>
      </c>
      <c r="F122" s="314">
        <v>0.7395833333333334</v>
      </c>
      <c r="G122" s="329">
        <v>0</v>
      </c>
      <c r="H122" s="314">
        <v>0.024305555555555556</v>
      </c>
      <c r="I122" s="518">
        <v>39874</v>
      </c>
      <c r="J122" s="313">
        <v>2009</v>
      </c>
      <c r="K122" s="313">
        <v>61</v>
      </c>
      <c r="L122" s="314">
        <v>0.7638888888888888</v>
      </c>
      <c r="M122" s="296">
        <v>4000</v>
      </c>
      <c r="N122" s="321">
        <v>8.4</v>
      </c>
      <c r="O122" s="319">
        <f t="shared" si="4"/>
        <v>555</v>
      </c>
      <c r="P122" s="332">
        <f t="shared" si="8"/>
        <v>1</v>
      </c>
      <c r="Q122" s="21"/>
    </row>
    <row r="123" spans="2:17" ht="15">
      <c r="B123" s="292" t="s">
        <v>69</v>
      </c>
      <c r="C123" s="343">
        <f>I122</f>
        <v>39874</v>
      </c>
      <c r="D123" s="331">
        <f>J122</f>
        <v>2009</v>
      </c>
      <c r="E123" s="313">
        <f>K122</f>
        <v>61</v>
      </c>
      <c r="F123" s="314">
        <f>L122</f>
        <v>0.7638888888888888</v>
      </c>
      <c r="G123" s="329">
        <f>IF((L123-F123)&gt;0,K123-E123,IF((L123-F123)=0,0,K123-E123-$F$278))</f>
        <v>0</v>
      </c>
      <c r="H123" s="314">
        <f>IF((L123-F123)&gt;0,L123-F123,IF((L123-F123)=0,0,$H$278+L123-F123))</f>
        <v>0.04166666666666663</v>
      </c>
      <c r="I123" s="343">
        <f>C124</f>
        <v>39874</v>
      </c>
      <c r="J123" s="334">
        <f>D124</f>
        <v>2009</v>
      </c>
      <c r="K123" s="335">
        <f>E124</f>
        <v>61</v>
      </c>
      <c r="L123" s="314">
        <f>F124</f>
        <v>0.8055555555555555</v>
      </c>
      <c r="M123" s="319"/>
      <c r="N123" s="319"/>
      <c r="O123" s="319">
        <f t="shared" si="4"/>
        <v>50</v>
      </c>
      <c r="P123" s="332">
        <f t="shared" si="8"/>
        <v>1</v>
      </c>
      <c r="Q123" s="21"/>
    </row>
    <row r="124" spans="1:17" ht="15">
      <c r="A124" s="307">
        <v>57</v>
      </c>
      <c r="B124" s="292" t="s">
        <v>399</v>
      </c>
      <c r="C124" s="518">
        <v>39874</v>
      </c>
      <c r="D124" s="313">
        <v>2009</v>
      </c>
      <c r="E124" s="313">
        <v>61</v>
      </c>
      <c r="F124" s="314">
        <v>0.8055555555555555</v>
      </c>
      <c r="G124" s="329">
        <v>0</v>
      </c>
      <c r="H124" s="314">
        <v>0.3090277777777778</v>
      </c>
      <c r="I124" s="518">
        <v>39875</v>
      </c>
      <c r="J124" s="313">
        <v>2009</v>
      </c>
      <c r="K124" s="313">
        <v>62</v>
      </c>
      <c r="L124" s="314">
        <v>0.11458333333333333</v>
      </c>
      <c r="M124" s="296">
        <v>3000</v>
      </c>
      <c r="N124" s="321">
        <v>80.1</v>
      </c>
      <c r="O124" s="319">
        <f t="shared" si="4"/>
        <v>556</v>
      </c>
      <c r="P124" s="332">
        <f t="shared" si="8"/>
        <v>1</v>
      </c>
      <c r="Q124" s="21"/>
    </row>
    <row r="125" spans="2:17" ht="15">
      <c r="B125" s="292" t="s">
        <v>70</v>
      </c>
      <c r="C125" s="343">
        <f>I124</f>
        <v>39875</v>
      </c>
      <c r="D125" s="331">
        <f>J124</f>
        <v>2009</v>
      </c>
      <c r="E125" s="313">
        <f>K124</f>
        <v>62</v>
      </c>
      <c r="F125" s="314">
        <f>L124</f>
        <v>0.11458333333333333</v>
      </c>
      <c r="G125" s="329">
        <f>IF((L125-F125)&gt;0,K125-E125,IF((L125-F125)=0,0,K125-E125-$F$278))</f>
        <v>0</v>
      </c>
      <c r="H125" s="314">
        <f>IF((L125-F125)&gt;0,L125-F125,IF((L125-F125)=0,0,$H$278+L125-F125))</f>
        <v>0.024305555555555566</v>
      </c>
      <c r="I125" s="343">
        <f>C126</f>
        <v>39875</v>
      </c>
      <c r="J125" s="334">
        <f>D126</f>
        <v>2009</v>
      </c>
      <c r="K125" s="335">
        <f>E126</f>
        <v>62</v>
      </c>
      <c r="L125" s="314">
        <f>F126</f>
        <v>0.1388888888888889</v>
      </c>
      <c r="M125" s="319"/>
      <c r="N125" s="319"/>
      <c r="O125" s="319">
        <f t="shared" si="4"/>
        <v>50</v>
      </c>
      <c r="P125" s="332">
        <f t="shared" si="8"/>
        <v>1</v>
      </c>
      <c r="Q125" s="21"/>
    </row>
    <row r="126" spans="1:16" ht="15">
      <c r="A126" s="307">
        <v>58</v>
      </c>
      <c r="B126" s="292" t="s">
        <v>400</v>
      </c>
      <c r="C126" s="518">
        <v>39875</v>
      </c>
      <c r="D126" s="313">
        <v>2009</v>
      </c>
      <c r="E126" s="313">
        <v>62</v>
      </c>
      <c r="F126" s="314">
        <v>0.1388888888888889</v>
      </c>
      <c r="G126" s="329">
        <v>0</v>
      </c>
      <c r="H126" s="314">
        <v>0.10416666666666667</v>
      </c>
      <c r="I126" s="518">
        <v>39875</v>
      </c>
      <c r="J126" s="313">
        <v>2009</v>
      </c>
      <c r="K126" s="313">
        <v>62</v>
      </c>
      <c r="L126" s="314">
        <v>0.24305555555555555</v>
      </c>
      <c r="M126" s="296">
        <v>2200</v>
      </c>
      <c r="N126" s="321">
        <v>19.8</v>
      </c>
      <c r="O126" s="319">
        <f t="shared" si="4"/>
        <v>557</v>
      </c>
      <c r="P126" s="332">
        <f t="shared" si="8"/>
        <v>1</v>
      </c>
    </row>
    <row r="127" spans="2:16" ht="15">
      <c r="B127" s="292" t="s">
        <v>71</v>
      </c>
      <c r="C127" s="343">
        <f>I126</f>
        <v>39875</v>
      </c>
      <c r="D127" s="331">
        <f>J126</f>
        <v>2009</v>
      </c>
      <c r="E127" s="313">
        <f>K126</f>
        <v>62</v>
      </c>
      <c r="F127" s="314">
        <f>L126</f>
        <v>0.24305555555555555</v>
      </c>
      <c r="G127" s="329">
        <f>IF((L127-F127)&gt;0,K127-E127,IF((L127-F127)=0,0,K127-E127-$F$278))</f>
        <v>0</v>
      </c>
      <c r="H127" s="314">
        <f>IF((L127-F127)&gt;0,L127-F127,IF((L127-F127)=0,0,$H$278+L127-F127))</f>
        <v>0.08333333333333334</v>
      </c>
      <c r="I127" s="343">
        <f>C128</f>
        <v>39875</v>
      </c>
      <c r="J127" s="334">
        <f>D128</f>
        <v>2009</v>
      </c>
      <c r="K127" s="335">
        <f>E128</f>
        <v>62</v>
      </c>
      <c r="L127" s="314">
        <f>F128</f>
        <v>0.3263888888888889</v>
      </c>
      <c r="M127" s="319"/>
      <c r="N127" s="319"/>
      <c r="O127" s="319">
        <f t="shared" si="4"/>
        <v>50</v>
      </c>
      <c r="P127" s="332">
        <f t="shared" si="8"/>
        <v>1</v>
      </c>
    </row>
    <row r="128" spans="1:16" ht="15">
      <c r="A128" s="307">
        <v>59</v>
      </c>
      <c r="B128" s="292" t="s">
        <v>401</v>
      </c>
      <c r="C128" s="518">
        <v>39875</v>
      </c>
      <c r="D128" s="313">
        <v>2009</v>
      </c>
      <c r="E128" s="313">
        <v>62</v>
      </c>
      <c r="F128" s="314">
        <v>0.3263888888888889</v>
      </c>
      <c r="G128" s="329">
        <v>0</v>
      </c>
      <c r="H128" s="314">
        <v>0.3333333333333333</v>
      </c>
      <c r="I128" s="518">
        <v>39875</v>
      </c>
      <c r="J128" s="313">
        <v>2009</v>
      </c>
      <c r="K128" s="313">
        <v>62</v>
      </c>
      <c r="L128" s="314">
        <v>0.6597222222222222</v>
      </c>
      <c r="M128" s="296">
        <v>4000</v>
      </c>
      <c r="N128" s="321">
        <v>115.2</v>
      </c>
      <c r="O128" s="319">
        <f t="shared" si="4"/>
        <v>558</v>
      </c>
      <c r="P128" s="332">
        <f t="shared" si="8"/>
        <v>1</v>
      </c>
    </row>
    <row r="129" spans="2:16" ht="15">
      <c r="B129" s="292" t="s">
        <v>72</v>
      </c>
      <c r="C129" s="343">
        <f>I128</f>
        <v>39875</v>
      </c>
      <c r="D129" s="331">
        <f>J128</f>
        <v>2009</v>
      </c>
      <c r="E129" s="313">
        <f>K128</f>
        <v>62</v>
      </c>
      <c r="F129" s="314">
        <f>L128</f>
        <v>0.6597222222222222</v>
      </c>
      <c r="G129" s="329">
        <f>IF((L129-F129)&gt;0,K129-E129,IF((L129-F129)=0,0,K129-E129-$F$278))</f>
        <v>0</v>
      </c>
      <c r="H129" s="314">
        <f>IF((L129-F129)&gt;0,L129-F129,IF((L129-F129)=0,0,$H$278+L129-F129))</f>
        <v>0.17708333333333326</v>
      </c>
      <c r="I129" s="343">
        <f>C130</f>
        <v>39875</v>
      </c>
      <c r="J129" s="334">
        <f>D130</f>
        <v>2009</v>
      </c>
      <c r="K129" s="335">
        <f>E130</f>
        <v>62</v>
      </c>
      <c r="L129" s="314">
        <f>F130</f>
        <v>0.8368055555555555</v>
      </c>
      <c r="M129" s="319"/>
      <c r="N129" s="319"/>
      <c r="O129" s="319">
        <f t="shared" si="4"/>
        <v>50</v>
      </c>
      <c r="P129" s="332">
        <f t="shared" si="8"/>
        <v>1</v>
      </c>
    </row>
    <row r="130" spans="1:16" ht="15">
      <c r="A130" s="307">
        <v>60</v>
      </c>
      <c r="B130" s="292" t="s">
        <v>402</v>
      </c>
      <c r="C130" s="518">
        <v>39875</v>
      </c>
      <c r="D130" s="313">
        <v>2009</v>
      </c>
      <c r="E130" s="313">
        <v>62</v>
      </c>
      <c r="F130" s="314">
        <v>0.8368055555555555</v>
      </c>
      <c r="G130" s="329">
        <v>0</v>
      </c>
      <c r="H130" s="314">
        <v>0.3333333333333333</v>
      </c>
      <c r="I130" s="518">
        <v>39876</v>
      </c>
      <c r="J130" s="313">
        <v>2009</v>
      </c>
      <c r="K130" s="313">
        <v>63</v>
      </c>
      <c r="L130" s="314">
        <v>0.17013888888888887</v>
      </c>
      <c r="M130" s="296">
        <v>3000</v>
      </c>
      <c r="N130" s="321">
        <v>86.4</v>
      </c>
      <c r="O130" s="319">
        <f t="shared" si="4"/>
        <v>559</v>
      </c>
      <c r="P130" s="332">
        <f t="shared" si="8"/>
        <v>1</v>
      </c>
    </row>
    <row r="131" spans="2:16" ht="15">
      <c r="B131" s="292" t="s">
        <v>73</v>
      </c>
      <c r="C131" s="343">
        <f>I130</f>
        <v>39876</v>
      </c>
      <c r="D131" s="331">
        <f>J130</f>
        <v>2009</v>
      </c>
      <c r="E131" s="313">
        <f>K130</f>
        <v>63</v>
      </c>
      <c r="F131" s="314">
        <f>L130</f>
        <v>0.17013888888888887</v>
      </c>
      <c r="G131" s="329">
        <f>IF((L131-F131)&gt;0,K131-E131,IF((L131-F131)=0,0,K131-E131-$F$278))</f>
        <v>0</v>
      </c>
      <c r="H131" s="314">
        <f>IF((L131-F131)&gt;0,L131-F131,IF((L131-F131)=0,0,$H$278+L131-F131))</f>
        <v>0.19097222222222224</v>
      </c>
      <c r="I131" s="343">
        <f>C132</f>
        <v>39876</v>
      </c>
      <c r="J131" s="334">
        <f>D132</f>
        <v>2009</v>
      </c>
      <c r="K131" s="335">
        <f>E132</f>
        <v>63</v>
      </c>
      <c r="L131" s="314">
        <f>F132</f>
        <v>0.3611111111111111</v>
      </c>
      <c r="M131" s="319"/>
      <c r="N131" s="319"/>
      <c r="O131" s="319">
        <f t="shared" si="4"/>
        <v>50</v>
      </c>
      <c r="P131" s="332">
        <f t="shared" si="8"/>
        <v>1</v>
      </c>
    </row>
    <row r="132" spans="1:16" ht="15">
      <c r="A132" s="307">
        <v>61</v>
      </c>
      <c r="B132" s="292" t="s">
        <v>403</v>
      </c>
      <c r="C132" s="518">
        <v>39876</v>
      </c>
      <c r="D132" s="313">
        <v>2009</v>
      </c>
      <c r="E132" s="313">
        <v>63</v>
      </c>
      <c r="F132" s="314">
        <v>0.3611111111111111</v>
      </c>
      <c r="G132" s="329">
        <v>0</v>
      </c>
      <c r="H132" s="314">
        <v>0.2222222222222222</v>
      </c>
      <c r="I132" s="518">
        <v>39876</v>
      </c>
      <c r="J132" s="313">
        <v>2009</v>
      </c>
      <c r="K132" s="313">
        <v>63</v>
      </c>
      <c r="L132" s="314">
        <v>0.5833333333333334</v>
      </c>
      <c r="M132" s="296">
        <v>4000</v>
      </c>
      <c r="N132" s="321">
        <v>76.8</v>
      </c>
      <c r="O132" s="319">
        <f t="shared" si="4"/>
        <v>560</v>
      </c>
      <c r="P132" s="332">
        <f t="shared" si="8"/>
        <v>1</v>
      </c>
    </row>
    <row r="133" spans="2:16" ht="15">
      <c r="B133" s="292" t="s">
        <v>74</v>
      </c>
      <c r="C133" s="343">
        <f>I132</f>
        <v>39876</v>
      </c>
      <c r="D133" s="331">
        <f>J132</f>
        <v>2009</v>
      </c>
      <c r="E133" s="313">
        <f>K132</f>
        <v>63</v>
      </c>
      <c r="F133" s="314">
        <f>L132</f>
        <v>0.5833333333333334</v>
      </c>
      <c r="G133" s="329">
        <f>IF((L133-F133)&gt;0,K133-E133,IF((L133-F133)=0,0,K133-E133-$F$278))</f>
        <v>0</v>
      </c>
      <c r="H133" s="314">
        <f>IF((L133-F133)&gt;0,L133-F133,IF((L133-F133)=0,0,$H$278+L133-F133))</f>
        <v>0.2534722222222221</v>
      </c>
      <c r="I133" s="343">
        <f>C134</f>
        <v>39876</v>
      </c>
      <c r="J133" s="334">
        <f>D134</f>
        <v>2009</v>
      </c>
      <c r="K133" s="335">
        <f>E134</f>
        <v>63</v>
      </c>
      <c r="L133" s="314">
        <f>F134</f>
        <v>0.8368055555555555</v>
      </c>
      <c r="M133" s="319"/>
      <c r="N133" s="319"/>
      <c r="O133" s="319">
        <f t="shared" si="4"/>
        <v>50</v>
      </c>
      <c r="P133" s="332">
        <f t="shared" si="8"/>
        <v>1</v>
      </c>
    </row>
    <row r="134" spans="1:16" ht="15">
      <c r="A134" s="307">
        <v>62</v>
      </c>
      <c r="B134" s="292" t="s">
        <v>404</v>
      </c>
      <c r="C134" s="518">
        <v>39876</v>
      </c>
      <c r="D134" s="313">
        <v>2009</v>
      </c>
      <c r="E134" s="313">
        <v>63</v>
      </c>
      <c r="F134" s="314">
        <v>0.8368055555555555</v>
      </c>
      <c r="G134" s="329">
        <v>0</v>
      </c>
      <c r="H134" s="314">
        <v>0.3333333333333333</v>
      </c>
      <c r="I134" s="518">
        <v>39877</v>
      </c>
      <c r="J134" s="313">
        <v>2009</v>
      </c>
      <c r="K134" s="313">
        <v>64</v>
      </c>
      <c r="L134" s="314">
        <v>0.17013888888888887</v>
      </c>
      <c r="M134" s="296">
        <v>3000</v>
      </c>
      <c r="N134" s="321">
        <v>86.4</v>
      </c>
      <c r="O134" s="319">
        <f t="shared" si="4"/>
        <v>561</v>
      </c>
      <c r="P134" s="332">
        <f t="shared" si="8"/>
        <v>1</v>
      </c>
    </row>
    <row r="135" spans="2:16" ht="15">
      <c r="B135" s="292" t="s">
        <v>240</v>
      </c>
      <c r="C135" s="343">
        <f>I134</f>
        <v>39877</v>
      </c>
      <c r="D135" s="331">
        <f>J134</f>
        <v>2009</v>
      </c>
      <c r="E135" s="313">
        <f>K134</f>
        <v>64</v>
      </c>
      <c r="F135" s="314">
        <f>L134</f>
        <v>0.17013888888888887</v>
      </c>
      <c r="G135" s="329">
        <f>IF((L135-F135)&gt;0,K135-E135,IF((L135-F135)=0,0,K135-E135-$F$278))</f>
        <v>0</v>
      </c>
      <c r="H135" s="314">
        <f>IF((L135-F135)&gt;0,L135-F135,IF((L135-F135)=0,0,$H$278+L135-F135))</f>
        <v>0.02777777777777779</v>
      </c>
      <c r="I135" s="343">
        <f>C136</f>
        <v>39877</v>
      </c>
      <c r="J135" s="334">
        <f>D136</f>
        <v>2009</v>
      </c>
      <c r="K135" s="335">
        <f>E136</f>
        <v>64</v>
      </c>
      <c r="L135" s="314">
        <f>F136</f>
        <v>0.19791666666666666</v>
      </c>
      <c r="M135" s="319"/>
      <c r="N135" s="319"/>
      <c r="O135" s="319">
        <f t="shared" si="4"/>
        <v>50</v>
      </c>
      <c r="P135" s="332">
        <f t="shared" si="8"/>
        <v>1</v>
      </c>
    </row>
    <row r="136" spans="1:16" ht="15">
      <c r="A136" s="307">
        <v>63</v>
      </c>
      <c r="B136" s="292" t="s">
        <v>405</v>
      </c>
      <c r="C136" s="518">
        <v>39877</v>
      </c>
      <c r="D136" s="313">
        <v>2009</v>
      </c>
      <c r="E136" s="313">
        <v>64</v>
      </c>
      <c r="F136" s="314">
        <v>0.19791666666666666</v>
      </c>
      <c r="G136" s="329">
        <v>0</v>
      </c>
      <c r="H136" s="314">
        <v>0.052083333333333336</v>
      </c>
      <c r="I136" s="518">
        <v>39877</v>
      </c>
      <c r="J136" s="313">
        <v>2009</v>
      </c>
      <c r="K136" s="313">
        <v>64</v>
      </c>
      <c r="L136" s="314">
        <v>0.25</v>
      </c>
      <c r="M136" s="296">
        <v>4000</v>
      </c>
      <c r="N136" s="321">
        <v>18</v>
      </c>
      <c r="O136" s="319">
        <f t="shared" si="4"/>
        <v>562</v>
      </c>
      <c r="P136" s="332">
        <f t="shared" si="8"/>
        <v>1</v>
      </c>
    </row>
    <row r="137" spans="2:16" ht="15">
      <c r="B137" s="292" t="s">
        <v>75</v>
      </c>
      <c r="C137" s="343">
        <f>I136</f>
        <v>39877</v>
      </c>
      <c r="D137" s="331">
        <f>J136</f>
        <v>2009</v>
      </c>
      <c r="E137" s="313">
        <f>K136</f>
        <v>64</v>
      </c>
      <c r="F137" s="314">
        <f>L136</f>
        <v>0.25</v>
      </c>
      <c r="G137" s="329">
        <f>IF((L137-F137)&gt;0,K137-E137,IF((L137-F137)=0,0,K137-E137-$F$278))</f>
        <v>0</v>
      </c>
      <c r="H137" s="314">
        <f>IF((L137-F137)&gt;0,L137-F137,IF((L137-F137)=0,0,$H$278+L137-F137))</f>
        <v>0</v>
      </c>
      <c r="I137" s="343">
        <f>C138</f>
        <v>39877</v>
      </c>
      <c r="J137" s="334">
        <f>D138</f>
        <v>2009</v>
      </c>
      <c r="K137" s="335">
        <f>E138</f>
        <v>64</v>
      </c>
      <c r="L137" s="314">
        <f>F138</f>
        <v>0.25</v>
      </c>
      <c r="M137" s="319"/>
      <c r="N137" s="319"/>
      <c r="O137" s="319">
        <f t="shared" si="4"/>
        <v>50</v>
      </c>
      <c r="P137" s="332">
        <f>IF(O137=50,FLOOR(G137/2,1)+1,1)</f>
        <v>1</v>
      </c>
    </row>
    <row r="138" spans="1:16" ht="15">
      <c r="A138" s="307">
        <v>64</v>
      </c>
      <c r="B138" s="292" t="s">
        <v>406</v>
      </c>
      <c r="C138" s="518">
        <v>39877</v>
      </c>
      <c r="D138" s="313">
        <v>2009</v>
      </c>
      <c r="E138" s="313">
        <v>64</v>
      </c>
      <c r="F138" s="314">
        <v>0.25</v>
      </c>
      <c r="G138" s="329">
        <v>0</v>
      </c>
      <c r="H138" s="314">
        <v>0.08333333333333333</v>
      </c>
      <c r="I138" s="518">
        <v>39877</v>
      </c>
      <c r="J138" s="313">
        <v>2009</v>
      </c>
      <c r="K138" s="313">
        <v>64</v>
      </c>
      <c r="L138" s="314">
        <v>0.3333333333333333</v>
      </c>
      <c r="M138" s="296">
        <v>4000</v>
      </c>
      <c r="N138" s="321">
        <v>28.8</v>
      </c>
      <c r="O138" s="319">
        <f t="shared" si="4"/>
        <v>563</v>
      </c>
      <c r="P138" s="332">
        <f aca="true" t="shared" si="9" ref="P138:P201">IF(O138=50,FLOOR(G138/2,1)+1,1)</f>
        <v>1</v>
      </c>
    </row>
    <row r="139" spans="2:16" ht="15">
      <c r="B139" s="292" t="s">
        <v>241</v>
      </c>
      <c r="C139" s="343">
        <f>I138</f>
        <v>39877</v>
      </c>
      <c r="D139" s="331">
        <f>J138</f>
        <v>2009</v>
      </c>
      <c r="E139" s="313">
        <f>K138</f>
        <v>64</v>
      </c>
      <c r="F139" s="314">
        <f>L138</f>
        <v>0.3333333333333333</v>
      </c>
      <c r="G139" s="329">
        <f>IF((L139-F139)&gt;0,K139-E139,IF((L139-F139)=0,0,K139-E139-$F$278))</f>
        <v>0</v>
      </c>
      <c r="H139" s="314">
        <f>IF((L139-F139)&gt;0,L139-F139,IF((L139-F139)=0,0,$H$278+L139-F139))</f>
        <v>0</v>
      </c>
      <c r="I139" s="343">
        <f>C140</f>
        <v>39877</v>
      </c>
      <c r="J139" s="334">
        <f>D140</f>
        <v>2009</v>
      </c>
      <c r="K139" s="335">
        <f>E140</f>
        <v>64</v>
      </c>
      <c r="L139" s="314">
        <f>F140</f>
        <v>0.3333333333333333</v>
      </c>
      <c r="M139" s="319"/>
      <c r="N139" s="319"/>
      <c r="O139" s="319">
        <f aca="true" t="shared" si="10" ref="O139:O202">IF(MID(B139,6,7)="NO_DATA",50,IF(N139=0,50,IF(A139=""," ",$O$2+A139-1)))</f>
        <v>50</v>
      </c>
      <c r="P139" s="332">
        <f t="shared" si="9"/>
        <v>1</v>
      </c>
    </row>
    <row r="140" spans="1:16" ht="15">
      <c r="A140" s="307">
        <v>65</v>
      </c>
      <c r="B140" s="292" t="s">
        <v>407</v>
      </c>
      <c r="C140" s="518">
        <v>39877</v>
      </c>
      <c r="D140" s="313">
        <v>2009</v>
      </c>
      <c r="E140" s="313">
        <v>64</v>
      </c>
      <c r="F140" s="314">
        <v>0.3333333333333333</v>
      </c>
      <c r="G140" s="329">
        <v>0</v>
      </c>
      <c r="H140" s="314">
        <v>0.3333333333333333</v>
      </c>
      <c r="I140" s="518">
        <v>39877</v>
      </c>
      <c r="J140" s="313">
        <v>2009</v>
      </c>
      <c r="K140" s="313">
        <v>64</v>
      </c>
      <c r="L140" s="314">
        <v>0.6666666666666666</v>
      </c>
      <c r="M140" s="296">
        <v>4000</v>
      </c>
      <c r="N140" s="321">
        <v>115.2</v>
      </c>
      <c r="O140" s="319">
        <f t="shared" si="10"/>
        <v>564</v>
      </c>
      <c r="P140" s="332">
        <f t="shared" si="9"/>
        <v>1</v>
      </c>
    </row>
    <row r="141" spans="2:16" ht="15">
      <c r="B141" s="292" t="s">
        <v>242</v>
      </c>
      <c r="C141" s="343">
        <f>I140</f>
        <v>39877</v>
      </c>
      <c r="D141" s="331">
        <f>J140</f>
        <v>2009</v>
      </c>
      <c r="E141" s="313">
        <f>K140</f>
        <v>64</v>
      </c>
      <c r="F141" s="314">
        <f>L140</f>
        <v>0.6666666666666666</v>
      </c>
      <c r="G141" s="329">
        <f>IF((L141-F141)&gt;0,K141-E141,IF((L141-F141)=0,0,K141-E141-$F$278))</f>
        <v>0</v>
      </c>
      <c r="H141" s="314">
        <f>IF((L141-F141)&gt;0,L141-F141,IF((L141-F141)=0,0,$H$278+L141-F141))</f>
        <v>0</v>
      </c>
      <c r="I141" s="343">
        <f>C142</f>
        <v>39877</v>
      </c>
      <c r="J141" s="334">
        <f>D142</f>
        <v>2009</v>
      </c>
      <c r="K141" s="335">
        <f>E142</f>
        <v>64</v>
      </c>
      <c r="L141" s="314">
        <f>F142</f>
        <v>0.6666666666666666</v>
      </c>
      <c r="M141" s="319"/>
      <c r="N141" s="319"/>
      <c r="O141" s="319">
        <f t="shared" si="10"/>
        <v>50</v>
      </c>
      <c r="P141" s="332">
        <f t="shared" si="9"/>
        <v>1</v>
      </c>
    </row>
    <row r="142" spans="1:16" ht="15">
      <c r="A142" s="307">
        <v>66</v>
      </c>
      <c r="B142" s="292" t="s">
        <v>409</v>
      </c>
      <c r="C142" s="518">
        <v>39877</v>
      </c>
      <c r="D142" s="313">
        <v>2009</v>
      </c>
      <c r="E142" s="313">
        <v>64</v>
      </c>
      <c r="F142" s="314">
        <v>0.6666666666666666</v>
      </c>
      <c r="G142" s="329">
        <v>0</v>
      </c>
      <c r="H142" s="314">
        <v>0.020833333333333332</v>
      </c>
      <c r="I142" s="518">
        <v>39877</v>
      </c>
      <c r="J142" s="313">
        <v>2009</v>
      </c>
      <c r="K142" s="313">
        <v>64</v>
      </c>
      <c r="L142" s="314">
        <v>0.6875</v>
      </c>
      <c r="M142" s="296">
        <v>4000</v>
      </c>
      <c r="N142" s="321">
        <v>7.2</v>
      </c>
      <c r="O142" s="319">
        <f t="shared" si="10"/>
        <v>565</v>
      </c>
      <c r="P142" s="332">
        <f t="shared" si="9"/>
        <v>1</v>
      </c>
    </row>
    <row r="143" spans="2:16" ht="15">
      <c r="B143" s="292" t="s">
        <v>243</v>
      </c>
      <c r="C143" s="343">
        <f>I142</f>
        <v>39877</v>
      </c>
      <c r="D143" s="331">
        <f>J142</f>
        <v>2009</v>
      </c>
      <c r="E143" s="313">
        <f>K142</f>
        <v>64</v>
      </c>
      <c r="F143" s="314">
        <f>L142</f>
        <v>0.6875</v>
      </c>
      <c r="G143" s="329">
        <f>IF((L143-F143)&gt;0,K143-E143,IF((L143-F143)=0,0,K143-E143-$F$278))</f>
        <v>0</v>
      </c>
      <c r="H143" s="314">
        <f>IF((L143-F143)&gt;0,L143-F143,IF((L143-F143)=0,0,$H$278+L143-F143))</f>
        <v>0.14930555555555547</v>
      </c>
      <c r="I143" s="343">
        <f>C144</f>
        <v>39877</v>
      </c>
      <c r="J143" s="334">
        <f>D144</f>
        <v>2009</v>
      </c>
      <c r="K143" s="335">
        <f>E144</f>
        <v>64</v>
      </c>
      <c r="L143" s="314">
        <f>F144</f>
        <v>0.8368055555555555</v>
      </c>
      <c r="M143" s="319"/>
      <c r="N143" s="319"/>
      <c r="O143" s="319">
        <f t="shared" si="10"/>
        <v>50</v>
      </c>
      <c r="P143" s="332">
        <f t="shared" si="9"/>
        <v>1</v>
      </c>
    </row>
    <row r="144" spans="1:16" ht="15">
      <c r="A144" s="307">
        <v>67</v>
      </c>
      <c r="B144" s="292" t="s">
        <v>410</v>
      </c>
      <c r="C144" s="518">
        <v>39877</v>
      </c>
      <c r="D144" s="313">
        <v>2009</v>
      </c>
      <c r="E144" s="313">
        <v>64</v>
      </c>
      <c r="F144" s="314">
        <v>0.8368055555555555</v>
      </c>
      <c r="G144" s="329">
        <v>0</v>
      </c>
      <c r="H144" s="314">
        <v>0.3333333333333333</v>
      </c>
      <c r="I144" s="518">
        <v>39878</v>
      </c>
      <c r="J144" s="313">
        <v>2009</v>
      </c>
      <c r="K144" s="313">
        <v>65</v>
      </c>
      <c r="L144" s="314">
        <v>0.17013888888888887</v>
      </c>
      <c r="M144" s="296">
        <v>3000</v>
      </c>
      <c r="N144" s="321">
        <v>86.4</v>
      </c>
      <c r="O144" s="319">
        <f t="shared" si="10"/>
        <v>566</v>
      </c>
      <c r="P144" s="332">
        <f t="shared" si="9"/>
        <v>1</v>
      </c>
    </row>
    <row r="145" spans="2:16" ht="15">
      <c r="B145" s="292" t="s">
        <v>244</v>
      </c>
      <c r="C145" s="343">
        <f>I144</f>
        <v>39878</v>
      </c>
      <c r="D145" s="331">
        <f>J144</f>
        <v>2009</v>
      </c>
      <c r="E145" s="313">
        <f>K144</f>
        <v>65</v>
      </c>
      <c r="F145" s="314">
        <f>L144</f>
        <v>0.17013888888888887</v>
      </c>
      <c r="G145" s="329">
        <f>IF((L145-F145)&gt;0,K145-E145,IF((L145-F145)=0,0,K145-E145-$F$278))</f>
        <v>0</v>
      </c>
      <c r="H145" s="314">
        <f>IF((L145-F145)&gt;0,L145-F145,IF((L145-F145)=0,0,$H$278+L145-F145))</f>
        <v>0.02430555555555558</v>
      </c>
      <c r="I145" s="343">
        <f>C146</f>
        <v>39878</v>
      </c>
      <c r="J145" s="334">
        <f>D146</f>
        <v>2009</v>
      </c>
      <c r="K145" s="335">
        <f>E146</f>
        <v>65</v>
      </c>
      <c r="L145" s="314">
        <f>F146</f>
        <v>0.19444444444444445</v>
      </c>
      <c r="M145" s="319"/>
      <c r="N145" s="319"/>
      <c r="O145" s="319">
        <f t="shared" si="10"/>
        <v>50</v>
      </c>
      <c r="P145" s="332">
        <f t="shared" si="9"/>
        <v>1</v>
      </c>
    </row>
    <row r="146" spans="1:16" ht="15">
      <c r="A146" s="307">
        <v>68</v>
      </c>
      <c r="B146" s="292" t="s">
        <v>411</v>
      </c>
      <c r="C146" s="518">
        <v>39878</v>
      </c>
      <c r="D146" s="313">
        <v>2009</v>
      </c>
      <c r="E146" s="313">
        <v>65</v>
      </c>
      <c r="F146" s="314">
        <v>0.19444444444444445</v>
      </c>
      <c r="G146" s="329">
        <v>0</v>
      </c>
      <c r="H146" s="314">
        <v>0.08333333333333333</v>
      </c>
      <c r="I146" s="518">
        <v>39878</v>
      </c>
      <c r="J146" s="313">
        <v>2009</v>
      </c>
      <c r="K146" s="313">
        <v>65</v>
      </c>
      <c r="L146" s="314">
        <v>0.2777777777777778</v>
      </c>
      <c r="M146" s="296">
        <v>4000</v>
      </c>
      <c r="N146" s="321">
        <v>28.8</v>
      </c>
      <c r="O146" s="319">
        <f t="shared" si="10"/>
        <v>567</v>
      </c>
      <c r="P146" s="332">
        <f t="shared" si="9"/>
        <v>1</v>
      </c>
    </row>
    <row r="147" spans="2:16" ht="15">
      <c r="B147" s="292" t="s">
        <v>245</v>
      </c>
      <c r="C147" s="343">
        <f>I146</f>
        <v>39878</v>
      </c>
      <c r="D147" s="331">
        <f>J146</f>
        <v>2009</v>
      </c>
      <c r="E147" s="313">
        <f>K146</f>
        <v>65</v>
      </c>
      <c r="F147" s="314">
        <f>L146</f>
        <v>0.2777777777777778</v>
      </c>
      <c r="G147" s="329">
        <f>IF((L147-F147)&gt;0,K147-E147,IF((L147-F147)=0,0,K147-E147-$F$278))</f>
        <v>0</v>
      </c>
      <c r="H147" s="314">
        <f>IF((L147-F147)&gt;0,L147-F147,IF((L147-F147)=0,0,$H$278+L147-F147))</f>
        <v>0</v>
      </c>
      <c r="I147" s="343">
        <f>C148</f>
        <v>39878</v>
      </c>
      <c r="J147" s="334">
        <f>D148</f>
        <v>2009</v>
      </c>
      <c r="K147" s="335">
        <f>E148</f>
        <v>65</v>
      </c>
      <c r="L147" s="314">
        <f>F148</f>
        <v>0.2777777777777778</v>
      </c>
      <c r="M147" s="319"/>
      <c r="N147" s="319"/>
      <c r="O147" s="319">
        <f t="shared" si="10"/>
        <v>50</v>
      </c>
      <c r="P147" s="332">
        <f t="shared" si="9"/>
        <v>1</v>
      </c>
    </row>
    <row r="148" spans="1:16" ht="15">
      <c r="A148" s="307">
        <v>69</v>
      </c>
      <c r="B148" s="292" t="s">
        <v>412</v>
      </c>
      <c r="C148" s="518">
        <v>39878</v>
      </c>
      <c r="D148" s="313">
        <v>2009</v>
      </c>
      <c r="E148" s="313">
        <v>65</v>
      </c>
      <c r="F148" s="314">
        <v>0.2777777777777778</v>
      </c>
      <c r="G148" s="329">
        <v>0</v>
      </c>
      <c r="H148" s="314">
        <v>0.2951388888888889</v>
      </c>
      <c r="I148" s="518">
        <v>39878</v>
      </c>
      <c r="J148" s="313">
        <v>2009</v>
      </c>
      <c r="K148" s="313">
        <v>65</v>
      </c>
      <c r="L148" s="314">
        <v>0.5729166666666666</v>
      </c>
      <c r="M148" s="296">
        <v>4000</v>
      </c>
      <c r="N148" s="321">
        <v>102</v>
      </c>
      <c r="O148" s="319">
        <f t="shared" si="10"/>
        <v>568</v>
      </c>
      <c r="P148" s="332">
        <f t="shared" si="9"/>
        <v>1</v>
      </c>
    </row>
    <row r="149" spans="2:16" ht="15">
      <c r="B149" s="292" t="s">
        <v>246</v>
      </c>
      <c r="C149" s="343">
        <f>I148</f>
        <v>39878</v>
      </c>
      <c r="D149" s="331">
        <f>J148</f>
        <v>2009</v>
      </c>
      <c r="E149" s="313">
        <f>K148</f>
        <v>65</v>
      </c>
      <c r="F149" s="314">
        <f>L148</f>
        <v>0.5729166666666666</v>
      </c>
      <c r="G149" s="329">
        <f>IF((L149-F149)&gt;0,K149-E149,IF((L149-F149)=0,0,K149-E149-$F$278))</f>
        <v>0</v>
      </c>
      <c r="H149" s="314">
        <f>IF((L149-F149)&gt;0,L149-F149,IF((L149-F149)=0,0,$H$278+L149-F149))</f>
        <v>0</v>
      </c>
      <c r="I149" s="343">
        <f>C150</f>
        <v>39878</v>
      </c>
      <c r="J149" s="334">
        <f>D150</f>
        <v>2009</v>
      </c>
      <c r="K149" s="335">
        <f>E150</f>
        <v>65</v>
      </c>
      <c r="L149" s="314">
        <f>F150</f>
        <v>0.5729166666666666</v>
      </c>
      <c r="M149" s="319"/>
      <c r="N149" s="319"/>
      <c r="O149" s="319">
        <f t="shared" si="10"/>
        <v>50</v>
      </c>
      <c r="P149" s="332">
        <f t="shared" si="9"/>
        <v>1</v>
      </c>
    </row>
    <row r="150" spans="1:16" ht="15">
      <c r="A150" s="307">
        <v>70</v>
      </c>
      <c r="B150" s="292" t="s">
        <v>414</v>
      </c>
      <c r="C150" s="518">
        <v>39878</v>
      </c>
      <c r="D150" s="313">
        <v>2009</v>
      </c>
      <c r="E150" s="313">
        <v>65</v>
      </c>
      <c r="F150" s="314">
        <v>0.5729166666666666</v>
      </c>
      <c r="G150" s="329">
        <v>0</v>
      </c>
      <c r="H150" s="314">
        <v>0.5590277777777778</v>
      </c>
      <c r="I150" s="518">
        <v>39879</v>
      </c>
      <c r="J150" s="313">
        <v>2009</v>
      </c>
      <c r="K150" s="313">
        <v>66</v>
      </c>
      <c r="L150" s="314">
        <v>0.13194444444444445</v>
      </c>
      <c r="M150" s="296">
        <v>2200</v>
      </c>
      <c r="N150" s="321">
        <v>106.26</v>
      </c>
      <c r="O150" s="319">
        <f t="shared" si="10"/>
        <v>569</v>
      </c>
      <c r="P150" s="332">
        <f t="shared" si="9"/>
        <v>1</v>
      </c>
    </row>
    <row r="151" spans="2:16" ht="15">
      <c r="B151" s="292" t="s">
        <v>247</v>
      </c>
      <c r="C151" s="343">
        <f>I150</f>
        <v>39879</v>
      </c>
      <c r="D151" s="331">
        <f>J150</f>
        <v>2009</v>
      </c>
      <c r="E151" s="313">
        <f>K150</f>
        <v>66</v>
      </c>
      <c r="F151" s="314">
        <f>L150</f>
        <v>0.13194444444444445</v>
      </c>
      <c r="G151" s="329">
        <f>IF((L151-F151)&gt;0,K151-E151,IF((L151-F151)=0,0,K151-E151-$F$278))</f>
        <v>0</v>
      </c>
      <c r="H151" s="314">
        <f>IF((L151-F151)&gt;0,L151-F151,IF((L151-F151)=0,0,$H$278+L151-F151))</f>
        <v>0.0625</v>
      </c>
      <c r="I151" s="343">
        <f>C152</f>
        <v>39879</v>
      </c>
      <c r="J151" s="334">
        <f>D152</f>
        <v>2009</v>
      </c>
      <c r="K151" s="335">
        <f>E152</f>
        <v>66</v>
      </c>
      <c r="L151" s="314">
        <f>F152</f>
        <v>0.19444444444444445</v>
      </c>
      <c r="M151" s="319"/>
      <c r="N151" s="319"/>
      <c r="O151" s="319">
        <f t="shared" si="10"/>
        <v>50</v>
      </c>
      <c r="P151" s="332">
        <f t="shared" si="9"/>
        <v>1</v>
      </c>
    </row>
    <row r="152" spans="1:16" ht="15">
      <c r="A152" s="307">
        <v>71</v>
      </c>
      <c r="B152" s="292" t="s">
        <v>415</v>
      </c>
      <c r="C152" s="518">
        <v>39879</v>
      </c>
      <c r="D152" s="313">
        <v>2009</v>
      </c>
      <c r="E152" s="313">
        <v>66</v>
      </c>
      <c r="F152" s="314">
        <v>0.19444444444444445</v>
      </c>
      <c r="G152" s="329">
        <v>0</v>
      </c>
      <c r="H152" s="314">
        <v>0.2777777777777778</v>
      </c>
      <c r="I152" s="518">
        <v>39879</v>
      </c>
      <c r="J152" s="313">
        <v>2009</v>
      </c>
      <c r="K152" s="313">
        <v>66</v>
      </c>
      <c r="L152" s="314">
        <v>0.47222222222222227</v>
      </c>
      <c r="M152" s="296">
        <v>3000</v>
      </c>
      <c r="N152" s="321">
        <v>72</v>
      </c>
      <c r="O152" s="319">
        <f t="shared" si="10"/>
        <v>570</v>
      </c>
      <c r="P152" s="332">
        <f t="shared" si="9"/>
        <v>1</v>
      </c>
    </row>
    <row r="153" spans="2:16" ht="15">
      <c r="B153" s="292" t="s">
        <v>248</v>
      </c>
      <c r="C153" s="343">
        <f>I152</f>
        <v>39879</v>
      </c>
      <c r="D153" s="331">
        <f>J152</f>
        <v>2009</v>
      </c>
      <c r="E153" s="313">
        <f>K152</f>
        <v>66</v>
      </c>
      <c r="F153" s="314">
        <f>L152</f>
        <v>0.47222222222222227</v>
      </c>
      <c r="G153" s="329">
        <f>IF((L153-F153)&gt;0,K153-E153,IF((L153-F153)=0,0,K153-E153-$F$278))</f>
        <v>0</v>
      </c>
      <c r="H153" s="314">
        <f>IF((L153-F153)&gt;0,L153-F153,IF((L153-F153)=0,0,$H$278+L153-F153))</f>
        <v>0.062499999999999944</v>
      </c>
      <c r="I153" s="343">
        <f>C154</f>
        <v>39879</v>
      </c>
      <c r="J153" s="334">
        <f>D154</f>
        <v>2009</v>
      </c>
      <c r="K153" s="335">
        <f>E154</f>
        <v>66</v>
      </c>
      <c r="L153" s="314">
        <f>F154</f>
        <v>0.5347222222222222</v>
      </c>
      <c r="M153" s="319"/>
      <c r="N153" s="319"/>
      <c r="O153" s="319">
        <f t="shared" si="10"/>
        <v>50</v>
      </c>
      <c r="P153" s="332">
        <f t="shared" si="9"/>
        <v>1</v>
      </c>
    </row>
    <row r="154" spans="1:16" ht="15">
      <c r="A154" s="307">
        <v>72</v>
      </c>
      <c r="B154" s="292" t="s">
        <v>416</v>
      </c>
      <c r="C154" s="518">
        <v>39879</v>
      </c>
      <c r="D154" s="313">
        <v>2009</v>
      </c>
      <c r="E154" s="313">
        <v>66</v>
      </c>
      <c r="F154" s="314">
        <v>0.5347222222222222</v>
      </c>
      <c r="G154" s="329">
        <v>0</v>
      </c>
      <c r="H154" s="314">
        <v>0.052083333333333336</v>
      </c>
      <c r="I154" s="518">
        <v>39879</v>
      </c>
      <c r="J154" s="313">
        <v>2009</v>
      </c>
      <c r="K154" s="313">
        <v>66</v>
      </c>
      <c r="L154" s="314">
        <v>0.5868055555555556</v>
      </c>
      <c r="M154" s="296">
        <v>4000</v>
      </c>
      <c r="N154" s="321">
        <v>18</v>
      </c>
      <c r="O154" s="319">
        <f t="shared" si="10"/>
        <v>571</v>
      </c>
      <c r="P154" s="332">
        <f t="shared" si="9"/>
        <v>1</v>
      </c>
    </row>
    <row r="155" spans="2:16" ht="15">
      <c r="B155" s="292" t="s">
        <v>249</v>
      </c>
      <c r="C155" s="343">
        <f>I154</f>
        <v>39879</v>
      </c>
      <c r="D155" s="331">
        <f>J154</f>
        <v>2009</v>
      </c>
      <c r="E155" s="313">
        <f>K154</f>
        <v>66</v>
      </c>
      <c r="F155" s="314">
        <f>L154</f>
        <v>0.5868055555555556</v>
      </c>
      <c r="G155" s="329">
        <f>IF((L155-F155)&gt;0,K155-E155,IF((L155-F155)=0,0,K155-E155-$F$278))</f>
        <v>0</v>
      </c>
      <c r="H155" s="314">
        <f>IF((L155-F155)&gt;0,L155-F155,IF((L155-F155)=0,0,$H$278+L155-F155))</f>
        <v>0</v>
      </c>
      <c r="I155" s="343">
        <f>C156</f>
        <v>39879</v>
      </c>
      <c r="J155" s="334">
        <f>D156</f>
        <v>2009</v>
      </c>
      <c r="K155" s="335">
        <f>E156</f>
        <v>66</v>
      </c>
      <c r="L155" s="314">
        <f>F156</f>
        <v>0.5868055555555556</v>
      </c>
      <c r="M155" s="319"/>
      <c r="N155" s="319"/>
      <c r="O155" s="319">
        <f t="shared" si="10"/>
        <v>50</v>
      </c>
      <c r="P155" s="332">
        <f t="shared" si="9"/>
        <v>1</v>
      </c>
    </row>
    <row r="156" spans="1:16" ht="15">
      <c r="A156" s="307">
        <v>73</v>
      </c>
      <c r="B156" s="292" t="s">
        <v>417</v>
      </c>
      <c r="C156" s="518">
        <v>39879</v>
      </c>
      <c r="D156" s="313">
        <v>2009</v>
      </c>
      <c r="E156" s="313">
        <v>66</v>
      </c>
      <c r="F156" s="314">
        <v>0.5868055555555556</v>
      </c>
      <c r="G156" s="329">
        <v>0</v>
      </c>
      <c r="H156" s="314">
        <v>0.05902777777777778</v>
      </c>
      <c r="I156" s="518">
        <v>39879</v>
      </c>
      <c r="J156" s="313">
        <v>2009</v>
      </c>
      <c r="K156" s="313">
        <v>66</v>
      </c>
      <c r="L156" s="314">
        <v>0.6458333333333334</v>
      </c>
      <c r="M156" s="296">
        <v>4000</v>
      </c>
      <c r="N156" s="321">
        <v>20.4</v>
      </c>
      <c r="O156" s="319">
        <f t="shared" si="10"/>
        <v>572</v>
      </c>
      <c r="P156" s="332">
        <f t="shared" si="9"/>
        <v>1</v>
      </c>
    </row>
    <row r="157" spans="2:16" ht="15">
      <c r="B157" s="292" t="s">
        <v>250</v>
      </c>
      <c r="C157" s="343">
        <f>I156</f>
        <v>39879</v>
      </c>
      <c r="D157" s="331">
        <f>J156</f>
        <v>2009</v>
      </c>
      <c r="E157" s="313">
        <f>K156</f>
        <v>66</v>
      </c>
      <c r="F157" s="314">
        <f>L156</f>
        <v>0.6458333333333334</v>
      </c>
      <c r="G157" s="329">
        <f>IF((L157-F157)&gt;0,K157-E157,IF((L157-F157)=0,0,K157-E157-$F$278))</f>
        <v>0</v>
      </c>
      <c r="H157" s="314">
        <f>IF((L157-F157)&gt;0,L157-F157,IF((L157-F157)=0,0,$H$278+L157-F157))</f>
        <v>0</v>
      </c>
      <c r="I157" s="343">
        <f>C158</f>
        <v>39879</v>
      </c>
      <c r="J157" s="334">
        <f>D158</f>
        <v>2009</v>
      </c>
      <c r="K157" s="335">
        <f>E158</f>
        <v>66</v>
      </c>
      <c r="L157" s="314">
        <f>F158</f>
        <v>0.6458333333333334</v>
      </c>
      <c r="M157" s="319"/>
      <c r="N157" s="319"/>
      <c r="O157" s="319">
        <f t="shared" si="10"/>
        <v>50</v>
      </c>
      <c r="P157" s="332">
        <f t="shared" si="9"/>
        <v>1</v>
      </c>
    </row>
    <row r="158" spans="1:16" ht="15">
      <c r="A158" s="307">
        <v>74</v>
      </c>
      <c r="B158" s="292" t="s">
        <v>418</v>
      </c>
      <c r="C158" s="518">
        <v>39879</v>
      </c>
      <c r="D158" s="313">
        <v>2009</v>
      </c>
      <c r="E158" s="313">
        <v>66</v>
      </c>
      <c r="F158" s="314">
        <v>0.6458333333333334</v>
      </c>
      <c r="G158" s="329">
        <v>0</v>
      </c>
      <c r="H158" s="314">
        <v>0.4201388888888889</v>
      </c>
      <c r="I158" s="518">
        <v>39880</v>
      </c>
      <c r="J158" s="313">
        <v>2009</v>
      </c>
      <c r="K158" s="313">
        <v>67</v>
      </c>
      <c r="L158" s="314">
        <v>0.06597222222222222</v>
      </c>
      <c r="M158" s="296">
        <v>4000</v>
      </c>
      <c r="N158" s="321">
        <v>145.2</v>
      </c>
      <c r="O158" s="319">
        <f t="shared" si="10"/>
        <v>573</v>
      </c>
      <c r="P158" s="332">
        <f t="shared" si="9"/>
        <v>1</v>
      </c>
    </row>
    <row r="159" spans="2:16" ht="15">
      <c r="B159" s="292" t="s">
        <v>251</v>
      </c>
      <c r="C159" s="343">
        <f>I158</f>
        <v>39880</v>
      </c>
      <c r="D159" s="331">
        <f>J158</f>
        <v>2009</v>
      </c>
      <c r="E159" s="313">
        <f>K158</f>
        <v>67</v>
      </c>
      <c r="F159" s="314">
        <f>L158</f>
        <v>0.06597222222222222</v>
      </c>
      <c r="G159" s="329">
        <f>IF((L159-F159)&gt;0,K159-E159,IF((L159-F159)=0,0,K159-E159-$F$278))</f>
        <v>0</v>
      </c>
      <c r="H159" s="314">
        <f>IF((L159-F159)&gt;0,L159-F159,IF((L159-F159)=0,0,$H$278+L159-F159))</f>
        <v>0.07291666666666667</v>
      </c>
      <c r="I159" s="343">
        <f>C160</f>
        <v>39880</v>
      </c>
      <c r="J159" s="334">
        <f>D160</f>
        <v>2009</v>
      </c>
      <c r="K159" s="335">
        <f>E160</f>
        <v>67</v>
      </c>
      <c r="L159" s="314">
        <f>F160</f>
        <v>0.1388888888888889</v>
      </c>
      <c r="M159" s="319"/>
      <c r="N159" s="319"/>
      <c r="O159" s="319">
        <f t="shared" si="10"/>
        <v>50</v>
      </c>
      <c r="P159" s="332">
        <f t="shared" si="9"/>
        <v>1</v>
      </c>
    </row>
    <row r="160" spans="1:16" ht="15">
      <c r="A160" s="307">
        <v>75</v>
      </c>
      <c r="B160" s="292" t="s">
        <v>419</v>
      </c>
      <c r="C160" s="518">
        <v>39880</v>
      </c>
      <c r="D160" s="313">
        <v>2009</v>
      </c>
      <c r="E160" s="313">
        <v>67</v>
      </c>
      <c r="F160" s="314">
        <v>0.1388888888888889</v>
      </c>
      <c r="G160" s="329">
        <v>0</v>
      </c>
      <c r="H160" s="314">
        <v>0.3333333333333333</v>
      </c>
      <c r="I160" s="518">
        <v>39880</v>
      </c>
      <c r="J160" s="313">
        <v>2009</v>
      </c>
      <c r="K160" s="313">
        <v>67</v>
      </c>
      <c r="L160" s="314">
        <v>0.47222222222222227</v>
      </c>
      <c r="M160" s="296">
        <v>3000</v>
      </c>
      <c r="N160" s="321">
        <v>86.4</v>
      </c>
      <c r="O160" s="319">
        <f t="shared" si="10"/>
        <v>574</v>
      </c>
      <c r="P160" s="332">
        <f t="shared" si="9"/>
        <v>1</v>
      </c>
    </row>
    <row r="161" spans="2:16" ht="15">
      <c r="B161" s="292" t="s">
        <v>252</v>
      </c>
      <c r="C161" s="343">
        <f>I160</f>
        <v>39880</v>
      </c>
      <c r="D161" s="331">
        <f>J160</f>
        <v>2009</v>
      </c>
      <c r="E161" s="313">
        <f>K160</f>
        <v>67</v>
      </c>
      <c r="F161" s="314">
        <f>L160</f>
        <v>0.47222222222222227</v>
      </c>
      <c r="G161" s="329">
        <f>IF((L161-F161)&gt;0,K161-E161,IF((L161-F161)=0,0,K161-E161-$F$278))</f>
        <v>0</v>
      </c>
      <c r="H161" s="314">
        <f>IF((L161-F161)&gt;0,L161-F161,IF((L161-F161)=0,0,$H$278+L161-F161))</f>
        <v>0.027777777777777735</v>
      </c>
      <c r="I161" s="343">
        <f>C162</f>
        <v>39880</v>
      </c>
      <c r="J161" s="334">
        <f>D162</f>
        <v>2009</v>
      </c>
      <c r="K161" s="335">
        <f>E162</f>
        <v>67</v>
      </c>
      <c r="L161" s="314">
        <f>F162</f>
        <v>0.5</v>
      </c>
      <c r="M161" s="319"/>
      <c r="N161" s="319"/>
      <c r="O161" s="319">
        <f t="shared" si="10"/>
        <v>50</v>
      </c>
      <c r="P161" s="332">
        <f t="shared" si="9"/>
        <v>1</v>
      </c>
    </row>
    <row r="162" spans="1:16" ht="15">
      <c r="A162" s="307">
        <v>76</v>
      </c>
      <c r="B162" s="292" t="s">
        <v>420</v>
      </c>
      <c r="C162" s="518">
        <v>39880</v>
      </c>
      <c r="D162" s="313">
        <v>2009</v>
      </c>
      <c r="E162" s="313">
        <v>67</v>
      </c>
      <c r="F162" s="314">
        <v>0.5</v>
      </c>
      <c r="G162" s="329">
        <v>0</v>
      </c>
      <c r="H162" s="314">
        <v>0.020833333333333332</v>
      </c>
      <c r="I162" s="518">
        <v>39880</v>
      </c>
      <c r="J162" s="313">
        <v>2009</v>
      </c>
      <c r="K162" s="313">
        <v>67</v>
      </c>
      <c r="L162" s="314">
        <v>0.5208333333333334</v>
      </c>
      <c r="M162" s="296">
        <v>4000</v>
      </c>
      <c r="N162" s="321">
        <v>7.2</v>
      </c>
      <c r="O162" s="319">
        <f t="shared" si="10"/>
        <v>575</v>
      </c>
      <c r="P162" s="332">
        <f t="shared" si="9"/>
        <v>1</v>
      </c>
    </row>
    <row r="163" spans="2:16" ht="15">
      <c r="B163" s="292" t="s">
        <v>253</v>
      </c>
      <c r="C163" s="343">
        <f>I162</f>
        <v>39880</v>
      </c>
      <c r="D163" s="331">
        <f>J162</f>
        <v>2009</v>
      </c>
      <c r="E163" s="313">
        <f>K162</f>
        <v>67</v>
      </c>
      <c r="F163" s="314">
        <f>L162</f>
        <v>0.5208333333333334</v>
      </c>
      <c r="G163" s="329">
        <f>IF((L163-F163)&gt;0,K163-E163,IF((L163-F163)=0,0,K163-E163-$F$278))</f>
        <v>0</v>
      </c>
      <c r="H163" s="314">
        <f>IF((L163-F163)&gt;0,L163-F163,IF((L163-F163)=0,0,$H$278+L163-F163))</f>
        <v>0</v>
      </c>
      <c r="I163" s="343">
        <f>C164</f>
        <v>39880</v>
      </c>
      <c r="J163" s="334">
        <f>D164</f>
        <v>2009</v>
      </c>
      <c r="K163" s="335">
        <f>E164</f>
        <v>67</v>
      </c>
      <c r="L163" s="314">
        <f>F164</f>
        <v>0.5208333333333334</v>
      </c>
      <c r="M163" s="319"/>
      <c r="N163" s="319"/>
      <c r="O163" s="319">
        <f t="shared" si="10"/>
        <v>50</v>
      </c>
      <c r="P163" s="332">
        <f t="shared" si="9"/>
        <v>1</v>
      </c>
    </row>
    <row r="164" spans="1:16" ht="15">
      <c r="A164" s="307">
        <v>77</v>
      </c>
      <c r="B164" s="292" t="s">
        <v>421</v>
      </c>
      <c r="C164" s="518">
        <v>39880</v>
      </c>
      <c r="D164" s="313">
        <v>2009</v>
      </c>
      <c r="E164" s="313">
        <v>67</v>
      </c>
      <c r="F164" s="314">
        <v>0.5208333333333334</v>
      </c>
      <c r="G164" s="329">
        <v>0</v>
      </c>
      <c r="H164" s="314">
        <v>0.16666666666666666</v>
      </c>
      <c r="I164" s="518">
        <v>39880</v>
      </c>
      <c r="J164" s="313">
        <v>2009</v>
      </c>
      <c r="K164" s="313">
        <v>67</v>
      </c>
      <c r="L164" s="314">
        <v>0.6875</v>
      </c>
      <c r="M164" s="296">
        <v>4000</v>
      </c>
      <c r="N164" s="321">
        <v>57.6</v>
      </c>
      <c r="O164" s="319">
        <f t="shared" si="10"/>
        <v>576</v>
      </c>
      <c r="P164" s="332">
        <f t="shared" si="9"/>
        <v>1</v>
      </c>
    </row>
    <row r="165" spans="2:16" ht="15">
      <c r="B165" s="292" t="s">
        <v>254</v>
      </c>
      <c r="C165" s="343">
        <f>I164</f>
        <v>39880</v>
      </c>
      <c r="D165" s="331">
        <f>J164</f>
        <v>2009</v>
      </c>
      <c r="E165" s="313">
        <f>K164</f>
        <v>67</v>
      </c>
      <c r="F165" s="314">
        <f>L164</f>
        <v>0.6875</v>
      </c>
      <c r="G165" s="329">
        <f>IF((L165-F165)&gt;0,K165-E165,IF((L165-F165)=0,0,K165-E165-$F$278))</f>
        <v>0</v>
      </c>
      <c r="H165" s="314">
        <f>IF((L165-F165)&gt;0,L165-F165,IF((L165-F165)=0,0,$H$278+L165-F165))</f>
        <v>0</v>
      </c>
      <c r="I165" s="343">
        <f>C166</f>
        <v>39880</v>
      </c>
      <c r="J165" s="334">
        <f>D166</f>
        <v>2009</v>
      </c>
      <c r="K165" s="335">
        <f>E166</f>
        <v>67</v>
      </c>
      <c r="L165" s="314">
        <f>F166</f>
        <v>0.6875</v>
      </c>
      <c r="M165" s="319"/>
      <c r="N165" s="319"/>
      <c r="O165" s="319">
        <f t="shared" si="10"/>
        <v>50</v>
      </c>
      <c r="P165" s="332">
        <f t="shared" si="9"/>
        <v>1</v>
      </c>
    </row>
    <row r="166" spans="1:16" ht="15">
      <c r="A166" s="307">
        <v>78</v>
      </c>
      <c r="B166" s="292" t="s">
        <v>423</v>
      </c>
      <c r="C166" s="518">
        <v>39880</v>
      </c>
      <c r="D166" s="313">
        <v>2009</v>
      </c>
      <c r="E166" s="313">
        <v>67</v>
      </c>
      <c r="F166" s="314">
        <v>0.6875</v>
      </c>
      <c r="G166" s="329">
        <v>0</v>
      </c>
      <c r="H166" s="314">
        <v>0.3854166666666667</v>
      </c>
      <c r="I166" s="518">
        <v>39881</v>
      </c>
      <c r="J166" s="313">
        <v>2009</v>
      </c>
      <c r="K166" s="313">
        <v>68</v>
      </c>
      <c r="L166" s="314">
        <v>0.07291666666666667</v>
      </c>
      <c r="M166" s="296">
        <v>4000</v>
      </c>
      <c r="N166" s="321">
        <v>133.2</v>
      </c>
      <c r="O166" s="319">
        <f t="shared" si="10"/>
        <v>577</v>
      </c>
      <c r="P166" s="332">
        <f t="shared" si="9"/>
        <v>1</v>
      </c>
    </row>
    <row r="167" spans="2:16" ht="15">
      <c r="B167" s="292" t="s">
        <v>255</v>
      </c>
      <c r="C167" s="343">
        <f>I166</f>
        <v>39881</v>
      </c>
      <c r="D167" s="331">
        <f>J166</f>
        <v>2009</v>
      </c>
      <c r="E167" s="313">
        <f>K166</f>
        <v>68</v>
      </c>
      <c r="F167" s="314">
        <f>L166</f>
        <v>0.07291666666666667</v>
      </c>
      <c r="G167" s="329">
        <f>IF((L167-F167)&gt;0,K167-E167,IF((L167-F167)=0,0,K167-E167-$F$278))</f>
        <v>0</v>
      </c>
      <c r="H167" s="314">
        <f>IF((L167-F167)&gt;0,L167-F167,IF((L167-F167)=0,0,$H$278+L167-F167))</f>
        <v>0</v>
      </c>
      <c r="I167" s="343">
        <f>C168</f>
        <v>39881</v>
      </c>
      <c r="J167" s="334">
        <f>D168</f>
        <v>2009</v>
      </c>
      <c r="K167" s="335">
        <f>E168</f>
        <v>68</v>
      </c>
      <c r="L167" s="314">
        <f>F168</f>
        <v>0.07291666666666667</v>
      </c>
      <c r="M167" s="319"/>
      <c r="N167" s="319"/>
      <c r="O167" s="319">
        <f t="shared" si="10"/>
        <v>50</v>
      </c>
      <c r="P167" s="332">
        <f t="shared" si="9"/>
        <v>1</v>
      </c>
    </row>
    <row r="168" spans="1:16" ht="15">
      <c r="A168" s="307">
        <v>79</v>
      </c>
      <c r="B168" s="292" t="s">
        <v>424</v>
      </c>
      <c r="C168" s="518">
        <v>39881</v>
      </c>
      <c r="D168" s="313">
        <v>2009</v>
      </c>
      <c r="E168" s="313">
        <v>68</v>
      </c>
      <c r="F168" s="314">
        <v>0.07291666666666667</v>
      </c>
      <c r="G168" s="329">
        <v>0</v>
      </c>
      <c r="H168" s="314">
        <v>0.024305555555555556</v>
      </c>
      <c r="I168" s="518">
        <v>39881</v>
      </c>
      <c r="J168" s="313">
        <v>2009</v>
      </c>
      <c r="K168" s="313">
        <v>68</v>
      </c>
      <c r="L168" s="314">
        <v>0.09722222222222222</v>
      </c>
      <c r="M168" s="296">
        <v>4000</v>
      </c>
      <c r="N168" s="321">
        <v>8.4</v>
      </c>
      <c r="O168" s="319">
        <f t="shared" si="10"/>
        <v>578</v>
      </c>
      <c r="P168" s="332">
        <f t="shared" si="9"/>
        <v>1</v>
      </c>
    </row>
    <row r="169" spans="2:16" ht="15">
      <c r="B169" s="292" t="s">
        <v>256</v>
      </c>
      <c r="C169" s="343">
        <f>I168</f>
        <v>39881</v>
      </c>
      <c r="D169" s="331">
        <f>J168</f>
        <v>2009</v>
      </c>
      <c r="E169" s="313">
        <f>K168</f>
        <v>68</v>
      </c>
      <c r="F169" s="314">
        <f>L168</f>
        <v>0.09722222222222222</v>
      </c>
      <c r="G169" s="329">
        <f>IF((L169-F169)&gt;0,K169-E169,IF((L169-F169)=0,0,K169-E169-$F$278))</f>
        <v>0</v>
      </c>
      <c r="H169" s="314">
        <f>IF((L169-F169)&gt;0,L169-F169,IF((L169-F169)=0,0,$H$278+L169-F169))</f>
        <v>0.04166666666666667</v>
      </c>
      <c r="I169" s="343">
        <f>C170</f>
        <v>39881</v>
      </c>
      <c r="J169" s="334">
        <f>D170</f>
        <v>2009</v>
      </c>
      <c r="K169" s="335">
        <f>E170</f>
        <v>68</v>
      </c>
      <c r="L169" s="314">
        <f>F170</f>
        <v>0.1388888888888889</v>
      </c>
      <c r="M169" s="319"/>
      <c r="N169" s="319"/>
      <c r="O169" s="319">
        <f t="shared" si="10"/>
        <v>50</v>
      </c>
      <c r="P169" s="332">
        <f t="shared" si="9"/>
        <v>1</v>
      </c>
    </row>
    <row r="170" spans="1:16" ht="15">
      <c r="A170" s="307">
        <v>80</v>
      </c>
      <c r="B170" s="292" t="s">
        <v>425</v>
      </c>
      <c r="C170" s="518">
        <v>39881</v>
      </c>
      <c r="D170" s="313">
        <v>2009</v>
      </c>
      <c r="E170" s="313">
        <v>68</v>
      </c>
      <c r="F170" s="314">
        <v>0.1388888888888889</v>
      </c>
      <c r="G170" s="329">
        <v>0</v>
      </c>
      <c r="H170" s="314">
        <v>0.3333333333333333</v>
      </c>
      <c r="I170" s="518">
        <v>39881</v>
      </c>
      <c r="J170" s="313">
        <v>2009</v>
      </c>
      <c r="K170" s="313">
        <v>68</v>
      </c>
      <c r="L170" s="314">
        <v>0.47222222222222227</v>
      </c>
      <c r="M170" s="296">
        <v>3000</v>
      </c>
      <c r="N170" s="321">
        <v>86.4</v>
      </c>
      <c r="O170" s="319">
        <f t="shared" si="10"/>
        <v>579</v>
      </c>
      <c r="P170" s="332">
        <f t="shared" si="9"/>
        <v>1</v>
      </c>
    </row>
    <row r="171" spans="2:16" ht="15">
      <c r="B171" s="292" t="s">
        <v>257</v>
      </c>
      <c r="C171" s="343">
        <f>I170</f>
        <v>39881</v>
      </c>
      <c r="D171" s="331">
        <f>J170</f>
        <v>2009</v>
      </c>
      <c r="E171" s="313">
        <f>K170</f>
        <v>68</v>
      </c>
      <c r="F171" s="314">
        <f>L170</f>
        <v>0.47222222222222227</v>
      </c>
      <c r="G171" s="329">
        <f>IF((L171-F171)&gt;0,K171-E171,IF((L171-F171)=0,0,K171-E171-$F$278))</f>
        <v>0</v>
      </c>
      <c r="H171" s="314">
        <f>IF((L171-F171)&gt;0,L171-F171,IF((L171-F171)=0,0,$H$278+L171-F171))</f>
        <v>0.2361111111111111</v>
      </c>
      <c r="I171" s="343">
        <f>C172</f>
        <v>39881</v>
      </c>
      <c r="J171" s="334">
        <f>D172</f>
        <v>2009</v>
      </c>
      <c r="K171" s="335">
        <f>E172</f>
        <v>68</v>
      </c>
      <c r="L171" s="314">
        <f>F172</f>
        <v>0.7083333333333334</v>
      </c>
      <c r="M171" s="319"/>
      <c r="N171" s="319"/>
      <c r="O171" s="319">
        <f t="shared" si="10"/>
        <v>50</v>
      </c>
      <c r="P171" s="332">
        <f t="shared" si="9"/>
        <v>1</v>
      </c>
    </row>
    <row r="172" spans="1:16" ht="15">
      <c r="A172" s="307">
        <v>81</v>
      </c>
      <c r="B172" s="292" t="s">
        <v>426</v>
      </c>
      <c r="C172" s="518">
        <v>39881</v>
      </c>
      <c r="D172" s="313">
        <v>2009</v>
      </c>
      <c r="E172" s="313">
        <v>68</v>
      </c>
      <c r="F172" s="314">
        <v>0.7083333333333334</v>
      </c>
      <c r="G172" s="329">
        <v>0</v>
      </c>
      <c r="H172" s="314">
        <v>0.3333333333333333</v>
      </c>
      <c r="I172" s="518">
        <v>39882</v>
      </c>
      <c r="J172" s="313">
        <v>2009</v>
      </c>
      <c r="K172" s="313">
        <v>69</v>
      </c>
      <c r="L172" s="314">
        <v>0.041666666666666664</v>
      </c>
      <c r="M172" s="296">
        <v>4000</v>
      </c>
      <c r="N172" s="321">
        <v>115.2</v>
      </c>
      <c r="O172" s="319">
        <f t="shared" si="10"/>
        <v>580</v>
      </c>
      <c r="P172" s="332">
        <f t="shared" si="9"/>
        <v>1</v>
      </c>
    </row>
    <row r="173" spans="2:16" ht="15">
      <c r="B173" s="292" t="s">
        <v>315</v>
      </c>
      <c r="C173" s="343">
        <f>I172</f>
        <v>39882</v>
      </c>
      <c r="D173" s="331">
        <f>J172</f>
        <v>2009</v>
      </c>
      <c r="E173" s="313">
        <f>K172</f>
        <v>69</v>
      </c>
      <c r="F173" s="314">
        <f>L172</f>
        <v>0.041666666666666664</v>
      </c>
      <c r="G173" s="329">
        <f>IF((L173-F173)&gt;0,K173-E173,IF((L173-F173)=0,0,K173-E173-$F$278))</f>
        <v>0</v>
      </c>
      <c r="H173" s="314">
        <f>IF((L173-F173)&gt;0,L173-F173,IF((L173-F173)=0,0,$H$278+L173-F173))</f>
        <v>0</v>
      </c>
      <c r="I173" s="343">
        <f>C174</f>
        <v>39882</v>
      </c>
      <c r="J173" s="334">
        <f>D174</f>
        <v>2009</v>
      </c>
      <c r="K173" s="335">
        <f>E174</f>
        <v>69</v>
      </c>
      <c r="L173" s="314">
        <f>F174</f>
        <v>0.041666666666666664</v>
      </c>
      <c r="M173" s="319"/>
      <c r="N173" s="319"/>
      <c r="O173" s="319">
        <f t="shared" si="10"/>
        <v>50</v>
      </c>
      <c r="P173" s="332">
        <f t="shared" si="9"/>
        <v>1</v>
      </c>
    </row>
    <row r="174" spans="1:16" ht="15">
      <c r="A174" s="307">
        <v>82</v>
      </c>
      <c r="B174" s="292" t="s">
        <v>427</v>
      </c>
      <c r="C174" s="518">
        <v>39882</v>
      </c>
      <c r="D174" s="313">
        <v>2009</v>
      </c>
      <c r="E174" s="313">
        <v>69</v>
      </c>
      <c r="F174" s="314">
        <v>0.041666666666666664</v>
      </c>
      <c r="G174" s="329">
        <v>0</v>
      </c>
      <c r="H174" s="314">
        <v>0.25</v>
      </c>
      <c r="I174" s="518">
        <v>39882</v>
      </c>
      <c r="J174" s="313">
        <v>2009</v>
      </c>
      <c r="K174" s="313">
        <v>69</v>
      </c>
      <c r="L174" s="314">
        <v>0.2916666666666667</v>
      </c>
      <c r="M174" s="296">
        <v>4000</v>
      </c>
      <c r="N174" s="321">
        <v>86.4</v>
      </c>
      <c r="O174" s="319">
        <f>IF(MID(B174,6,7)="NO_DATA",50,IF(N174=0,50,IF(A174=""," ",$O$2+A174-1)))</f>
        <v>581</v>
      </c>
      <c r="P174" s="332">
        <f>IF(O174=50,FLOOR(G174/2,1)+1,1)</f>
        <v>1</v>
      </c>
    </row>
    <row r="175" spans="2:16" ht="15">
      <c r="B175" s="292" t="s">
        <v>258</v>
      </c>
      <c r="C175" s="343">
        <f>I174</f>
        <v>39882</v>
      </c>
      <c r="D175" s="331">
        <f>J174</f>
        <v>2009</v>
      </c>
      <c r="E175" s="313">
        <f>K174</f>
        <v>69</v>
      </c>
      <c r="F175" s="314">
        <f>L174</f>
        <v>0.2916666666666667</v>
      </c>
      <c r="G175" s="329">
        <f>IF((L175-F175)&gt;0,K175-E175,IF((L175-F175)=0,0,K175-E175-$F$278))</f>
        <v>0</v>
      </c>
      <c r="H175" s="314">
        <f>IF((L175-F175)&gt;0,L175-F175,IF((L175-F175)=0,0,$H$278+L175-F175))</f>
        <v>0</v>
      </c>
      <c r="I175" s="343">
        <f>C176</f>
        <v>39882</v>
      </c>
      <c r="J175" s="334">
        <f>D176</f>
        <v>2009</v>
      </c>
      <c r="K175" s="335">
        <f>E176</f>
        <v>69</v>
      </c>
      <c r="L175" s="314">
        <f>F176</f>
        <v>0.2916666666666667</v>
      </c>
      <c r="M175" s="319"/>
      <c r="N175" s="319"/>
      <c r="O175" s="319">
        <f>IF(MID(B175,6,7)="NO_DATA",50,IF(N175=0,50,IF(A175=""," ",$O$2+A175-1)))</f>
        <v>50</v>
      </c>
      <c r="P175" s="332">
        <f>IF(O175=50,FLOOR(G175/2,1)+1,1)</f>
        <v>1</v>
      </c>
    </row>
    <row r="176" spans="1:16" ht="15">
      <c r="A176" s="307">
        <v>83</v>
      </c>
      <c r="B176" s="292" t="s">
        <v>429</v>
      </c>
      <c r="C176" s="518">
        <v>39882</v>
      </c>
      <c r="D176" s="313">
        <v>2009</v>
      </c>
      <c r="E176" s="313">
        <v>69</v>
      </c>
      <c r="F176" s="314">
        <v>0.2916666666666667</v>
      </c>
      <c r="G176" s="329">
        <v>0</v>
      </c>
      <c r="H176" s="314">
        <v>0.03819444444444444</v>
      </c>
      <c r="I176" s="518">
        <v>39882</v>
      </c>
      <c r="J176" s="313">
        <v>2009</v>
      </c>
      <c r="K176" s="313">
        <v>69</v>
      </c>
      <c r="L176" s="314">
        <v>0.3298611111111111</v>
      </c>
      <c r="M176" s="296">
        <v>4000</v>
      </c>
      <c r="N176" s="321">
        <v>13.2</v>
      </c>
      <c r="O176" s="319">
        <f t="shared" si="10"/>
        <v>582</v>
      </c>
      <c r="P176" s="332">
        <f t="shared" si="9"/>
        <v>1</v>
      </c>
    </row>
    <row r="177" spans="2:16" ht="15">
      <c r="B177" s="292" t="s">
        <v>259</v>
      </c>
      <c r="C177" s="343">
        <f>I176</f>
        <v>39882</v>
      </c>
      <c r="D177" s="331">
        <f>J176</f>
        <v>2009</v>
      </c>
      <c r="E177" s="313">
        <f>K176</f>
        <v>69</v>
      </c>
      <c r="F177" s="314">
        <f>L176</f>
        <v>0.3298611111111111</v>
      </c>
      <c r="G177" s="329">
        <f>IF((L177-F177)&gt;0,K177-E177,IF((L177-F177)=0,0,K177-E177-$F$278))</f>
        <v>0</v>
      </c>
      <c r="H177" s="314">
        <f>IF((L177-F177)&gt;0,L177-F177,IF((L177-F177)=0,0,$H$278+L177-F177))</f>
        <v>0</v>
      </c>
      <c r="I177" s="343">
        <f>C178</f>
        <v>39882</v>
      </c>
      <c r="J177" s="334">
        <f>D178</f>
        <v>2009</v>
      </c>
      <c r="K177" s="335">
        <f>E178</f>
        <v>69</v>
      </c>
      <c r="L177" s="314">
        <f>F178</f>
        <v>0.3298611111111111</v>
      </c>
      <c r="M177" s="319"/>
      <c r="N177" s="319"/>
      <c r="O177" s="319">
        <f t="shared" si="10"/>
        <v>50</v>
      </c>
      <c r="P177" s="332">
        <f t="shared" si="9"/>
        <v>1</v>
      </c>
    </row>
    <row r="178" spans="1:16" ht="15">
      <c r="A178" s="307">
        <v>84</v>
      </c>
      <c r="B178" s="292" t="s">
        <v>430</v>
      </c>
      <c r="C178" s="518">
        <v>39882</v>
      </c>
      <c r="D178" s="313">
        <v>2009</v>
      </c>
      <c r="E178" s="313">
        <v>69</v>
      </c>
      <c r="F178" s="314">
        <v>0.3298611111111111</v>
      </c>
      <c r="G178" s="329">
        <v>0</v>
      </c>
      <c r="H178" s="314">
        <v>0.027777777777777776</v>
      </c>
      <c r="I178" s="518">
        <v>39882</v>
      </c>
      <c r="J178" s="313">
        <v>2009</v>
      </c>
      <c r="K178" s="313">
        <v>69</v>
      </c>
      <c r="L178" s="314">
        <v>0.3576388888888889</v>
      </c>
      <c r="M178" s="296">
        <v>4000</v>
      </c>
      <c r="N178" s="321">
        <v>9.6</v>
      </c>
      <c r="O178" s="319">
        <f t="shared" si="10"/>
        <v>583</v>
      </c>
      <c r="P178" s="332">
        <f t="shared" si="9"/>
        <v>1</v>
      </c>
    </row>
    <row r="179" spans="2:16" ht="15">
      <c r="B179" s="292" t="s">
        <v>260</v>
      </c>
      <c r="C179" s="343">
        <f>I178</f>
        <v>39882</v>
      </c>
      <c r="D179" s="331">
        <f>J178</f>
        <v>2009</v>
      </c>
      <c r="E179" s="313">
        <f>K178</f>
        <v>69</v>
      </c>
      <c r="F179" s="314">
        <f>L178</f>
        <v>0.3576388888888889</v>
      </c>
      <c r="G179" s="329">
        <f>IF((L179-F179)&gt;0,K179-E179,IF((L179-F179)=0,0,K179-E179-$F$278))</f>
        <v>0</v>
      </c>
      <c r="H179" s="314">
        <f>IF((L179-F179)&gt;0,L179-F179,IF((L179-F179)=0,0,$H$278+L179-F179))</f>
        <v>0.041666666666666685</v>
      </c>
      <c r="I179" s="343">
        <f>C180</f>
        <v>39882</v>
      </c>
      <c r="J179" s="334">
        <f>D180</f>
        <v>2009</v>
      </c>
      <c r="K179" s="335">
        <f>E180</f>
        <v>69</v>
      </c>
      <c r="L179" s="314">
        <f>F180</f>
        <v>0.3993055555555556</v>
      </c>
      <c r="M179" s="319"/>
      <c r="N179" s="319"/>
      <c r="O179" s="319">
        <f t="shared" si="10"/>
        <v>50</v>
      </c>
      <c r="P179" s="332">
        <f t="shared" si="9"/>
        <v>1</v>
      </c>
    </row>
    <row r="180" spans="1:16" ht="15">
      <c r="A180" s="307">
        <v>85</v>
      </c>
      <c r="B180" s="292" t="s">
        <v>431</v>
      </c>
      <c r="C180" s="518">
        <v>39882</v>
      </c>
      <c r="D180" s="313">
        <v>2009</v>
      </c>
      <c r="E180" s="313">
        <v>69</v>
      </c>
      <c r="F180" s="314">
        <v>0.3993055555555556</v>
      </c>
      <c r="G180" s="329">
        <v>0</v>
      </c>
      <c r="H180" s="314">
        <v>0.3333333333333333</v>
      </c>
      <c r="I180" s="518">
        <v>39882</v>
      </c>
      <c r="J180" s="313">
        <v>2009</v>
      </c>
      <c r="K180" s="313">
        <v>69</v>
      </c>
      <c r="L180" s="314">
        <v>0.7326388888888888</v>
      </c>
      <c r="M180" s="296">
        <v>3000</v>
      </c>
      <c r="N180" s="321">
        <v>86.4</v>
      </c>
      <c r="O180" s="319">
        <f t="shared" si="10"/>
        <v>584</v>
      </c>
      <c r="P180" s="332">
        <f t="shared" si="9"/>
        <v>1</v>
      </c>
    </row>
    <row r="181" spans="2:16" ht="15">
      <c r="B181" s="292" t="s">
        <v>261</v>
      </c>
      <c r="C181" s="343">
        <f>I180</f>
        <v>39882</v>
      </c>
      <c r="D181" s="331">
        <f>J180</f>
        <v>2009</v>
      </c>
      <c r="E181" s="313">
        <f>K180</f>
        <v>69</v>
      </c>
      <c r="F181" s="314">
        <f>L180</f>
        <v>0.7326388888888888</v>
      </c>
      <c r="G181" s="329">
        <f>IF((L181-F181)&gt;0,K181-E181,IF((L181-F181)=0,0,K181-E181-$F$278))</f>
        <v>0</v>
      </c>
      <c r="H181" s="314">
        <f>IF((L181-F181)&gt;0,L181-F181,IF((L181-F181)=0,0,$H$278+L181-F181))</f>
        <v>0.02430555555555569</v>
      </c>
      <c r="I181" s="343">
        <f>C182</f>
        <v>39882</v>
      </c>
      <c r="J181" s="334">
        <f>D182</f>
        <v>2009</v>
      </c>
      <c r="K181" s="335">
        <f>E182</f>
        <v>69</v>
      </c>
      <c r="L181" s="314">
        <f>F182</f>
        <v>0.7569444444444445</v>
      </c>
      <c r="M181" s="319"/>
      <c r="N181" s="319"/>
      <c r="O181" s="319">
        <f t="shared" si="10"/>
        <v>50</v>
      </c>
      <c r="P181" s="332">
        <f t="shared" si="9"/>
        <v>1</v>
      </c>
    </row>
    <row r="182" spans="1:16" ht="15">
      <c r="A182" s="307">
        <v>86</v>
      </c>
      <c r="B182" s="292" t="s">
        <v>432</v>
      </c>
      <c r="C182" s="518">
        <v>39882</v>
      </c>
      <c r="D182" s="313">
        <v>2009</v>
      </c>
      <c r="E182" s="313">
        <v>69</v>
      </c>
      <c r="F182" s="314">
        <v>0.7569444444444445</v>
      </c>
      <c r="G182" s="329">
        <v>0</v>
      </c>
      <c r="H182" s="314">
        <v>0.2777777777777778</v>
      </c>
      <c r="I182" s="518">
        <v>39883</v>
      </c>
      <c r="J182" s="313">
        <v>2009</v>
      </c>
      <c r="K182" s="313">
        <v>70</v>
      </c>
      <c r="L182" s="314">
        <v>0.034722222222222224</v>
      </c>
      <c r="M182" s="296">
        <v>4000</v>
      </c>
      <c r="N182" s="321">
        <v>96</v>
      </c>
      <c r="O182" s="319">
        <f t="shared" si="10"/>
        <v>585</v>
      </c>
      <c r="P182" s="332">
        <f t="shared" si="9"/>
        <v>1</v>
      </c>
    </row>
    <row r="183" spans="2:16" ht="15">
      <c r="B183" s="292" t="s">
        <v>262</v>
      </c>
      <c r="C183" s="343">
        <f>I182</f>
        <v>39883</v>
      </c>
      <c r="D183" s="331">
        <f>J182</f>
        <v>2009</v>
      </c>
      <c r="E183" s="313">
        <f>K182</f>
        <v>70</v>
      </c>
      <c r="F183" s="314">
        <f>L182</f>
        <v>0.034722222222222224</v>
      </c>
      <c r="G183" s="329">
        <f>IF((L183-F183)&gt;0,K183-E183,IF((L183-F183)=0,0,K183-E183-$F$278))</f>
        <v>0</v>
      </c>
      <c r="H183" s="314">
        <f>IF((L183-F183)&gt;0,L183-F183,IF((L183-F183)=0,0,$H$278+L183-F183))</f>
        <v>0.09375000000000001</v>
      </c>
      <c r="I183" s="343">
        <f>C184</f>
        <v>39883</v>
      </c>
      <c r="J183" s="334">
        <f>D184</f>
        <v>2009</v>
      </c>
      <c r="K183" s="335">
        <f>E184</f>
        <v>70</v>
      </c>
      <c r="L183" s="314">
        <f>F184</f>
        <v>0.12847222222222224</v>
      </c>
      <c r="M183" s="319"/>
      <c r="N183" s="319"/>
      <c r="O183" s="319">
        <f t="shared" si="10"/>
        <v>50</v>
      </c>
      <c r="P183" s="332">
        <f t="shared" si="9"/>
        <v>1</v>
      </c>
    </row>
    <row r="184" spans="1:16" ht="15">
      <c r="A184" s="307">
        <v>87</v>
      </c>
      <c r="B184" s="292" t="s">
        <v>435</v>
      </c>
      <c r="C184" s="518">
        <v>39883</v>
      </c>
      <c r="D184" s="313">
        <v>2009</v>
      </c>
      <c r="E184" s="313">
        <v>70</v>
      </c>
      <c r="F184" s="314">
        <v>0.12847222222222224</v>
      </c>
      <c r="G184" s="329">
        <v>0</v>
      </c>
      <c r="H184" s="314">
        <v>0.3333333333333333</v>
      </c>
      <c r="I184" s="518">
        <v>39883</v>
      </c>
      <c r="J184" s="313">
        <v>2009</v>
      </c>
      <c r="K184" s="313">
        <v>70</v>
      </c>
      <c r="L184" s="314">
        <v>0.4618055555555556</v>
      </c>
      <c r="M184" s="296">
        <v>3000</v>
      </c>
      <c r="N184" s="321">
        <v>86.4</v>
      </c>
      <c r="O184" s="319">
        <f t="shared" si="10"/>
        <v>586</v>
      </c>
      <c r="P184" s="332">
        <f t="shared" si="9"/>
        <v>1</v>
      </c>
    </row>
    <row r="185" spans="2:16" ht="15">
      <c r="B185" s="292" t="s">
        <v>263</v>
      </c>
      <c r="C185" s="343">
        <f>I184</f>
        <v>39883</v>
      </c>
      <c r="D185" s="331">
        <f>J184</f>
        <v>2009</v>
      </c>
      <c r="E185" s="313">
        <f>K184</f>
        <v>70</v>
      </c>
      <c r="F185" s="314">
        <f>L184</f>
        <v>0.4618055555555556</v>
      </c>
      <c r="G185" s="329">
        <f>IF((L185-F185)&gt;0,K185-E185,IF((L185-F185)=0,0,K185-E185-$F$278))</f>
        <v>0</v>
      </c>
      <c r="H185" s="314">
        <f>IF((L185-F185)&gt;0,L185-F185,IF((L185-F185)=0,0,$H$278+L185-F185))</f>
        <v>0.027777777777777735</v>
      </c>
      <c r="I185" s="343">
        <f>C186</f>
        <v>39883</v>
      </c>
      <c r="J185" s="334">
        <f>D186</f>
        <v>2009</v>
      </c>
      <c r="K185" s="335">
        <f>E186</f>
        <v>70</v>
      </c>
      <c r="L185" s="314">
        <f>F186</f>
        <v>0.4895833333333333</v>
      </c>
      <c r="M185" s="319"/>
      <c r="N185" s="319"/>
      <c r="O185" s="319">
        <f t="shared" si="10"/>
        <v>50</v>
      </c>
      <c r="P185" s="332">
        <f t="shared" si="9"/>
        <v>1</v>
      </c>
    </row>
    <row r="186" spans="1:16" ht="15">
      <c r="A186" s="307">
        <v>88</v>
      </c>
      <c r="B186" s="292" t="s">
        <v>436</v>
      </c>
      <c r="C186" s="518">
        <v>39883</v>
      </c>
      <c r="D186" s="313">
        <v>2009</v>
      </c>
      <c r="E186" s="313">
        <v>70</v>
      </c>
      <c r="F186" s="314">
        <v>0.4895833333333333</v>
      </c>
      <c r="G186" s="329">
        <v>0</v>
      </c>
      <c r="H186" s="314">
        <v>0.5694444444444444</v>
      </c>
      <c r="I186" s="518">
        <v>39884</v>
      </c>
      <c r="J186" s="313">
        <v>2009</v>
      </c>
      <c r="K186" s="313">
        <v>71</v>
      </c>
      <c r="L186" s="314">
        <v>0.05902777777777778</v>
      </c>
      <c r="M186" s="296">
        <v>4000</v>
      </c>
      <c r="N186" s="321">
        <v>196.8</v>
      </c>
      <c r="O186" s="319">
        <f t="shared" si="10"/>
        <v>587</v>
      </c>
      <c r="P186" s="332">
        <f t="shared" si="9"/>
        <v>1</v>
      </c>
    </row>
    <row r="187" spans="2:16" ht="15">
      <c r="B187" s="292" t="s">
        <v>264</v>
      </c>
      <c r="C187" s="343">
        <f>I186</f>
        <v>39884</v>
      </c>
      <c r="D187" s="331">
        <f>J186</f>
        <v>2009</v>
      </c>
      <c r="E187" s="313">
        <f>K186</f>
        <v>71</v>
      </c>
      <c r="F187" s="314">
        <f>L186</f>
        <v>0.05902777777777778</v>
      </c>
      <c r="G187" s="329">
        <f>IF((L187-F187)&gt;0,K187-E187,IF((L187-F187)=0,0,K187-E187-$F$278))</f>
        <v>0</v>
      </c>
      <c r="H187" s="314">
        <f>IF((L187-F187)&gt;0,L187-F187,IF((L187-F187)=0,0,$H$278+L187-F187))</f>
        <v>0</v>
      </c>
      <c r="I187" s="343">
        <f>C188</f>
        <v>39884</v>
      </c>
      <c r="J187" s="334">
        <f>D188</f>
        <v>2009</v>
      </c>
      <c r="K187" s="335">
        <f>E188</f>
        <v>71</v>
      </c>
      <c r="L187" s="314">
        <f>F188</f>
        <v>0.05902777777777778</v>
      </c>
      <c r="M187" s="319"/>
      <c r="N187" s="319"/>
      <c r="O187" s="319">
        <f t="shared" si="10"/>
        <v>50</v>
      </c>
      <c r="P187" s="332">
        <f t="shared" si="9"/>
        <v>1</v>
      </c>
    </row>
    <row r="188" spans="1:16" ht="15">
      <c r="A188" s="307">
        <v>89</v>
      </c>
      <c r="B188" s="292" t="s">
        <v>437</v>
      </c>
      <c r="C188" s="518">
        <v>39884</v>
      </c>
      <c r="D188" s="313">
        <v>2009</v>
      </c>
      <c r="E188" s="313">
        <v>71</v>
      </c>
      <c r="F188" s="314">
        <v>0.05902777777777778</v>
      </c>
      <c r="G188" s="329">
        <v>0</v>
      </c>
      <c r="H188" s="314">
        <v>0.027777777777777776</v>
      </c>
      <c r="I188" s="518">
        <v>39884</v>
      </c>
      <c r="J188" s="313">
        <v>2009</v>
      </c>
      <c r="K188" s="313">
        <v>71</v>
      </c>
      <c r="L188" s="314">
        <v>0.08680555555555557</v>
      </c>
      <c r="M188" s="296">
        <v>4000</v>
      </c>
      <c r="N188" s="321">
        <v>9.6</v>
      </c>
      <c r="O188" s="319">
        <f t="shared" si="10"/>
        <v>588</v>
      </c>
      <c r="P188" s="332">
        <f t="shared" si="9"/>
        <v>1</v>
      </c>
    </row>
    <row r="189" spans="2:16" ht="15">
      <c r="B189" s="292" t="s">
        <v>265</v>
      </c>
      <c r="C189" s="343">
        <f>I188</f>
        <v>39884</v>
      </c>
      <c r="D189" s="331">
        <f>J188</f>
        <v>2009</v>
      </c>
      <c r="E189" s="313">
        <f>K188</f>
        <v>71</v>
      </c>
      <c r="F189" s="314">
        <f>L188</f>
        <v>0.08680555555555557</v>
      </c>
      <c r="G189" s="329">
        <f>IF((L189-F189)&gt;0,K189-E189,IF((L189-F189)=0,0,K189-E189-$F$278))</f>
        <v>0</v>
      </c>
      <c r="H189" s="314">
        <f>IF((L189-F189)&gt;0,L189-F189,IF((L189-F189)=0,0,$H$278+L189-F189))</f>
        <v>0.04166666666666667</v>
      </c>
      <c r="I189" s="343">
        <f>C190</f>
        <v>39884</v>
      </c>
      <c r="J189" s="334">
        <f>D190</f>
        <v>2009</v>
      </c>
      <c r="K189" s="335">
        <f>E190</f>
        <v>71</v>
      </c>
      <c r="L189" s="314">
        <f>F190</f>
        <v>0.12847222222222224</v>
      </c>
      <c r="M189" s="319"/>
      <c r="N189" s="319"/>
      <c r="O189" s="319">
        <f t="shared" si="10"/>
        <v>50</v>
      </c>
      <c r="P189" s="332">
        <f t="shared" si="9"/>
        <v>1</v>
      </c>
    </row>
    <row r="190" spans="1:16" ht="15">
      <c r="A190" s="307">
        <v>90</v>
      </c>
      <c r="B190" s="292" t="s">
        <v>438</v>
      </c>
      <c r="C190" s="518">
        <v>39884</v>
      </c>
      <c r="D190" s="313">
        <v>2009</v>
      </c>
      <c r="E190" s="313">
        <v>71</v>
      </c>
      <c r="F190" s="314">
        <v>0.12847222222222224</v>
      </c>
      <c r="G190" s="329">
        <v>0</v>
      </c>
      <c r="H190" s="314">
        <v>0.3333333333333333</v>
      </c>
      <c r="I190" s="518">
        <v>39884</v>
      </c>
      <c r="J190" s="313">
        <v>2009</v>
      </c>
      <c r="K190" s="313">
        <v>71</v>
      </c>
      <c r="L190" s="314">
        <v>0.4618055555555556</v>
      </c>
      <c r="M190" s="296">
        <v>3000</v>
      </c>
      <c r="N190" s="321">
        <v>86.4</v>
      </c>
      <c r="O190" s="319">
        <f t="shared" si="10"/>
        <v>589</v>
      </c>
      <c r="P190" s="332">
        <f t="shared" si="9"/>
        <v>1</v>
      </c>
    </row>
    <row r="191" spans="2:16" ht="15">
      <c r="B191" s="292" t="s">
        <v>266</v>
      </c>
      <c r="C191" s="343">
        <f>I190</f>
        <v>39884</v>
      </c>
      <c r="D191" s="331">
        <f>J190</f>
        <v>2009</v>
      </c>
      <c r="E191" s="313">
        <f>K190</f>
        <v>71</v>
      </c>
      <c r="F191" s="314">
        <f>L190</f>
        <v>0.4618055555555556</v>
      </c>
      <c r="G191" s="329">
        <f>IF((L191-F191)&gt;0,K191-E191,IF((L191-F191)=0,0,K191-E191-$F$278))</f>
        <v>0</v>
      </c>
      <c r="H191" s="314">
        <f>IF((L191-F191)&gt;0,L191-F191,IF((L191-F191)=0,0,$H$278+L191-F191))</f>
        <v>0.027777777777777735</v>
      </c>
      <c r="I191" s="343">
        <f>C192</f>
        <v>39884</v>
      </c>
      <c r="J191" s="334">
        <f>D192</f>
        <v>2009</v>
      </c>
      <c r="K191" s="335">
        <f>E192</f>
        <v>71</v>
      </c>
      <c r="L191" s="314">
        <f>F192</f>
        <v>0.4895833333333333</v>
      </c>
      <c r="M191" s="319"/>
      <c r="N191" s="319"/>
      <c r="O191" s="319">
        <f t="shared" si="10"/>
        <v>50</v>
      </c>
      <c r="P191" s="332">
        <f t="shared" si="9"/>
        <v>1</v>
      </c>
    </row>
    <row r="192" spans="1:16" ht="15">
      <c r="A192" s="307">
        <v>91</v>
      </c>
      <c r="B192" s="292" t="s">
        <v>439</v>
      </c>
      <c r="C192" s="518">
        <v>39884</v>
      </c>
      <c r="D192" s="313">
        <v>2009</v>
      </c>
      <c r="E192" s="313">
        <v>71</v>
      </c>
      <c r="F192" s="314">
        <v>0.4895833333333333</v>
      </c>
      <c r="G192" s="329">
        <v>0</v>
      </c>
      <c r="H192" s="314">
        <v>0.3819444444444444</v>
      </c>
      <c r="I192" s="518">
        <v>39884</v>
      </c>
      <c r="J192" s="313">
        <v>2009</v>
      </c>
      <c r="K192" s="313">
        <v>71</v>
      </c>
      <c r="L192" s="314">
        <v>0.8715277777777778</v>
      </c>
      <c r="M192" s="296">
        <v>4000</v>
      </c>
      <c r="N192" s="321">
        <v>132</v>
      </c>
      <c r="O192" s="319">
        <f t="shared" si="10"/>
        <v>590</v>
      </c>
      <c r="P192" s="332">
        <f t="shared" si="9"/>
        <v>1</v>
      </c>
    </row>
    <row r="193" spans="2:16" ht="15">
      <c r="B193" s="292" t="s">
        <v>312</v>
      </c>
      <c r="C193" s="343">
        <f>I192</f>
        <v>39884</v>
      </c>
      <c r="D193" s="331">
        <f>J192</f>
        <v>2009</v>
      </c>
      <c r="E193" s="313">
        <f>K192</f>
        <v>71</v>
      </c>
      <c r="F193" s="314">
        <f>L192</f>
        <v>0.8715277777777778</v>
      </c>
      <c r="G193" s="329">
        <f>IF((L193-F193)&gt;0,K193-E193,IF((L193-F193)=0,0,K193-E193-$F$278))</f>
        <v>0</v>
      </c>
      <c r="H193" s="314">
        <f>IF((L193-F193)&gt;0,L193-F193,IF((L193-F193)=0,0,$H$278+L193-F193))</f>
        <v>0</v>
      </c>
      <c r="I193" s="343">
        <f>C194</f>
        <v>39884</v>
      </c>
      <c r="J193" s="334">
        <f>D194</f>
        <v>2009</v>
      </c>
      <c r="K193" s="335">
        <f>E194</f>
        <v>71</v>
      </c>
      <c r="L193" s="314">
        <f>F194</f>
        <v>0.8715277777777778</v>
      </c>
      <c r="M193" s="319"/>
      <c r="N193" s="319"/>
      <c r="O193" s="319">
        <f t="shared" si="10"/>
        <v>50</v>
      </c>
      <c r="P193" s="332">
        <f t="shared" si="9"/>
        <v>1</v>
      </c>
    </row>
    <row r="194" spans="1:16" ht="15">
      <c r="A194" s="307">
        <v>92</v>
      </c>
      <c r="B194" s="292" t="s">
        <v>440</v>
      </c>
      <c r="C194" s="518">
        <v>39884</v>
      </c>
      <c r="D194" s="313">
        <v>2009</v>
      </c>
      <c r="E194" s="313">
        <v>71</v>
      </c>
      <c r="F194" s="314">
        <v>0.8715277777777778</v>
      </c>
      <c r="G194" s="329">
        <v>0</v>
      </c>
      <c r="H194" s="314">
        <v>0.041666666666666664</v>
      </c>
      <c r="I194" s="518">
        <v>39884</v>
      </c>
      <c r="J194" s="313">
        <v>2009</v>
      </c>
      <c r="K194" s="313">
        <v>71</v>
      </c>
      <c r="L194" s="314">
        <v>0.9131944444444445</v>
      </c>
      <c r="M194" s="296">
        <v>4000</v>
      </c>
      <c r="N194" s="321">
        <v>14.4</v>
      </c>
      <c r="O194" s="319">
        <f t="shared" si="10"/>
        <v>591</v>
      </c>
      <c r="P194" s="332">
        <f t="shared" si="9"/>
        <v>1</v>
      </c>
    </row>
    <row r="195" spans="2:16" ht="15">
      <c r="B195" s="292" t="s">
        <v>267</v>
      </c>
      <c r="C195" s="343">
        <f>I194</f>
        <v>39884</v>
      </c>
      <c r="D195" s="331">
        <f>J194</f>
        <v>2009</v>
      </c>
      <c r="E195" s="313">
        <f>K194</f>
        <v>71</v>
      </c>
      <c r="F195" s="314">
        <f>L194</f>
        <v>0.9131944444444445</v>
      </c>
      <c r="G195" s="329">
        <f>IF((L195-F195)&gt;0,K195-E195,IF((L195-F195)=0,0,K195-E195-$F$278))</f>
        <v>0</v>
      </c>
      <c r="H195" s="314">
        <f>IF((L195-F195)&gt;0,L195-F195,IF((L195-F195)=0,0,$H$278+L195-F195))</f>
        <v>0.2152777777777778</v>
      </c>
      <c r="I195" s="343">
        <f>C196</f>
        <v>39885</v>
      </c>
      <c r="J195" s="334">
        <f>D196</f>
        <v>2009</v>
      </c>
      <c r="K195" s="335">
        <f>E196</f>
        <v>72</v>
      </c>
      <c r="L195" s="314">
        <f>F196</f>
        <v>0.12847222222222224</v>
      </c>
      <c r="M195" s="319"/>
      <c r="N195" s="319"/>
      <c r="O195" s="319">
        <f t="shared" si="10"/>
        <v>50</v>
      </c>
      <c r="P195" s="332">
        <f t="shared" si="9"/>
        <v>1</v>
      </c>
    </row>
    <row r="196" spans="1:16" ht="15">
      <c r="A196" s="307">
        <v>93</v>
      </c>
      <c r="B196" s="292" t="s">
        <v>441</v>
      </c>
      <c r="C196" s="518">
        <v>39885</v>
      </c>
      <c r="D196" s="313">
        <v>2009</v>
      </c>
      <c r="E196" s="313">
        <v>72</v>
      </c>
      <c r="F196" s="314">
        <v>0.12847222222222224</v>
      </c>
      <c r="G196" s="329">
        <v>0</v>
      </c>
      <c r="H196" s="314">
        <v>0.3333333333333333</v>
      </c>
      <c r="I196" s="518">
        <v>39885</v>
      </c>
      <c r="J196" s="313">
        <v>2009</v>
      </c>
      <c r="K196" s="313">
        <v>72</v>
      </c>
      <c r="L196" s="314">
        <v>0.4618055555555556</v>
      </c>
      <c r="M196" s="296">
        <v>3000</v>
      </c>
      <c r="N196" s="321">
        <v>86.4</v>
      </c>
      <c r="O196" s="319">
        <f t="shared" si="10"/>
        <v>592</v>
      </c>
      <c r="P196" s="332">
        <f t="shared" si="9"/>
        <v>1</v>
      </c>
    </row>
    <row r="197" spans="2:16" ht="15">
      <c r="B197" s="292" t="s">
        <v>268</v>
      </c>
      <c r="C197" s="343">
        <f>I196</f>
        <v>39885</v>
      </c>
      <c r="D197" s="331">
        <f>J196</f>
        <v>2009</v>
      </c>
      <c r="E197" s="313">
        <f>K196</f>
        <v>72</v>
      </c>
      <c r="F197" s="314">
        <f>L196</f>
        <v>0.4618055555555556</v>
      </c>
      <c r="G197" s="329">
        <f>IF((L197-F197)&gt;0,K197-E197,IF((L197-F197)=0,0,K197-E197-$F$278))</f>
        <v>0</v>
      </c>
      <c r="H197" s="314">
        <f>IF((L197-F197)&gt;0,L197-F197,IF((L197-F197)=0,0,$H$278+L197-F197))</f>
        <v>0.23611111111111105</v>
      </c>
      <c r="I197" s="343">
        <f>C198</f>
        <v>39885</v>
      </c>
      <c r="J197" s="334">
        <f>D198</f>
        <v>2009</v>
      </c>
      <c r="K197" s="335">
        <f>E198</f>
        <v>72</v>
      </c>
      <c r="L197" s="314">
        <f>F198</f>
        <v>0.6979166666666666</v>
      </c>
      <c r="M197" s="319"/>
      <c r="N197" s="319"/>
      <c r="O197" s="319">
        <f t="shared" si="10"/>
        <v>50</v>
      </c>
      <c r="P197" s="332">
        <f t="shared" si="9"/>
        <v>1</v>
      </c>
    </row>
    <row r="198" spans="1:16" ht="15">
      <c r="A198" s="307">
        <v>94</v>
      </c>
      <c r="B198" s="292" t="s">
        <v>442</v>
      </c>
      <c r="C198" s="518">
        <v>39885</v>
      </c>
      <c r="D198" s="313">
        <v>2009</v>
      </c>
      <c r="E198" s="313">
        <v>72</v>
      </c>
      <c r="F198" s="314">
        <v>0.6979166666666666</v>
      </c>
      <c r="G198" s="329">
        <v>0</v>
      </c>
      <c r="H198" s="314">
        <v>0.08333333333333333</v>
      </c>
      <c r="I198" s="518">
        <v>39885</v>
      </c>
      <c r="J198" s="313">
        <v>2009</v>
      </c>
      <c r="K198" s="313">
        <v>72</v>
      </c>
      <c r="L198" s="314">
        <v>0.78125</v>
      </c>
      <c r="M198" s="296">
        <v>4000</v>
      </c>
      <c r="N198" s="321">
        <v>28.8</v>
      </c>
      <c r="O198" s="319">
        <f t="shared" si="10"/>
        <v>593</v>
      </c>
      <c r="P198" s="332">
        <f t="shared" si="9"/>
        <v>1</v>
      </c>
    </row>
    <row r="199" spans="2:16" ht="15">
      <c r="B199" s="292" t="s">
        <v>269</v>
      </c>
      <c r="C199" s="343">
        <f>I198</f>
        <v>39885</v>
      </c>
      <c r="D199" s="331">
        <f>J198</f>
        <v>2009</v>
      </c>
      <c r="E199" s="313">
        <f>K198</f>
        <v>72</v>
      </c>
      <c r="F199" s="314">
        <f>L198</f>
        <v>0.78125</v>
      </c>
      <c r="G199" s="329">
        <f>IF((L199-F199)&gt;0,K199-E199,IF((L199-F199)=0,0,K199-E199-$F$278))</f>
        <v>0</v>
      </c>
      <c r="H199" s="314">
        <f>IF((L199-F199)&gt;0,L199-F199,IF((L199-F199)=0,0,$H$278+L199-F199))</f>
        <v>0</v>
      </c>
      <c r="I199" s="343">
        <f>C200</f>
        <v>39885</v>
      </c>
      <c r="J199" s="334">
        <f>D200</f>
        <v>2009</v>
      </c>
      <c r="K199" s="335">
        <f>E200</f>
        <v>72</v>
      </c>
      <c r="L199" s="314">
        <f>F200</f>
        <v>0.78125</v>
      </c>
      <c r="M199" s="319"/>
      <c r="N199" s="319"/>
      <c r="O199" s="319">
        <f t="shared" si="10"/>
        <v>50</v>
      </c>
      <c r="P199" s="332">
        <f t="shared" si="9"/>
        <v>1</v>
      </c>
    </row>
    <row r="200" spans="1:16" ht="15">
      <c r="A200" s="307">
        <v>95</v>
      </c>
      <c r="B200" s="292" t="s">
        <v>443</v>
      </c>
      <c r="C200" s="518">
        <v>39885</v>
      </c>
      <c r="D200" s="313">
        <v>2009</v>
      </c>
      <c r="E200" s="313">
        <v>72</v>
      </c>
      <c r="F200" s="314">
        <v>0.78125</v>
      </c>
      <c r="G200" s="329">
        <v>0</v>
      </c>
      <c r="H200" s="314">
        <v>0.2673611111111111</v>
      </c>
      <c r="I200" s="518">
        <v>39886</v>
      </c>
      <c r="J200" s="313">
        <v>2009</v>
      </c>
      <c r="K200" s="313">
        <v>73</v>
      </c>
      <c r="L200" s="314">
        <v>0.04861111111111111</v>
      </c>
      <c r="M200" s="296">
        <v>4000</v>
      </c>
      <c r="N200" s="321">
        <v>92.4</v>
      </c>
      <c r="O200" s="319">
        <f t="shared" si="10"/>
        <v>594</v>
      </c>
      <c r="P200" s="332">
        <f t="shared" si="9"/>
        <v>1</v>
      </c>
    </row>
    <row r="201" spans="2:16" ht="15">
      <c r="B201" s="292" t="s">
        <v>270</v>
      </c>
      <c r="C201" s="343">
        <f>I200</f>
        <v>39886</v>
      </c>
      <c r="D201" s="331">
        <f>J200</f>
        <v>2009</v>
      </c>
      <c r="E201" s="313">
        <f>K200</f>
        <v>73</v>
      </c>
      <c r="F201" s="314">
        <f>L200</f>
        <v>0.04861111111111111</v>
      </c>
      <c r="G201" s="329">
        <f>IF((L201-F201)&gt;0,K201-E201,IF((L201-F201)=0,0,K201-E201-$F$278))</f>
        <v>0</v>
      </c>
      <c r="H201" s="314">
        <f>IF((L201-F201)&gt;0,L201-F201,IF((L201-F201)=0,0,$H$278+L201-F201))</f>
        <v>0</v>
      </c>
      <c r="I201" s="343">
        <f>C202</f>
        <v>39886</v>
      </c>
      <c r="J201" s="334">
        <f>D202</f>
        <v>2009</v>
      </c>
      <c r="K201" s="335">
        <f>E202</f>
        <v>73</v>
      </c>
      <c r="L201" s="314">
        <f>F202</f>
        <v>0.04861111111111111</v>
      </c>
      <c r="M201" s="319"/>
      <c r="N201" s="319"/>
      <c r="O201" s="319">
        <f t="shared" si="10"/>
        <v>50</v>
      </c>
      <c r="P201" s="332">
        <f t="shared" si="9"/>
        <v>1</v>
      </c>
    </row>
    <row r="202" spans="1:16" ht="15">
      <c r="A202" s="307">
        <v>96</v>
      </c>
      <c r="B202" s="292" t="s">
        <v>444</v>
      </c>
      <c r="C202" s="518">
        <v>39886</v>
      </c>
      <c r="D202" s="313">
        <v>2009</v>
      </c>
      <c r="E202" s="313">
        <v>73</v>
      </c>
      <c r="F202" s="314">
        <v>0.04861111111111111</v>
      </c>
      <c r="G202" s="329">
        <v>0</v>
      </c>
      <c r="H202" s="314">
        <v>0.027777777777777776</v>
      </c>
      <c r="I202" s="518">
        <v>39886</v>
      </c>
      <c r="J202" s="313">
        <v>2009</v>
      </c>
      <c r="K202" s="313">
        <v>73</v>
      </c>
      <c r="L202" s="314">
        <v>0.0763888888888889</v>
      </c>
      <c r="M202" s="296">
        <v>4000</v>
      </c>
      <c r="N202" s="321">
        <v>9.6</v>
      </c>
      <c r="O202" s="319">
        <f t="shared" si="10"/>
        <v>595</v>
      </c>
      <c r="P202" s="332">
        <f aca="true" t="shared" si="11" ref="P202:P265">IF(O202=50,FLOOR(G202/2,1)+1,1)</f>
        <v>1</v>
      </c>
    </row>
    <row r="203" spans="2:16" ht="15">
      <c r="B203" s="292" t="s">
        <v>271</v>
      </c>
      <c r="C203" s="343">
        <f>I202</f>
        <v>39886</v>
      </c>
      <c r="D203" s="331">
        <f>J202</f>
        <v>2009</v>
      </c>
      <c r="E203" s="313">
        <f>K202</f>
        <v>73</v>
      </c>
      <c r="F203" s="314">
        <f>L202</f>
        <v>0.0763888888888889</v>
      </c>
      <c r="G203" s="329">
        <f>IF((L203-F203)&gt;0,K203-E203,IF((L203-F203)=0,0,K203-E203-$F$278))</f>
        <v>0</v>
      </c>
      <c r="H203" s="314">
        <f>IF((L203-F203)&gt;0,L203-F203,IF((L203-F203)=0,0,$H$278+L203-F203))</f>
        <v>0.04166666666666667</v>
      </c>
      <c r="I203" s="343">
        <f>C204</f>
        <v>39886</v>
      </c>
      <c r="J203" s="334">
        <f>D204</f>
        <v>2009</v>
      </c>
      <c r="K203" s="335">
        <f>E204</f>
        <v>73</v>
      </c>
      <c r="L203" s="314">
        <f>F204</f>
        <v>0.11805555555555557</v>
      </c>
      <c r="M203" s="319"/>
      <c r="N203" s="319"/>
      <c r="O203" s="319">
        <f aca="true" t="shared" si="12" ref="O203:O268">IF(MID(B203,6,7)="NO_DATA",50,IF(N203=0,50,IF(A203=""," ",$O$2+A203-1)))</f>
        <v>50</v>
      </c>
      <c r="P203" s="332">
        <f t="shared" si="11"/>
        <v>1</v>
      </c>
    </row>
    <row r="204" spans="1:16" ht="15">
      <c r="A204" s="307">
        <v>97</v>
      </c>
      <c r="B204" s="292" t="s">
        <v>445</v>
      </c>
      <c r="C204" s="518">
        <v>39886</v>
      </c>
      <c r="D204" s="313">
        <v>2009</v>
      </c>
      <c r="E204" s="313">
        <v>73</v>
      </c>
      <c r="F204" s="314">
        <v>0.11805555555555557</v>
      </c>
      <c r="G204" s="329">
        <v>0</v>
      </c>
      <c r="H204" s="314">
        <v>0.3333333333333333</v>
      </c>
      <c r="I204" s="518">
        <v>39886</v>
      </c>
      <c r="J204" s="313">
        <v>2009</v>
      </c>
      <c r="K204" s="313">
        <v>73</v>
      </c>
      <c r="L204" s="314">
        <v>0.4513888888888889</v>
      </c>
      <c r="M204" s="296">
        <v>3000</v>
      </c>
      <c r="N204" s="321">
        <v>86.4</v>
      </c>
      <c r="O204" s="319">
        <f t="shared" si="12"/>
        <v>596</v>
      </c>
      <c r="P204" s="332">
        <f t="shared" si="11"/>
        <v>1</v>
      </c>
    </row>
    <row r="205" spans="2:16" ht="15">
      <c r="B205" s="292" t="s">
        <v>272</v>
      </c>
      <c r="C205" s="343">
        <f>I204</f>
        <v>39886</v>
      </c>
      <c r="D205" s="331">
        <f>J204</f>
        <v>2009</v>
      </c>
      <c r="E205" s="313">
        <f>K204</f>
        <v>73</v>
      </c>
      <c r="F205" s="314">
        <f>L204</f>
        <v>0.4513888888888889</v>
      </c>
      <c r="G205" s="329">
        <f>IF((L205-F205)&gt;0,K205-E205,IF((L205-F205)=0,0,K205-E205-$F$278))</f>
        <v>0</v>
      </c>
      <c r="H205" s="314">
        <f>IF((L205-F205)&gt;0,L205-F205,IF((L205-F205)=0,0,$H$278+L205-F205))</f>
        <v>0.3541666666666666</v>
      </c>
      <c r="I205" s="343">
        <f>C206</f>
        <v>39886</v>
      </c>
      <c r="J205" s="334">
        <f>D206</f>
        <v>2009</v>
      </c>
      <c r="K205" s="335">
        <f>E206</f>
        <v>73</v>
      </c>
      <c r="L205" s="314">
        <f>F206</f>
        <v>0.8055555555555555</v>
      </c>
      <c r="M205" s="319"/>
      <c r="N205" s="319"/>
      <c r="O205" s="319">
        <f t="shared" si="12"/>
        <v>50</v>
      </c>
      <c r="P205" s="332">
        <f t="shared" si="11"/>
        <v>1</v>
      </c>
    </row>
    <row r="206" spans="1:16" ht="15">
      <c r="A206" s="307">
        <v>98</v>
      </c>
      <c r="B206" s="292" t="s">
        <v>446</v>
      </c>
      <c r="C206" s="518">
        <v>39886</v>
      </c>
      <c r="D206" s="313">
        <v>2009</v>
      </c>
      <c r="E206" s="313">
        <v>73</v>
      </c>
      <c r="F206" s="314">
        <v>0.8055555555555555</v>
      </c>
      <c r="G206" s="329">
        <v>0</v>
      </c>
      <c r="H206" s="314">
        <v>0.3333333333333333</v>
      </c>
      <c r="I206" s="518">
        <v>39887</v>
      </c>
      <c r="J206" s="313">
        <v>2009</v>
      </c>
      <c r="K206" s="313">
        <v>74</v>
      </c>
      <c r="L206" s="314">
        <v>0.1388888888888889</v>
      </c>
      <c r="M206" s="296">
        <v>3000</v>
      </c>
      <c r="N206" s="321">
        <v>86.4</v>
      </c>
      <c r="O206" s="319">
        <f t="shared" si="12"/>
        <v>597</v>
      </c>
      <c r="P206" s="332">
        <f t="shared" si="11"/>
        <v>1</v>
      </c>
    </row>
    <row r="207" spans="2:16" ht="15">
      <c r="B207" s="292" t="s">
        <v>282</v>
      </c>
      <c r="C207" s="343">
        <f>I206</f>
        <v>39887</v>
      </c>
      <c r="D207" s="331">
        <f>J206</f>
        <v>2009</v>
      </c>
      <c r="E207" s="313">
        <f>K206</f>
        <v>74</v>
      </c>
      <c r="F207" s="314">
        <f>L206</f>
        <v>0.1388888888888889</v>
      </c>
      <c r="G207" s="329">
        <f>IF((L207-F207)&gt;0,K207-E207,IF((L207-F207)=0,0,K207-E207-$F$278))</f>
        <v>0</v>
      </c>
      <c r="H207" s="314">
        <f>IF((L207-F207)&gt;0,L207-F207,IF((L207-F207)=0,0,$H$278+L207-F207))</f>
        <v>0.027777777777777762</v>
      </c>
      <c r="I207" s="343">
        <f>C208</f>
        <v>39887</v>
      </c>
      <c r="J207" s="334">
        <f>D208</f>
        <v>2009</v>
      </c>
      <c r="K207" s="335">
        <f>E208</f>
        <v>74</v>
      </c>
      <c r="L207" s="314">
        <f>F208</f>
        <v>0.16666666666666666</v>
      </c>
      <c r="M207" s="319"/>
      <c r="N207" s="319"/>
      <c r="O207" s="319">
        <f t="shared" si="12"/>
        <v>50</v>
      </c>
      <c r="P207" s="332">
        <f t="shared" si="11"/>
        <v>1</v>
      </c>
    </row>
    <row r="208" spans="1:16" ht="15">
      <c r="A208" s="307">
        <v>99</v>
      </c>
      <c r="B208" s="292" t="s">
        <v>447</v>
      </c>
      <c r="C208" s="518">
        <v>39887</v>
      </c>
      <c r="D208" s="313">
        <v>2009</v>
      </c>
      <c r="E208" s="313">
        <v>74</v>
      </c>
      <c r="F208" s="314">
        <v>0.16666666666666666</v>
      </c>
      <c r="G208" s="329">
        <v>0</v>
      </c>
      <c r="H208" s="314">
        <v>0.513888888888889</v>
      </c>
      <c r="I208" s="518">
        <v>39887</v>
      </c>
      <c r="J208" s="313">
        <v>2009</v>
      </c>
      <c r="K208" s="313">
        <v>74</v>
      </c>
      <c r="L208" s="314">
        <v>0.6805555555555555</v>
      </c>
      <c r="M208" s="296">
        <v>4000</v>
      </c>
      <c r="N208" s="321">
        <v>177.6</v>
      </c>
      <c r="O208" s="319">
        <f t="shared" si="12"/>
        <v>598</v>
      </c>
      <c r="P208" s="332">
        <f t="shared" si="11"/>
        <v>1</v>
      </c>
    </row>
    <row r="209" spans="2:16" ht="15">
      <c r="B209" s="292" t="s">
        <v>273</v>
      </c>
      <c r="C209" s="343">
        <f>I208</f>
        <v>39887</v>
      </c>
      <c r="D209" s="331">
        <f>J208</f>
        <v>2009</v>
      </c>
      <c r="E209" s="313">
        <f>K208</f>
        <v>74</v>
      </c>
      <c r="F209" s="314">
        <f>L208</f>
        <v>0.6805555555555555</v>
      </c>
      <c r="G209" s="329">
        <f>IF((L209-F209)&gt;0,K209-E209,IF((L209-F209)=0,0,K209-E209-$F$278))</f>
        <v>0</v>
      </c>
      <c r="H209" s="314">
        <f>IF((L209-F209)&gt;0,L209-F209,IF((L209-F209)=0,0,$H$278+L209-F209))</f>
        <v>0</v>
      </c>
      <c r="I209" s="343">
        <f>C210</f>
        <v>39887</v>
      </c>
      <c r="J209" s="334">
        <f>D210</f>
        <v>2009</v>
      </c>
      <c r="K209" s="335">
        <f>E210</f>
        <v>74</v>
      </c>
      <c r="L209" s="314">
        <f>F210</f>
        <v>0.6805555555555555</v>
      </c>
      <c r="M209" s="319"/>
      <c r="N209" s="319"/>
      <c r="O209" s="319">
        <f t="shared" si="12"/>
        <v>50</v>
      </c>
      <c r="P209" s="332">
        <f t="shared" si="11"/>
        <v>1</v>
      </c>
    </row>
    <row r="210" spans="1:16" ht="15">
      <c r="A210" s="307">
        <v>100</v>
      </c>
      <c r="B210" s="292" t="s">
        <v>448</v>
      </c>
      <c r="C210" s="518">
        <v>39887</v>
      </c>
      <c r="D210" s="313">
        <v>2009</v>
      </c>
      <c r="E210" s="313">
        <v>74</v>
      </c>
      <c r="F210" s="314">
        <v>0.6805555555555555</v>
      </c>
      <c r="G210" s="329">
        <v>0</v>
      </c>
      <c r="H210" s="314">
        <v>0.020833333333333332</v>
      </c>
      <c r="I210" s="518">
        <v>39887</v>
      </c>
      <c r="J210" s="313">
        <v>2009</v>
      </c>
      <c r="K210" s="313">
        <v>74</v>
      </c>
      <c r="L210" s="314">
        <v>0.7013888888888888</v>
      </c>
      <c r="M210" s="296">
        <v>4000</v>
      </c>
      <c r="N210" s="321">
        <v>7.2</v>
      </c>
      <c r="O210" s="319">
        <f t="shared" si="12"/>
        <v>599</v>
      </c>
      <c r="P210" s="332">
        <f t="shared" si="11"/>
        <v>1</v>
      </c>
    </row>
    <row r="211" spans="2:16" ht="15">
      <c r="B211" s="292" t="s">
        <v>274</v>
      </c>
      <c r="C211" s="343">
        <f>I210</f>
        <v>39887</v>
      </c>
      <c r="D211" s="331">
        <f>J210</f>
        <v>2009</v>
      </c>
      <c r="E211" s="313">
        <f>K210</f>
        <v>74</v>
      </c>
      <c r="F211" s="314">
        <f>L210</f>
        <v>0.7013888888888888</v>
      </c>
      <c r="G211" s="329">
        <f>IF((L211-F211)&gt;0,K211-E211,IF((L211-F211)=0,0,K211-E211-$F$278))</f>
        <v>0</v>
      </c>
      <c r="H211" s="314">
        <f>IF((L211-F211)&gt;0,L211-F211,IF((L211-F211)=0,0,$H$278+L211-F211))</f>
        <v>0.10416666666666663</v>
      </c>
      <c r="I211" s="343">
        <f>C212</f>
        <v>39887</v>
      </c>
      <c r="J211" s="334">
        <f>D212</f>
        <v>2009</v>
      </c>
      <c r="K211" s="335">
        <f>E212</f>
        <v>74</v>
      </c>
      <c r="L211" s="314">
        <f>F212</f>
        <v>0.8055555555555555</v>
      </c>
      <c r="M211" s="319"/>
      <c r="N211" s="319"/>
      <c r="O211" s="319">
        <f t="shared" si="12"/>
        <v>50</v>
      </c>
      <c r="P211" s="332">
        <f t="shared" si="11"/>
        <v>1</v>
      </c>
    </row>
    <row r="212" spans="1:16" ht="15">
      <c r="A212" s="307">
        <v>101</v>
      </c>
      <c r="B212" s="292" t="s">
        <v>449</v>
      </c>
      <c r="C212" s="518">
        <v>39887</v>
      </c>
      <c r="D212" s="313">
        <v>2009</v>
      </c>
      <c r="E212" s="313">
        <v>74</v>
      </c>
      <c r="F212" s="314">
        <v>0.8055555555555555</v>
      </c>
      <c r="G212" s="329">
        <v>0</v>
      </c>
      <c r="H212" s="314">
        <v>0.3333333333333333</v>
      </c>
      <c r="I212" s="518">
        <v>39888</v>
      </c>
      <c r="J212" s="313">
        <v>2009</v>
      </c>
      <c r="K212" s="313">
        <v>75</v>
      </c>
      <c r="L212" s="314">
        <v>0.1388888888888889</v>
      </c>
      <c r="M212" s="296">
        <v>3000</v>
      </c>
      <c r="N212" s="321">
        <v>86.4</v>
      </c>
      <c r="O212" s="319">
        <f t="shared" si="12"/>
        <v>600</v>
      </c>
      <c r="P212" s="332">
        <f t="shared" si="11"/>
        <v>1</v>
      </c>
    </row>
    <row r="213" spans="2:16" ht="15">
      <c r="B213" s="292" t="s">
        <v>275</v>
      </c>
      <c r="C213" s="343">
        <f>I212</f>
        <v>39888</v>
      </c>
      <c r="D213" s="331">
        <f>J212</f>
        <v>2009</v>
      </c>
      <c r="E213" s="313">
        <f>K212</f>
        <v>75</v>
      </c>
      <c r="F213" s="314">
        <f>L212</f>
        <v>0.1388888888888889</v>
      </c>
      <c r="G213" s="329">
        <f>IF((L213-F213)&gt;0,K213-E213,IF((L213-F213)=0,0,K213-E213-$F$278))</f>
        <v>0</v>
      </c>
      <c r="H213" s="314">
        <f>IF((L213-F213)&gt;0,L213-F213,IF((L213-F213)=0,0,$H$278+L213-F213))</f>
        <v>0.027777777777777762</v>
      </c>
      <c r="I213" s="343">
        <f>C214</f>
        <v>39888</v>
      </c>
      <c r="J213" s="334">
        <f>D214</f>
        <v>2009</v>
      </c>
      <c r="K213" s="335">
        <f>E214</f>
        <v>75</v>
      </c>
      <c r="L213" s="314">
        <f>F214</f>
        <v>0.16666666666666666</v>
      </c>
      <c r="M213" s="319"/>
      <c r="N213" s="319"/>
      <c r="O213" s="319">
        <f t="shared" si="12"/>
        <v>50</v>
      </c>
      <c r="P213" s="332">
        <f t="shared" si="11"/>
        <v>1</v>
      </c>
    </row>
    <row r="214" spans="1:16" ht="15">
      <c r="A214" s="307">
        <v>102</v>
      </c>
      <c r="B214" s="292" t="s">
        <v>450</v>
      </c>
      <c r="C214" s="518">
        <v>39888</v>
      </c>
      <c r="D214" s="313">
        <v>2009</v>
      </c>
      <c r="E214" s="313">
        <v>75</v>
      </c>
      <c r="F214" s="314">
        <v>0.16666666666666666</v>
      </c>
      <c r="G214" s="329">
        <v>0</v>
      </c>
      <c r="H214" s="314">
        <v>0.052083333333333336</v>
      </c>
      <c r="I214" s="518">
        <v>39888</v>
      </c>
      <c r="J214" s="313">
        <v>2009</v>
      </c>
      <c r="K214" s="313">
        <v>75</v>
      </c>
      <c r="L214" s="314">
        <v>0.21875</v>
      </c>
      <c r="M214" s="296">
        <v>4000</v>
      </c>
      <c r="N214" s="321">
        <v>18</v>
      </c>
      <c r="O214" s="319">
        <f t="shared" si="12"/>
        <v>601</v>
      </c>
      <c r="P214" s="332">
        <f t="shared" si="11"/>
        <v>1</v>
      </c>
    </row>
    <row r="215" spans="2:16" ht="15">
      <c r="B215" s="292" t="s">
        <v>276</v>
      </c>
      <c r="C215" s="343">
        <f>I214</f>
        <v>39888</v>
      </c>
      <c r="D215" s="331">
        <f>J214</f>
        <v>2009</v>
      </c>
      <c r="E215" s="313">
        <f>K214</f>
        <v>75</v>
      </c>
      <c r="F215" s="314">
        <f>L214</f>
        <v>0.21875</v>
      </c>
      <c r="G215" s="329">
        <f>IF((L215-F215)&gt;0,K215-E215,IF((L215-F215)=0,0,K215-E215-$F$278))</f>
        <v>0</v>
      </c>
      <c r="H215" s="314">
        <f>IF((L215-F215)&gt;0,L215-F215,IF((L215-F215)=0,0,$H$278+L215-F215))</f>
        <v>0.020833333333333343</v>
      </c>
      <c r="I215" s="343">
        <f>C216</f>
        <v>39888</v>
      </c>
      <c r="J215" s="334">
        <f>D216</f>
        <v>2009</v>
      </c>
      <c r="K215" s="335">
        <f>E216</f>
        <v>75</v>
      </c>
      <c r="L215" s="314">
        <f>F216</f>
        <v>0.23958333333333334</v>
      </c>
      <c r="M215" s="319"/>
      <c r="N215" s="319"/>
      <c r="O215" s="319">
        <f t="shared" si="12"/>
        <v>50</v>
      </c>
      <c r="P215" s="332">
        <f t="shared" si="11"/>
        <v>1</v>
      </c>
    </row>
    <row r="216" spans="1:16" ht="15">
      <c r="A216" s="307">
        <v>103</v>
      </c>
      <c r="B216" s="292" t="s">
        <v>451</v>
      </c>
      <c r="C216" s="518">
        <v>39888</v>
      </c>
      <c r="D216" s="313">
        <v>2009</v>
      </c>
      <c r="E216" s="313">
        <v>75</v>
      </c>
      <c r="F216" s="314">
        <v>0.23958333333333334</v>
      </c>
      <c r="G216" s="329">
        <v>0</v>
      </c>
      <c r="H216" s="314">
        <v>0.08333333333333333</v>
      </c>
      <c r="I216" s="518">
        <v>39888</v>
      </c>
      <c r="J216" s="313">
        <v>2009</v>
      </c>
      <c r="K216" s="313">
        <v>75</v>
      </c>
      <c r="L216" s="314">
        <v>0.3229166666666667</v>
      </c>
      <c r="M216" s="296">
        <v>4000</v>
      </c>
      <c r="N216" s="321">
        <v>28.8</v>
      </c>
      <c r="O216" s="319">
        <f t="shared" si="12"/>
        <v>602</v>
      </c>
      <c r="P216" s="332">
        <f t="shared" si="11"/>
        <v>1</v>
      </c>
    </row>
    <row r="217" spans="2:16" ht="15">
      <c r="B217" s="292" t="s">
        <v>277</v>
      </c>
      <c r="C217" s="343">
        <f>I216</f>
        <v>39888</v>
      </c>
      <c r="D217" s="331">
        <f>J216</f>
        <v>2009</v>
      </c>
      <c r="E217" s="313">
        <f>K216</f>
        <v>75</v>
      </c>
      <c r="F217" s="314">
        <f>L216</f>
        <v>0.3229166666666667</v>
      </c>
      <c r="G217" s="329">
        <f>IF((L217-F217)&gt;0,K217-E217,IF((L217-F217)=0,0,K217-E217-$F$278))</f>
        <v>0</v>
      </c>
      <c r="H217" s="314">
        <f>IF((L217-F217)&gt;0,L217-F217,IF((L217-F217)=0,0,$H$278+L217-F217))</f>
        <v>0</v>
      </c>
      <c r="I217" s="343">
        <f>C218</f>
        <v>39888</v>
      </c>
      <c r="J217" s="334">
        <f>D218</f>
        <v>2009</v>
      </c>
      <c r="K217" s="335">
        <f>E218</f>
        <v>75</v>
      </c>
      <c r="L217" s="314">
        <f>F218</f>
        <v>0.3229166666666667</v>
      </c>
      <c r="M217" s="319"/>
      <c r="N217" s="319"/>
      <c r="O217" s="319">
        <f t="shared" si="12"/>
        <v>50</v>
      </c>
      <c r="P217" s="332">
        <f t="shared" si="11"/>
        <v>1</v>
      </c>
    </row>
    <row r="218" spans="1:16" ht="15">
      <c r="A218" s="307">
        <v>104</v>
      </c>
      <c r="B218" s="292" t="s">
        <v>452</v>
      </c>
      <c r="C218" s="518">
        <v>39888</v>
      </c>
      <c r="D218" s="313">
        <v>2009</v>
      </c>
      <c r="E218" s="313">
        <v>75</v>
      </c>
      <c r="F218" s="314">
        <v>0.3229166666666667</v>
      </c>
      <c r="G218" s="329">
        <v>0</v>
      </c>
      <c r="H218" s="314">
        <v>0.4166666666666667</v>
      </c>
      <c r="I218" s="518">
        <v>39888</v>
      </c>
      <c r="J218" s="313">
        <v>2009</v>
      </c>
      <c r="K218" s="313">
        <v>75</v>
      </c>
      <c r="L218" s="314">
        <v>0.7395833333333334</v>
      </c>
      <c r="M218" s="296">
        <v>4000</v>
      </c>
      <c r="N218" s="321">
        <v>144</v>
      </c>
      <c r="O218" s="319">
        <f t="shared" si="12"/>
        <v>603</v>
      </c>
      <c r="P218" s="332">
        <f t="shared" si="11"/>
        <v>1</v>
      </c>
    </row>
    <row r="219" spans="2:16" ht="15">
      <c r="B219" s="292" t="s">
        <v>278</v>
      </c>
      <c r="C219" s="343">
        <f>I218</f>
        <v>39888</v>
      </c>
      <c r="D219" s="331">
        <f>J218</f>
        <v>2009</v>
      </c>
      <c r="E219" s="313">
        <f>K218</f>
        <v>75</v>
      </c>
      <c r="F219" s="314">
        <f>L218</f>
        <v>0.7395833333333334</v>
      </c>
      <c r="G219" s="329">
        <f>IF((L219-F219)&gt;0,K219-E219,IF((L219-F219)=0,0,K219-E219-$F$278))</f>
        <v>0</v>
      </c>
      <c r="H219" s="314">
        <f>IF((L219-F219)&gt;0,L219-F219,IF((L219-F219)=0,0,$H$278+L219-F219))</f>
        <v>0.0659722222222221</v>
      </c>
      <c r="I219" s="343">
        <f>C220</f>
        <v>39888</v>
      </c>
      <c r="J219" s="334">
        <f>D220</f>
        <v>2009</v>
      </c>
      <c r="K219" s="335">
        <f>E220</f>
        <v>75</v>
      </c>
      <c r="L219" s="314">
        <f>F220</f>
        <v>0.8055555555555555</v>
      </c>
      <c r="M219" s="319"/>
      <c r="N219" s="319"/>
      <c r="O219" s="319">
        <f t="shared" si="12"/>
        <v>50</v>
      </c>
      <c r="P219" s="332">
        <f t="shared" si="11"/>
        <v>1</v>
      </c>
    </row>
    <row r="220" spans="1:16" ht="15">
      <c r="A220" s="307">
        <v>105</v>
      </c>
      <c r="B220" s="292" t="s">
        <v>454</v>
      </c>
      <c r="C220" s="518">
        <v>39888</v>
      </c>
      <c r="D220" s="313">
        <v>2009</v>
      </c>
      <c r="E220" s="313">
        <v>75</v>
      </c>
      <c r="F220" s="314">
        <v>0.8055555555555555</v>
      </c>
      <c r="G220" s="329">
        <v>0</v>
      </c>
      <c r="H220" s="314">
        <v>0.3333333333333333</v>
      </c>
      <c r="I220" s="518">
        <v>39889</v>
      </c>
      <c r="J220" s="313">
        <v>2009</v>
      </c>
      <c r="K220" s="313">
        <v>76</v>
      </c>
      <c r="L220" s="314">
        <v>0.1388888888888889</v>
      </c>
      <c r="M220" s="296">
        <v>3000</v>
      </c>
      <c r="N220" s="321">
        <v>86.4</v>
      </c>
      <c r="O220" s="319">
        <f t="shared" si="12"/>
        <v>604</v>
      </c>
      <c r="P220" s="332">
        <f t="shared" si="11"/>
        <v>1</v>
      </c>
    </row>
    <row r="221" spans="2:16" ht="15">
      <c r="B221" s="292" t="s">
        <v>279</v>
      </c>
      <c r="C221" s="343">
        <f>I220</f>
        <v>39889</v>
      </c>
      <c r="D221" s="331">
        <f>J220</f>
        <v>2009</v>
      </c>
      <c r="E221" s="313">
        <f>K220</f>
        <v>76</v>
      </c>
      <c r="F221" s="314">
        <f>L220</f>
        <v>0.1388888888888889</v>
      </c>
      <c r="G221" s="329">
        <f>IF((L221-F221)&gt;0,K221-E221,IF((L221-F221)=0,0,K221-E221-$F$278))</f>
        <v>0</v>
      </c>
      <c r="H221" s="314">
        <f>IF((L221-F221)&gt;0,L221-F221,IF((L221-F221)=0,0,$H$278+L221-F221))</f>
        <v>0</v>
      </c>
      <c r="I221" s="343">
        <f>C222</f>
        <v>39889</v>
      </c>
      <c r="J221" s="334">
        <f>D222</f>
        <v>2009</v>
      </c>
      <c r="K221" s="335">
        <f>E222</f>
        <v>76</v>
      </c>
      <c r="L221" s="314">
        <f>F222</f>
        <v>0.1388888888888889</v>
      </c>
      <c r="M221" s="319"/>
      <c r="N221" s="319"/>
      <c r="O221" s="319">
        <f t="shared" si="12"/>
        <v>50</v>
      </c>
      <c r="P221" s="332">
        <f t="shared" si="11"/>
        <v>1</v>
      </c>
    </row>
    <row r="222" spans="1:16" ht="15">
      <c r="A222" s="307">
        <v>106</v>
      </c>
      <c r="B222" s="292" t="s">
        <v>455</v>
      </c>
      <c r="C222" s="518">
        <v>39889</v>
      </c>
      <c r="D222" s="313">
        <v>2009</v>
      </c>
      <c r="E222" s="313">
        <v>76</v>
      </c>
      <c r="F222" s="314">
        <v>0.1388888888888889</v>
      </c>
      <c r="G222" s="329">
        <v>0</v>
      </c>
      <c r="H222" s="314">
        <v>0.027777777777777776</v>
      </c>
      <c r="I222" s="518">
        <v>39889</v>
      </c>
      <c r="J222" s="313">
        <v>2009</v>
      </c>
      <c r="K222" s="313">
        <v>76</v>
      </c>
      <c r="L222" s="314">
        <v>0.16666666666666666</v>
      </c>
      <c r="M222" s="296">
        <v>4000</v>
      </c>
      <c r="N222" s="321">
        <v>9.6</v>
      </c>
      <c r="O222" s="319">
        <f t="shared" si="12"/>
        <v>605</v>
      </c>
      <c r="P222" s="332">
        <f t="shared" si="11"/>
        <v>1</v>
      </c>
    </row>
    <row r="223" spans="2:16" ht="15">
      <c r="B223" s="292" t="s">
        <v>280</v>
      </c>
      <c r="C223" s="343">
        <f>I222</f>
        <v>39889</v>
      </c>
      <c r="D223" s="331">
        <f>J222</f>
        <v>2009</v>
      </c>
      <c r="E223" s="313">
        <f>K222</f>
        <v>76</v>
      </c>
      <c r="F223" s="314">
        <f>L222</f>
        <v>0.16666666666666666</v>
      </c>
      <c r="G223" s="329">
        <f>IF((L223-F223)&gt;0,K223-E223,IF((L223-F223)=0,0,K223-E223-$F$278))</f>
        <v>0</v>
      </c>
      <c r="H223" s="314">
        <f>IF((L223-F223)&gt;0,L223-F223,IF((L223-F223)=0,0,$H$278+L223-F223))</f>
        <v>0</v>
      </c>
      <c r="I223" s="343">
        <f>C224</f>
        <v>39889</v>
      </c>
      <c r="J223" s="334">
        <f>D224</f>
        <v>2009</v>
      </c>
      <c r="K223" s="335">
        <f>E224</f>
        <v>76</v>
      </c>
      <c r="L223" s="314">
        <f>F224</f>
        <v>0.16666666666666666</v>
      </c>
      <c r="M223" s="319"/>
      <c r="N223" s="319"/>
      <c r="O223" s="319">
        <f t="shared" si="12"/>
        <v>50</v>
      </c>
      <c r="P223" s="332">
        <f t="shared" si="11"/>
        <v>1</v>
      </c>
    </row>
    <row r="224" spans="1:16" ht="15">
      <c r="A224" s="307">
        <v>107</v>
      </c>
      <c r="B224" s="292" t="s">
        <v>456</v>
      </c>
      <c r="C224" s="518">
        <v>39889</v>
      </c>
      <c r="D224" s="313">
        <v>2009</v>
      </c>
      <c r="E224" s="313">
        <v>76</v>
      </c>
      <c r="F224" s="314">
        <v>0.16666666666666666</v>
      </c>
      <c r="G224" s="329">
        <v>0</v>
      </c>
      <c r="H224" s="314">
        <v>0.5590277777777778</v>
      </c>
      <c r="I224" s="518">
        <v>39889</v>
      </c>
      <c r="J224" s="313">
        <v>2009</v>
      </c>
      <c r="K224" s="313">
        <v>76</v>
      </c>
      <c r="L224" s="314">
        <v>0.7256944444444445</v>
      </c>
      <c r="M224" s="296">
        <v>4000</v>
      </c>
      <c r="N224" s="321">
        <v>193.2</v>
      </c>
      <c r="O224" s="319">
        <f t="shared" si="12"/>
        <v>606</v>
      </c>
      <c r="P224" s="332">
        <f t="shared" si="11"/>
        <v>1</v>
      </c>
    </row>
    <row r="225" spans="2:16" ht="15">
      <c r="B225" s="292" t="s">
        <v>284</v>
      </c>
      <c r="C225" s="343">
        <f>I224</f>
        <v>39889</v>
      </c>
      <c r="D225" s="331">
        <f>J224</f>
        <v>2009</v>
      </c>
      <c r="E225" s="313">
        <f>K224</f>
        <v>76</v>
      </c>
      <c r="F225" s="314">
        <f>L224</f>
        <v>0.7256944444444445</v>
      </c>
      <c r="G225" s="329">
        <f>IF((L225-F225)&gt;0,K225-E225,IF((L225-F225)=0,0,K225-E225-$F$278))</f>
        <v>0</v>
      </c>
      <c r="H225" s="314">
        <f>IF((L225-F225)&gt;0,L225-F225,IF((L225-F225)=0,0,$H$278+L225-F225))</f>
        <v>0.06944444444444431</v>
      </c>
      <c r="I225" s="343">
        <f>C226</f>
        <v>39889</v>
      </c>
      <c r="J225" s="334">
        <f>D226</f>
        <v>2009</v>
      </c>
      <c r="K225" s="335">
        <f>E226</f>
        <v>76</v>
      </c>
      <c r="L225" s="314">
        <f>F226</f>
        <v>0.7951388888888888</v>
      </c>
      <c r="M225" s="319"/>
      <c r="N225" s="319"/>
      <c r="O225" s="319">
        <f t="shared" si="12"/>
        <v>50</v>
      </c>
      <c r="P225" s="332">
        <f t="shared" si="11"/>
        <v>1</v>
      </c>
    </row>
    <row r="226" spans="1:16" ht="15">
      <c r="A226" s="307">
        <v>108</v>
      </c>
      <c r="B226" s="292" t="s">
        <v>457</v>
      </c>
      <c r="C226" s="518">
        <v>39889</v>
      </c>
      <c r="D226" s="313">
        <v>2009</v>
      </c>
      <c r="E226" s="313">
        <v>76</v>
      </c>
      <c r="F226" s="314">
        <v>0.7951388888888888</v>
      </c>
      <c r="G226" s="329">
        <v>0</v>
      </c>
      <c r="H226" s="314">
        <v>0.3333333333333333</v>
      </c>
      <c r="I226" s="518">
        <v>39890</v>
      </c>
      <c r="J226" s="313">
        <v>2009</v>
      </c>
      <c r="K226" s="313">
        <v>77</v>
      </c>
      <c r="L226" s="314">
        <v>0.12847222222222224</v>
      </c>
      <c r="M226" s="296">
        <v>3000</v>
      </c>
      <c r="N226" s="321">
        <v>86.4</v>
      </c>
      <c r="O226" s="319">
        <f t="shared" si="12"/>
        <v>607</v>
      </c>
      <c r="P226" s="332">
        <f t="shared" si="11"/>
        <v>1</v>
      </c>
    </row>
    <row r="227" spans="2:16" ht="15">
      <c r="B227" s="292" t="s">
        <v>285</v>
      </c>
      <c r="C227" s="343">
        <f>I226</f>
        <v>39890</v>
      </c>
      <c r="D227" s="331">
        <f>J226</f>
        <v>2009</v>
      </c>
      <c r="E227" s="313">
        <f>K226</f>
        <v>77</v>
      </c>
      <c r="F227" s="314">
        <f>L226</f>
        <v>0.12847222222222224</v>
      </c>
      <c r="G227" s="329">
        <f>IF((L227-F227)&gt;0,K227-E227,IF((L227-F227)=0,0,K227-E227-$F$278))</f>
        <v>0</v>
      </c>
      <c r="H227" s="314">
        <f>IF((L227-F227)&gt;0,L227-F227,IF((L227-F227)=0,0,$H$278+L227-F227))</f>
        <v>0.027777777777777762</v>
      </c>
      <c r="I227" s="343">
        <f>C228</f>
        <v>39890</v>
      </c>
      <c r="J227" s="334">
        <f>D228</f>
        <v>2009</v>
      </c>
      <c r="K227" s="335">
        <f>E228</f>
        <v>77</v>
      </c>
      <c r="L227" s="314">
        <f>F228</f>
        <v>0.15625</v>
      </c>
      <c r="M227" s="319"/>
      <c r="N227" s="319"/>
      <c r="O227" s="319">
        <f t="shared" si="12"/>
        <v>50</v>
      </c>
      <c r="P227" s="332">
        <f t="shared" si="11"/>
        <v>1</v>
      </c>
    </row>
    <row r="228" spans="1:16" ht="15">
      <c r="A228" s="307">
        <v>109</v>
      </c>
      <c r="B228" s="292" t="s">
        <v>458</v>
      </c>
      <c r="C228" s="518">
        <v>39890</v>
      </c>
      <c r="D228" s="313">
        <v>2009</v>
      </c>
      <c r="E228" s="313">
        <v>77</v>
      </c>
      <c r="F228" s="314">
        <v>0.15625</v>
      </c>
      <c r="G228" s="329">
        <v>0</v>
      </c>
      <c r="H228" s="314">
        <v>0.052083333333333336</v>
      </c>
      <c r="I228" s="518">
        <v>39890</v>
      </c>
      <c r="J228" s="313">
        <v>2009</v>
      </c>
      <c r="K228" s="313">
        <v>77</v>
      </c>
      <c r="L228" s="314">
        <v>0.20833333333333334</v>
      </c>
      <c r="M228" s="296">
        <v>4000</v>
      </c>
      <c r="N228" s="321">
        <v>18</v>
      </c>
      <c r="O228" s="319">
        <f t="shared" si="12"/>
        <v>608</v>
      </c>
      <c r="P228" s="332">
        <f t="shared" si="11"/>
        <v>1</v>
      </c>
    </row>
    <row r="229" spans="2:16" ht="15">
      <c r="B229" s="292" t="s">
        <v>286</v>
      </c>
      <c r="C229" s="343">
        <f>I228</f>
        <v>39890</v>
      </c>
      <c r="D229" s="331">
        <f>J228</f>
        <v>2009</v>
      </c>
      <c r="E229" s="313">
        <f>K228</f>
        <v>77</v>
      </c>
      <c r="F229" s="314">
        <f>L228</f>
        <v>0.20833333333333334</v>
      </c>
      <c r="G229" s="329">
        <f>IF((L229-F229)&gt;0,K229-E229,IF((L229-F229)=0,0,K229-E229-$F$278))</f>
        <v>0</v>
      </c>
      <c r="H229" s="314">
        <f>IF((L229-F229)&gt;0,L229-F229,IF((L229-F229)=0,0,$H$278+L229-F229))</f>
        <v>0.036805555555555536</v>
      </c>
      <c r="I229" s="343">
        <f>C230</f>
        <v>39890</v>
      </c>
      <c r="J229" s="334">
        <f>D230</f>
        <v>2009</v>
      </c>
      <c r="K229" s="335">
        <f>E230</f>
        <v>77</v>
      </c>
      <c r="L229" s="314">
        <f>F230</f>
        <v>0.24513888888888888</v>
      </c>
      <c r="M229" s="319"/>
      <c r="N229" s="319"/>
      <c r="O229" s="319">
        <f t="shared" si="12"/>
        <v>50</v>
      </c>
      <c r="P229" s="332">
        <f t="shared" si="11"/>
        <v>1</v>
      </c>
    </row>
    <row r="230" spans="1:16" ht="15">
      <c r="A230" s="307">
        <v>110</v>
      </c>
      <c r="B230" s="292" t="s">
        <v>459</v>
      </c>
      <c r="C230" s="518">
        <v>39890</v>
      </c>
      <c r="D230" s="313">
        <v>2009</v>
      </c>
      <c r="E230" s="313">
        <v>77</v>
      </c>
      <c r="F230" s="314">
        <v>0.24513888888888888</v>
      </c>
      <c r="G230" s="329">
        <v>0</v>
      </c>
      <c r="H230" s="314">
        <v>0.32430555555555557</v>
      </c>
      <c r="I230" s="518">
        <v>39890</v>
      </c>
      <c r="J230" s="313">
        <v>2009</v>
      </c>
      <c r="K230" s="313">
        <v>77</v>
      </c>
      <c r="L230" s="314">
        <v>0.5694444444444444</v>
      </c>
      <c r="M230" s="296">
        <v>4000</v>
      </c>
      <c r="N230" s="321">
        <v>112.08</v>
      </c>
      <c r="O230" s="319">
        <f t="shared" si="12"/>
        <v>609</v>
      </c>
      <c r="P230" s="332">
        <f t="shared" si="11"/>
        <v>1</v>
      </c>
    </row>
    <row r="231" spans="2:16" ht="15">
      <c r="B231" s="292" t="s">
        <v>287</v>
      </c>
      <c r="C231" s="343">
        <f>I230</f>
        <v>39890</v>
      </c>
      <c r="D231" s="331">
        <f>J230</f>
        <v>2009</v>
      </c>
      <c r="E231" s="313">
        <f>K230</f>
        <v>77</v>
      </c>
      <c r="F231" s="314">
        <f>L230</f>
        <v>0.5694444444444444</v>
      </c>
      <c r="G231" s="329">
        <f>IF((L231-F231)&gt;0,K231-E231,IF((L231-F231)=0,0,K231-E231-$F$278))</f>
        <v>0</v>
      </c>
      <c r="H231" s="314">
        <f>IF((L231-F231)&gt;0,L231-F231,IF((L231-F231)=0,0,$H$278+L231-F231))</f>
        <v>0.11111111111111105</v>
      </c>
      <c r="I231" s="343">
        <f>C232</f>
        <v>39890</v>
      </c>
      <c r="J231" s="334">
        <f>D232</f>
        <v>2009</v>
      </c>
      <c r="K231" s="335">
        <f>E232</f>
        <v>77</v>
      </c>
      <c r="L231" s="314">
        <f>F232</f>
        <v>0.6805555555555555</v>
      </c>
      <c r="M231" s="319"/>
      <c r="N231" s="319"/>
      <c r="O231" s="319">
        <f t="shared" si="12"/>
        <v>50</v>
      </c>
      <c r="P231" s="332">
        <f t="shared" si="11"/>
        <v>1</v>
      </c>
    </row>
    <row r="232" spans="1:16" ht="15">
      <c r="A232" s="307">
        <v>111</v>
      </c>
      <c r="B232" s="292" t="s">
        <v>460</v>
      </c>
      <c r="C232" s="518">
        <v>39890</v>
      </c>
      <c r="D232" s="313">
        <v>2009</v>
      </c>
      <c r="E232" s="313">
        <v>77</v>
      </c>
      <c r="F232" s="314">
        <v>0.6805555555555555</v>
      </c>
      <c r="G232" s="329">
        <v>0</v>
      </c>
      <c r="H232" s="314">
        <v>0.3333333333333333</v>
      </c>
      <c r="I232" s="518">
        <v>39891</v>
      </c>
      <c r="J232" s="313">
        <v>2009</v>
      </c>
      <c r="K232" s="313">
        <v>78</v>
      </c>
      <c r="L232" s="314">
        <v>0.013888888888888888</v>
      </c>
      <c r="M232" s="296">
        <v>4000</v>
      </c>
      <c r="N232" s="321">
        <v>115.2</v>
      </c>
      <c r="O232" s="319">
        <f t="shared" si="12"/>
        <v>610</v>
      </c>
      <c r="P232" s="332">
        <f t="shared" si="11"/>
        <v>1</v>
      </c>
    </row>
    <row r="233" spans="2:16" ht="15">
      <c r="B233" s="292" t="s">
        <v>288</v>
      </c>
      <c r="C233" s="343">
        <f>I232</f>
        <v>39891</v>
      </c>
      <c r="D233" s="331">
        <f>J232</f>
        <v>2009</v>
      </c>
      <c r="E233" s="313">
        <f>K232</f>
        <v>78</v>
      </c>
      <c r="F233" s="314">
        <f>L232</f>
        <v>0.013888888888888888</v>
      </c>
      <c r="G233" s="329">
        <f>IF((L233-F233)&gt;0,K233-E233,IF((L233-F233)=0,0,K233-E233-$F$278))</f>
        <v>0</v>
      </c>
      <c r="H233" s="314">
        <f>IF((L233-F233)&gt;0,L233-F233,IF((L233-F233)=0,0,$H$278+L233-F233))</f>
        <v>0</v>
      </c>
      <c r="I233" s="343">
        <f>C234</f>
        <v>39891</v>
      </c>
      <c r="J233" s="334">
        <f>D234</f>
        <v>2009</v>
      </c>
      <c r="K233" s="335">
        <f>E234</f>
        <v>78</v>
      </c>
      <c r="L233" s="314">
        <f>F234</f>
        <v>0.013888888888888888</v>
      </c>
      <c r="M233" s="319"/>
      <c r="N233" s="319"/>
      <c r="O233" s="319">
        <f t="shared" si="12"/>
        <v>50</v>
      </c>
      <c r="P233" s="332">
        <f t="shared" si="11"/>
        <v>1</v>
      </c>
    </row>
    <row r="234" spans="1:16" ht="15">
      <c r="A234" s="307">
        <v>112</v>
      </c>
      <c r="B234" s="292" t="s">
        <v>462</v>
      </c>
      <c r="C234" s="518">
        <v>39891</v>
      </c>
      <c r="D234" s="313">
        <v>2009</v>
      </c>
      <c r="E234" s="313">
        <v>78</v>
      </c>
      <c r="F234" s="314">
        <v>0.013888888888888888</v>
      </c>
      <c r="G234" s="329">
        <v>0</v>
      </c>
      <c r="H234" s="314">
        <v>0.051388888888888894</v>
      </c>
      <c r="I234" s="518">
        <v>39891</v>
      </c>
      <c r="J234" s="313">
        <v>2009</v>
      </c>
      <c r="K234" s="313">
        <v>78</v>
      </c>
      <c r="L234" s="314">
        <v>0.06527777777777778</v>
      </c>
      <c r="M234" s="296">
        <v>4000</v>
      </c>
      <c r="N234" s="321">
        <v>17.76</v>
      </c>
      <c r="O234" s="319">
        <f t="shared" si="12"/>
        <v>611</v>
      </c>
      <c r="P234" s="332">
        <f t="shared" si="11"/>
        <v>1</v>
      </c>
    </row>
    <row r="235" spans="2:16" ht="15">
      <c r="B235" s="292" t="s">
        <v>289</v>
      </c>
      <c r="C235" s="343">
        <f>I234</f>
        <v>39891</v>
      </c>
      <c r="D235" s="331">
        <f>J234</f>
        <v>2009</v>
      </c>
      <c r="E235" s="313">
        <f>K234</f>
        <v>78</v>
      </c>
      <c r="F235" s="314">
        <f>L234</f>
        <v>0.06527777777777778</v>
      </c>
      <c r="G235" s="329">
        <f>IF((L235-F235)&gt;0,K235-E235,IF((L235-F235)=0,0,K235-E235-$F$278))</f>
        <v>0</v>
      </c>
      <c r="H235" s="314">
        <f>IF((L235-F235)&gt;0,L235-F235,IF((L235-F235)=0,0,$H$278+L235-F235))</f>
        <v>0.04236111111111111</v>
      </c>
      <c r="I235" s="343">
        <f>C236</f>
        <v>39891</v>
      </c>
      <c r="J235" s="334">
        <f>D236</f>
        <v>2009</v>
      </c>
      <c r="K235" s="335">
        <f>E236</f>
        <v>78</v>
      </c>
      <c r="L235" s="314">
        <f>F236</f>
        <v>0.1076388888888889</v>
      </c>
      <c r="M235" s="319"/>
      <c r="N235" s="319"/>
      <c r="O235" s="319">
        <f t="shared" si="12"/>
        <v>50</v>
      </c>
      <c r="P235" s="332">
        <f t="shared" si="11"/>
        <v>1</v>
      </c>
    </row>
    <row r="236" spans="1:16" ht="15">
      <c r="A236" s="307">
        <v>113</v>
      </c>
      <c r="B236" s="292" t="s">
        <v>463</v>
      </c>
      <c r="C236" s="518">
        <v>39891</v>
      </c>
      <c r="D236" s="313">
        <v>2009</v>
      </c>
      <c r="E236" s="313">
        <v>78</v>
      </c>
      <c r="F236" s="314">
        <v>0.1076388888888889</v>
      </c>
      <c r="G236" s="329">
        <v>0</v>
      </c>
      <c r="H236" s="314">
        <v>0.3333333333333333</v>
      </c>
      <c r="I236" s="518">
        <v>39891</v>
      </c>
      <c r="J236" s="313">
        <v>2009</v>
      </c>
      <c r="K236" s="313">
        <v>78</v>
      </c>
      <c r="L236" s="314">
        <v>0.44097222222222227</v>
      </c>
      <c r="M236" s="296">
        <v>3000</v>
      </c>
      <c r="N236" s="321">
        <v>86.4</v>
      </c>
      <c r="O236" s="319">
        <f t="shared" si="12"/>
        <v>612</v>
      </c>
      <c r="P236" s="332">
        <f t="shared" si="11"/>
        <v>1</v>
      </c>
    </row>
    <row r="237" spans="2:16" ht="15">
      <c r="B237" s="292" t="s">
        <v>290</v>
      </c>
      <c r="C237" s="343">
        <f>I236</f>
        <v>39891</v>
      </c>
      <c r="D237" s="331">
        <f>J236</f>
        <v>2009</v>
      </c>
      <c r="E237" s="313">
        <f>K236</f>
        <v>78</v>
      </c>
      <c r="F237" s="314">
        <f>L236</f>
        <v>0.44097222222222227</v>
      </c>
      <c r="G237" s="329">
        <f>IF((L237-F237)&gt;0,K237-E237,IF((L237-F237)=0,0,K237-E237-$F$278))</f>
        <v>0</v>
      </c>
      <c r="H237" s="314">
        <f>IF((L237-F237)&gt;0,L237-F237,IF((L237-F237)=0,0,$H$278+L237-F237))</f>
        <v>0.18055555555555552</v>
      </c>
      <c r="I237" s="343">
        <f>C238</f>
        <v>39891</v>
      </c>
      <c r="J237" s="334">
        <f>D238</f>
        <v>2009</v>
      </c>
      <c r="K237" s="335">
        <f>E238</f>
        <v>78</v>
      </c>
      <c r="L237" s="314">
        <f>F238</f>
        <v>0.6215277777777778</v>
      </c>
      <c r="M237" s="319"/>
      <c r="N237" s="319"/>
      <c r="O237" s="319">
        <f t="shared" si="12"/>
        <v>50</v>
      </c>
      <c r="P237" s="332">
        <f t="shared" si="11"/>
        <v>1</v>
      </c>
    </row>
    <row r="238" spans="1:16" ht="15">
      <c r="A238" s="307">
        <v>114</v>
      </c>
      <c r="B238" s="292" t="s">
        <v>464</v>
      </c>
      <c r="C238" s="518">
        <v>39891</v>
      </c>
      <c r="D238" s="313">
        <v>2009</v>
      </c>
      <c r="E238" s="313">
        <v>78</v>
      </c>
      <c r="F238" s="314">
        <v>0.6215277777777778</v>
      </c>
      <c r="G238" s="329">
        <v>0</v>
      </c>
      <c r="H238" s="314">
        <v>0.4166666666666667</v>
      </c>
      <c r="I238" s="518">
        <v>39892</v>
      </c>
      <c r="J238" s="313">
        <v>2009</v>
      </c>
      <c r="K238" s="313">
        <v>79</v>
      </c>
      <c r="L238" s="314">
        <v>0.03819444444444444</v>
      </c>
      <c r="M238" s="296">
        <v>4000</v>
      </c>
      <c r="N238" s="321">
        <v>144</v>
      </c>
      <c r="O238" s="319">
        <f t="shared" si="12"/>
        <v>613</v>
      </c>
      <c r="P238" s="332">
        <f t="shared" si="11"/>
        <v>1</v>
      </c>
    </row>
    <row r="239" spans="2:16" ht="15">
      <c r="B239" s="292" t="s">
        <v>291</v>
      </c>
      <c r="C239" s="343">
        <f>I238</f>
        <v>39892</v>
      </c>
      <c r="D239" s="331">
        <f>J238</f>
        <v>2009</v>
      </c>
      <c r="E239" s="313">
        <f>K238</f>
        <v>79</v>
      </c>
      <c r="F239" s="314">
        <f>L238</f>
        <v>0.03819444444444444</v>
      </c>
      <c r="G239" s="329">
        <f>IF((L239-F239)&gt;0,K239-E239,IF((L239-F239)=0,0,K239-E239-$F$278))</f>
        <v>0</v>
      </c>
      <c r="H239" s="314">
        <f>IF((L239-F239)&gt;0,L239-F239,IF((L239-F239)=0,0,$H$278+L239-F239))</f>
        <v>0.06944444444444445</v>
      </c>
      <c r="I239" s="343">
        <f>C240</f>
        <v>39892</v>
      </c>
      <c r="J239" s="334">
        <f>D240</f>
        <v>2009</v>
      </c>
      <c r="K239" s="335">
        <f>E240</f>
        <v>79</v>
      </c>
      <c r="L239" s="314">
        <f>F240</f>
        <v>0.1076388888888889</v>
      </c>
      <c r="M239" s="319"/>
      <c r="N239" s="319"/>
      <c r="O239" s="319">
        <f t="shared" si="12"/>
        <v>50</v>
      </c>
      <c r="P239" s="332">
        <f t="shared" si="11"/>
        <v>1</v>
      </c>
    </row>
    <row r="240" spans="1:16" ht="15">
      <c r="A240" s="307">
        <v>115</v>
      </c>
      <c r="B240" s="292" t="s">
        <v>465</v>
      </c>
      <c r="C240" s="518">
        <v>39892</v>
      </c>
      <c r="D240" s="313">
        <v>2009</v>
      </c>
      <c r="E240" s="313">
        <v>79</v>
      </c>
      <c r="F240" s="314">
        <v>0.1076388888888889</v>
      </c>
      <c r="G240" s="329">
        <v>0</v>
      </c>
      <c r="H240" s="314">
        <v>0.3333333333333333</v>
      </c>
      <c r="I240" s="518">
        <v>39892</v>
      </c>
      <c r="J240" s="313">
        <v>2009</v>
      </c>
      <c r="K240" s="313">
        <v>79</v>
      </c>
      <c r="L240" s="314">
        <v>0.44097222222222227</v>
      </c>
      <c r="M240" s="296">
        <v>3000</v>
      </c>
      <c r="N240" s="321">
        <v>86.4</v>
      </c>
      <c r="O240" s="319">
        <f t="shared" si="12"/>
        <v>614</v>
      </c>
      <c r="P240" s="332">
        <f t="shared" si="11"/>
        <v>1</v>
      </c>
    </row>
    <row r="241" spans="2:16" ht="15">
      <c r="B241" s="292" t="s">
        <v>292</v>
      </c>
      <c r="C241" s="343">
        <f>I240</f>
        <v>39892</v>
      </c>
      <c r="D241" s="331">
        <f>J240</f>
        <v>2009</v>
      </c>
      <c r="E241" s="313">
        <f>K240</f>
        <v>79</v>
      </c>
      <c r="F241" s="314">
        <f>L240</f>
        <v>0.44097222222222227</v>
      </c>
      <c r="G241" s="329">
        <f>IF((L241-F241)&gt;0,K241-E241,IF((L241-F241)=0,0,K241-E241-$F$278))</f>
        <v>0</v>
      </c>
      <c r="H241" s="314">
        <f>IF((L241-F241)&gt;0,L241-F241,IF((L241-F241)=0,0,$H$278+L241-F241))</f>
        <v>0.027777777777777735</v>
      </c>
      <c r="I241" s="343">
        <f>C242</f>
        <v>39892</v>
      </c>
      <c r="J241" s="334">
        <f>D242</f>
        <v>2009</v>
      </c>
      <c r="K241" s="335">
        <f>E242</f>
        <v>79</v>
      </c>
      <c r="L241" s="314">
        <f>F242</f>
        <v>0.46875</v>
      </c>
      <c r="M241" s="319"/>
      <c r="N241" s="319"/>
      <c r="O241" s="319">
        <f t="shared" si="12"/>
        <v>50</v>
      </c>
      <c r="P241" s="332">
        <f t="shared" si="11"/>
        <v>1</v>
      </c>
    </row>
    <row r="242" spans="1:16" ht="15">
      <c r="A242" s="307">
        <v>116</v>
      </c>
      <c r="B242" s="292" t="s">
        <v>466</v>
      </c>
      <c r="C242" s="518">
        <v>39892</v>
      </c>
      <c r="D242" s="313">
        <v>2009</v>
      </c>
      <c r="E242" s="313">
        <v>79</v>
      </c>
      <c r="F242" s="314">
        <v>0.46875</v>
      </c>
      <c r="G242" s="329">
        <v>0</v>
      </c>
      <c r="H242" s="314">
        <v>0.125</v>
      </c>
      <c r="I242" s="518">
        <v>39892</v>
      </c>
      <c r="J242" s="313">
        <v>2009</v>
      </c>
      <c r="K242" s="313">
        <v>79</v>
      </c>
      <c r="L242" s="314">
        <v>0.59375</v>
      </c>
      <c r="M242" s="296">
        <v>4000</v>
      </c>
      <c r="N242" s="321">
        <v>43.2</v>
      </c>
      <c r="O242" s="319">
        <f t="shared" si="12"/>
        <v>615</v>
      </c>
      <c r="P242" s="332">
        <f t="shared" si="11"/>
        <v>1</v>
      </c>
    </row>
    <row r="243" spans="2:16" ht="15">
      <c r="B243" s="292" t="s">
        <v>293</v>
      </c>
      <c r="C243" s="343">
        <f>I242</f>
        <v>39892</v>
      </c>
      <c r="D243" s="331">
        <f>J242</f>
        <v>2009</v>
      </c>
      <c r="E243" s="313">
        <f>K242</f>
        <v>79</v>
      </c>
      <c r="F243" s="314">
        <f>L242</f>
        <v>0.59375</v>
      </c>
      <c r="G243" s="329">
        <f>IF((L243-F243)&gt;0,K243-E243,IF((L243-F243)=0,0,K243-E243-$F$278))</f>
        <v>0</v>
      </c>
      <c r="H243" s="314">
        <f>IF((L243-F243)&gt;0,L243-F243,IF((L243-F243)=0,0,$H$278+L243-F243))</f>
        <v>0</v>
      </c>
      <c r="I243" s="343">
        <f>C244</f>
        <v>39892</v>
      </c>
      <c r="J243" s="334">
        <f>D244</f>
        <v>2009</v>
      </c>
      <c r="K243" s="335">
        <f>E244</f>
        <v>79</v>
      </c>
      <c r="L243" s="314">
        <f>F244</f>
        <v>0.59375</v>
      </c>
      <c r="M243" s="319"/>
      <c r="N243" s="319"/>
      <c r="O243" s="319">
        <f t="shared" si="12"/>
        <v>50</v>
      </c>
      <c r="P243" s="332">
        <f t="shared" si="11"/>
        <v>1</v>
      </c>
    </row>
    <row r="244" spans="1:16" ht="15">
      <c r="A244" s="307">
        <v>117</v>
      </c>
      <c r="B244" s="292" t="s">
        <v>467</v>
      </c>
      <c r="C244" s="518">
        <v>39892</v>
      </c>
      <c r="D244" s="313">
        <v>2009</v>
      </c>
      <c r="E244" s="313">
        <v>79</v>
      </c>
      <c r="F244" s="314">
        <v>0.59375</v>
      </c>
      <c r="G244" s="329">
        <v>0</v>
      </c>
      <c r="H244" s="314">
        <v>0.0763888888888889</v>
      </c>
      <c r="I244" s="518">
        <v>39892</v>
      </c>
      <c r="J244" s="313">
        <v>2009</v>
      </c>
      <c r="K244" s="313">
        <v>79</v>
      </c>
      <c r="L244" s="314">
        <v>0.6701388888888888</v>
      </c>
      <c r="M244" s="296">
        <v>4000</v>
      </c>
      <c r="N244" s="321">
        <v>26.4</v>
      </c>
      <c r="O244" s="319">
        <f t="shared" si="12"/>
        <v>616</v>
      </c>
      <c r="P244" s="332">
        <f t="shared" si="11"/>
        <v>1</v>
      </c>
    </row>
    <row r="245" spans="2:16" ht="15">
      <c r="B245" s="292" t="s">
        <v>294</v>
      </c>
      <c r="C245" s="343">
        <f>I244</f>
        <v>39892</v>
      </c>
      <c r="D245" s="331">
        <f>J244</f>
        <v>2009</v>
      </c>
      <c r="E245" s="313">
        <f>K244</f>
        <v>79</v>
      </c>
      <c r="F245" s="314">
        <f>L244</f>
        <v>0.6701388888888888</v>
      </c>
      <c r="G245" s="329">
        <f>IF((L245-F245)&gt;0,K245-E245,IF((L245-F245)=0,0,K245-E245-$F$278))</f>
        <v>0</v>
      </c>
      <c r="H245" s="314">
        <f>IF((L245-F245)&gt;0,L245-F245,IF((L245-F245)=0,0,$H$278+L245-F245))</f>
        <v>0.16319444444444453</v>
      </c>
      <c r="I245" s="343">
        <f>C246</f>
        <v>39892</v>
      </c>
      <c r="J245" s="334">
        <f>D246</f>
        <v>2009</v>
      </c>
      <c r="K245" s="335">
        <f>E246</f>
        <v>79</v>
      </c>
      <c r="L245" s="314">
        <f>F246</f>
        <v>0.8333333333333334</v>
      </c>
      <c r="M245" s="319"/>
      <c r="N245" s="319"/>
      <c r="O245" s="319">
        <f t="shared" si="12"/>
        <v>50</v>
      </c>
      <c r="P245" s="332">
        <f t="shared" si="11"/>
        <v>1</v>
      </c>
    </row>
    <row r="246" spans="1:16" ht="15">
      <c r="A246" s="307">
        <v>118</v>
      </c>
      <c r="B246" s="292" t="s">
        <v>468</v>
      </c>
      <c r="C246" s="518">
        <v>39892</v>
      </c>
      <c r="D246" s="313">
        <v>2009</v>
      </c>
      <c r="E246" s="313">
        <v>79</v>
      </c>
      <c r="F246" s="314">
        <v>0.8333333333333334</v>
      </c>
      <c r="G246" s="329">
        <v>0</v>
      </c>
      <c r="H246" s="314">
        <v>0.19444444444444445</v>
      </c>
      <c r="I246" s="518">
        <v>39893</v>
      </c>
      <c r="J246" s="313">
        <v>2009</v>
      </c>
      <c r="K246" s="313">
        <v>80</v>
      </c>
      <c r="L246" s="314">
        <v>0.027777777777777776</v>
      </c>
      <c r="M246" s="296">
        <v>4000</v>
      </c>
      <c r="N246" s="321">
        <v>67.2</v>
      </c>
      <c r="O246" s="319">
        <f t="shared" si="12"/>
        <v>617</v>
      </c>
      <c r="P246" s="332">
        <f t="shared" si="11"/>
        <v>1</v>
      </c>
    </row>
    <row r="247" spans="2:16" ht="15">
      <c r="B247" s="292" t="s">
        <v>295</v>
      </c>
      <c r="C247" s="343">
        <f>I246</f>
        <v>39893</v>
      </c>
      <c r="D247" s="331">
        <f>J246</f>
        <v>2009</v>
      </c>
      <c r="E247" s="313">
        <f>K246</f>
        <v>80</v>
      </c>
      <c r="F247" s="314">
        <f>L246</f>
        <v>0.027777777777777776</v>
      </c>
      <c r="G247" s="329">
        <f>IF((L247-F247)&gt;0,K247-E247,IF((L247-F247)=0,0,K247-E247-$F$278))</f>
        <v>0</v>
      </c>
      <c r="H247" s="314">
        <f>IF((L247-F247)&gt;0,L247-F247,IF((L247-F247)=0,0,$H$278+L247-F247))</f>
        <v>0.06944444444444445</v>
      </c>
      <c r="I247" s="343">
        <f>C248</f>
        <v>39893</v>
      </c>
      <c r="J247" s="334">
        <f>D248</f>
        <v>2009</v>
      </c>
      <c r="K247" s="335">
        <f>E248</f>
        <v>80</v>
      </c>
      <c r="L247" s="314">
        <f>F248</f>
        <v>0.09722222222222222</v>
      </c>
      <c r="M247" s="319"/>
      <c r="N247" s="319"/>
      <c r="O247" s="319">
        <f t="shared" si="12"/>
        <v>50</v>
      </c>
      <c r="P247" s="332">
        <f t="shared" si="11"/>
        <v>1</v>
      </c>
    </row>
    <row r="248" spans="1:16" ht="15">
      <c r="A248" s="307">
        <v>119</v>
      </c>
      <c r="B248" s="292" t="s">
        <v>470</v>
      </c>
      <c r="C248" s="518">
        <v>39893</v>
      </c>
      <c r="D248" s="313">
        <v>2009</v>
      </c>
      <c r="E248" s="313">
        <v>80</v>
      </c>
      <c r="F248" s="314">
        <v>0.09722222222222222</v>
      </c>
      <c r="G248" s="329">
        <v>0</v>
      </c>
      <c r="H248" s="314">
        <v>0.3333333333333333</v>
      </c>
      <c r="I248" s="518">
        <v>39893</v>
      </c>
      <c r="J248" s="313">
        <v>2009</v>
      </c>
      <c r="K248" s="313">
        <v>80</v>
      </c>
      <c r="L248" s="314">
        <v>0.4305555555555556</v>
      </c>
      <c r="M248" s="296">
        <v>3000</v>
      </c>
      <c r="N248" s="321">
        <v>86.4</v>
      </c>
      <c r="O248" s="319">
        <f t="shared" si="12"/>
        <v>618</v>
      </c>
      <c r="P248" s="332">
        <f t="shared" si="11"/>
        <v>1</v>
      </c>
    </row>
    <row r="249" spans="2:16" ht="15">
      <c r="B249" s="292" t="s">
        <v>296</v>
      </c>
      <c r="C249" s="343">
        <f>I248</f>
        <v>39893</v>
      </c>
      <c r="D249" s="331">
        <f>J248</f>
        <v>2009</v>
      </c>
      <c r="E249" s="313">
        <f>K248</f>
        <v>80</v>
      </c>
      <c r="F249" s="314">
        <f>L248</f>
        <v>0.4305555555555556</v>
      </c>
      <c r="G249" s="329">
        <f>IF((L249-F249)&gt;0,K249-E249,IF((L249-F249)=0,0,K249-E249-$F$278))</f>
        <v>0</v>
      </c>
      <c r="H249" s="314">
        <f>IF((L249-F249)&gt;0,L249-F249,IF((L249-F249)=0,0,$H$278+L249-F249))</f>
        <v>0.3819444444444444</v>
      </c>
      <c r="I249" s="343">
        <f>C250</f>
        <v>39893</v>
      </c>
      <c r="J249" s="334">
        <f>D250</f>
        <v>2009</v>
      </c>
      <c r="K249" s="335">
        <f>E250</f>
        <v>80</v>
      </c>
      <c r="L249" s="314">
        <f>F250</f>
        <v>0.8125</v>
      </c>
      <c r="M249" s="319"/>
      <c r="N249" s="319"/>
      <c r="O249" s="319">
        <f t="shared" si="12"/>
        <v>50</v>
      </c>
      <c r="P249" s="332">
        <f t="shared" si="11"/>
        <v>1</v>
      </c>
    </row>
    <row r="250" spans="1:16" ht="15">
      <c r="A250" s="307">
        <v>120</v>
      </c>
      <c r="B250" s="292" t="s">
        <v>471</v>
      </c>
      <c r="C250" s="518">
        <v>39893</v>
      </c>
      <c r="D250" s="313">
        <v>2009</v>
      </c>
      <c r="E250" s="313">
        <v>80</v>
      </c>
      <c r="F250" s="314">
        <v>0.8125</v>
      </c>
      <c r="G250" s="329">
        <v>0</v>
      </c>
      <c r="H250" s="314">
        <v>0.18055555555555555</v>
      </c>
      <c r="I250" s="518">
        <v>39893</v>
      </c>
      <c r="J250" s="313">
        <v>2009</v>
      </c>
      <c r="K250" s="313">
        <v>80</v>
      </c>
      <c r="L250" s="314">
        <v>0.9930555555555555</v>
      </c>
      <c r="M250" s="296">
        <v>4000</v>
      </c>
      <c r="N250" s="321">
        <v>62.4</v>
      </c>
      <c r="O250" s="319">
        <f t="shared" si="12"/>
        <v>619</v>
      </c>
      <c r="P250" s="332">
        <f t="shared" si="11"/>
        <v>1</v>
      </c>
    </row>
    <row r="251" spans="2:16" ht="15">
      <c r="B251" s="292" t="s">
        <v>297</v>
      </c>
      <c r="C251" s="343">
        <f>I250</f>
        <v>39893</v>
      </c>
      <c r="D251" s="331">
        <f>J250</f>
        <v>2009</v>
      </c>
      <c r="E251" s="313">
        <f>K250</f>
        <v>80</v>
      </c>
      <c r="F251" s="314">
        <f>L250</f>
        <v>0.9930555555555555</v>
      </c>
      <c r="G251" s="329">
        <f>IF((L251-F251)&gt;0,K251-E251,IF((L251-F251)=0,0,K251-E251-$F$278))</f>
        <v>0</v>
      </c>
      <c r="H251" s="314">
        <f>IF((L251-F251)&gt;0,L251-F251,IF((L251-F251)=0,0,$H$278+L251-F251))</f>
        <v>0</v>
      </c>
      <c r="I251" s="343">
        <f>C252</f>
        <v>39893</v>
      </c>
      <c r="J251" s="334">
        <f>D252</f>
        <v>2009</v>
      </c>
      <c r="K251" s="335">
        <f>E252</f>
        <v>80</v>
      </c>
      <c r="L251" s="314">
        <f>F252</f>
        <v>0.9930555555555555</v>
      </c>
      <c r="M251" s="319"/>
      <c r="N251" s="319"/>
      <c r="O251" s="319">
        <f t="shared" si="12"/>
        <v>50</v>
      </c>
      <c r="P251" s="332">
        <f t="shared" si="11"/>
        <v>1</v>
      </c>
    </row>
    <row r="252" spans="1:16" ht="15">
      <c r="A252" s="307">
        <v>121</v>
      </c>
      <c r="B252" s="292" t="s">
        <v>473</v>
      </c>
      <c r="C252" s="518">
        <v>39893</v>
      </c>
      <c r="D252" s="313">
        <v>2009</v>
      </c>
      <c r="E252" s="313">
        <v>80</v>
      </c>
      <c r="F252" s="314">
        <v>0.9930555555555555</v>
      </c>
      <c r="G252" s="329">
        <v>0</v>
      </c>
      <c r="H252" s="314">
        <v>0.06180555555555556</v>
      </c>
      <c r="I252" s="518">
        <v>39894</v>
      </c>
      <c r="J252" s="313">
        <v>2009</v>
      </c>
      <c r="K252" s="313">
        <v>81</v>
      </c>
      <c r="L252" s="314">
        <v>0.05486111111111111</v>
      </c>
      <c r="M252" s="296">
        <v>4000</v>
      </c>
      <c r="N252" s="321">
        <v>21.36</v>
      </c>
      <c r="O252" s="319">
        <f t="shared" si="12"/>
        <v>620</v>
      </c>
      <c r="P252" s="332">
        <f t="shared" si="11"/>
        <v>1</v>
      </c>
    </row>
    <row r="253" spans="2:16" ht="15">
      <c r="B253" s="292" t="s">
        <v>298</v>
      </c>
      <c r="C253" s="343">
        <f>I252</f>
        <v>39894</v>
      </c>
      <c r="D253" s="331">
        <f>J252</f>
        <v>2009</v>
      </c>
      <c r="E253" s="313">
        <f>K252</f>
        <v>81</v>
      </c>
      <c r="F253" s="314">
        <f>L252</f>
        <v>0.05486111111111111</v>
      </c>
      <c r="G253" s="329">
        <f>IF((L253-F253)&gt;0,K253-E253,IF((L253-F253)=0,0,K253-E253-$F$278))</f>
        <v>0</v>
      </c>
      <c r="H253" s="314">
        <f>IF((L253-F253)&gt;0,L253-F253,IF((L253-F253)=0,0,$H$278+L253-F253))</f>
        <v>0.04236111111111111</v>
      </c>
      <c r="I253" s="343">
        <f>C254</f>
        <v>39894</v>
      </c>
      <c r="J253" s="334">
        <f>D254</f>
        <v>2009</v>
      </c>
      <c r="K253" s="335">
        <f>E254</f>
        <v>81</v>
      </c>
      <c r="L253" s="314">
        <f>F254</f>
        <v>0.09722222222222222</v>
      </c>
      <c r="M253" s="319"/>
      <c r="N253" s="319"/>
      <c r="O253" s="319">
        <f t="shared" si="12"/>
        <v>50</v>
      </c>
      <c r="P253" s="332">
        <f t="shared" si="11"/>
        <v>1</v>
      </c>
    </row>
    <row r="254" spans="1:16" ht="15">
      <c r="A254" s="307">
        <v>122</v>
      </c>
      <c r="B254" s="292" t="s">
        <v>474</v>
      </c>
      <c r="C254" s="518">
        <v>39894</v>
      </c>
      <c r="D254" s="313">
        <v>2009</v>
      </c>
      <c r="E254" s="313">
        <v>81</v>
      </c>
      <c r="F254" s="314">
        <v>0.09722222222222222</v>
      </c>
      <c r="G254" s="329">
        <v>0</v>
      </c>
      <c r="H254" s="314">
        <v>0.3333333333333333</v>
      </c>
      <c r="I254" s="518">
        <v>39894</v>
      </c>
      <c r="J254" s="313">
        <v>2009</v>
      </c>
      <c r="K254" s="313">
        <v>81</v>
      </c>
      <c r="L254" s="314">
        <v>0.4305555555555556</v>
      </c>
      <c r="M254" s="296">
        <v>3000</v>
      </c>
      <c r="N254" s="321">
        <v>86.4</v>
      </c>
      <c r="O254" s="319">
        <f t="shared" si="12"/>
        <v>621</v>
      </c>
      <c r="P254" s="332">
        <f t="shared" si="11"/>
        <v>1</v>
      </c>
    </row>
    <row r="255" spans="2:16" ht="15">
      <c r="B255" s="292" t="s">
        <v>299</v>
      </c>
      <c r="C255" s="343">
        <f>I254</f>
        <v>39894</v>
      </c>
      <c r="D255" s="331">
        <f>J254</f>
        <v>2009</v>
      </c>
      <c r="E255" s="313">
        <f>K254</f>
        <v>81</v>
      </c>
      <c r="F255" s="314">
        <f>L254</f>
        <v>0.4305555555555556</v>
      </c>
      <c r="G255" s="329">
        <f>IF((L255-F255)&gt;0,K255-E255,IF((L255-F255)=0,0,K255-E255-$F$278))</f>
        <v>0</v>
      </c>
      <c r="H255" s="314">
        <f>IF((L255-F255)&gt;0,L255-F255,IF((L255-F255)=0,0,$H$278+L255-F255))</f>
        <v>0.027777777777777735</v>
      </c>
      <c r="I255" s="343">
        <f>C256</f>
        <v>39894</v>
      </c>
      <c r="J255" s="334">
        <f>D256</f>
        <v>2009</v>
      </c>
      <c r="K255" s="335">
        <f>E256</f>
        <v>81</v>
      </c>
      <c r="L255" s="314">
        <f>F256</f>
        <v>0.4583333333333333</v>
      </c>
      <c r="M255" s="319"/>
      <c r="N255" s="319"/>
      <c r="O255" s="319">
        <f t="shared" si="12"/>
        <v>50</v>
      </c>
      <c r="P255" s="332">
        <f t="shared" si="11"/>
        <v>1</v>
      </c>
    </row>
    <row r="256" spans="1:16" ht="15">
      <c r="A256" s="307">
        <v>123</v>
      </c>
      <c r="B256" s="292" t="s">
        <v>475</v>
      </c>
      <c r="C256" s="518">
        <v>39894</v>
      </c>
      <c r="D256" s="313">
        <v>2009</v>
      </c>
      <c r="E256" s="313">
        <v>81</v>
      </c>
      <c r="F256" s="314">
        <v>0.4583333333333333</v>
      </c>
      <c r="G256" s="329">
        <v>0</v>
      </c>
      <c r="H256" s="314">
        <v>0.052083333333333336</v>
      </c>
      <c r="I256" s="518">
        <v>39894</v>
      </c>
      <c r="J256" s="313">
        <v>2009</v>
      </c>
      <c r="K256" s="313">
        <v>81</v>
      </c>
      <c r="L256" s="314">
        <v>0.5104166666666666</v>
      </c>
      <c r="M256" s="296">
        <v>4000</v>
      </c>
      <c r="N256" s="321">
        <v>18</v>
      </c>
      <c r="O256" s="319">
        <f t="shared" si="12"/>
        <v>622</v>
      </c>
      <c r="P256" s="332">
        <f t="shared" si="11"/>
        <v>1</v>
      </c>
    </row>
    <row r="257" spans="1:16" ht="15">
      <c r="A257" s="10"/>
      <c r="B257" s="292" t="s">
        <v>300</v>
      </c>
      <c r="C257" s="343">
        <f>I256</f>
        <v>39894</v>
      </c>
      <c r="D257" s="331">
        <f>J256</f>
        <v>2009</v>
      </c>
      <c r="E257" s="313">
        <f>K256</f>
        <v>81</v>
      </c>
      <c r="F257" s="314">
        <f>L256</f>
        <v>0.5104166666666666</v>
      </c>
      <c r="G257" s="329">
        <f>IF((L257-F257)&gt;0,K257-E257,IF((L257-F257)=0,0,K257-E257-$F$278))</f>
        <v>0</v>
      </c>
      <c r="H257" s="314">
        <f>IF((L257-F257)&gt;0,L257-F257,IF((L257-F257)=0,0,$H$278+L257-F257))</f>
        <v>0</v>
      </c>
      <c r="I257" s="343">
        <f>C258</f>
        <v>39894</v>
      </c>
      <c r="J257" s="334">
        <f>D258</f>
        <v>2009</v>
      </c>
      <c r="K257" s="335">
        <f>E258</f>
        <v>81</v>
      </c>
      <c r="L257" s="314">
        <f>F258</f>
        <v>0.5104166666666666</v>
      </c>
      <c r="M257" s="319"/>
      <c r="N257" s="321"/>
      <c r="O257" s="319">
        <f t="shared" si="12"/>
        <v>50</v>
      </c>
      <c r="P257" s="332">
        <f t="shared" si="11"/>
        <v>1</v>
      </c>
    </row>
    <row r="258" spans="1:16" ht="15">
      <c r="A258" s="307">
        <v>124</v>
      </c>
      <c r="B258" s="292" t="s">
        <v>476</v>
      </c>
      <c r="C258" s="518">
        <v>39894</v>
      </c>
      <c r="D258" s="313">
        <v>2009</v>
      </c>
      <c r="E258" s="313">
        <v>81</v>
      </c>
      <c r="F258" s="314">
        <v>0.5104166666666666</v>
      </c>
      <c r="G258" s="329">
        <v>0</v>
      </c>
      <c r="H258" s="314">
        <v>0.32222222222222224</v>
      </c>
      <c r="I258" s="518">
        <v>39894</v>
      </c>
      <c r="J258" s="313">
        <v>2009</v>
      </c>
      <c r="K258" s="313">
        <v>81</v>
      </c>
      <c r="L258" s="314">
        <v>0.8326388888888889</v>
      </c>
      <c r="M258" s="296">
        <v>4000</v>
      </c>
      <c r="N258" s="321">
        <v>111.36</v>
      </c>
      <c r="O258" s="319">
        <f t="shared" si="12"/>
        <v>623</v>
      </c>
      <c r="P258" s="332">
        <f t="shared" si="11"/>
        <v>1</v>
      </c>
    </row>
    <row r="259" spans="1:16" ht="15">
      <c r="A259" s="10"/>
      <c r="B259" s="292" t="s">
        <v>301</v>
      </c>
      <c r="C259" s="343">
        <f>I258</f>
        <v>39894</v>
      </c>
      <c r="D259" s="331">
        <f>J258</f>
        <v>2009</v>
      </c>
      <c r="E259" s="313">
        <f>K258</f>
        <v>81</v>
      </c>
      <c r="F259" s="314">
        <f>L258</f>
        <v>0.8326388888888889</v>
      </c>
      <c r="G259" s="329">
        <f>IF((L259-F259)&gt;0,K259-E259,IF((L259-F259)=0,0,K259-E259-$F$278))</f>
        <v>0</v>
      </c>
      <c r="H259" s="314">
        <f>IF((L259-F259)&gt;0,L259-F259,IF((L259-F259)=0,0,$H$278+L259-F259))</f>
        <v>0</v>
      </c>
      <c r="I259" s="343">
        <f>C260</f>
        <v>39894</v>
      </c>
      <c r="J259" s="334">
        <f>D260</f>
        <v>2009</v>
      </c>
      <c r="K259" s="335">
        <f>E260</f>
        <v>81</v>
      </c>
      <c r="L259" s="314">
        <f>F260</f>
        <v>0.8326388888888889</v>
      </c>
      <c r="M259" s="319"/>
      <c r="N259" s="321"/>
      <c r="O259" s="319">
        <f t="shared" si="12"/>
        <v>50</v>
      </c>
      <c r="P259" s="332">
        <f t="shared" si="11"/>
        <v>1</v>
      </c>
    </row>
    <row r="260" spans="1:16" ht="15">
      <c r="A260" s="307">
        <v>125</v>
      </c>
      <c r="B260" s="292" t="s">
        <v>478</v>
      </c>
      <c r="C260" s="518">
        <v>39894</v>
      </c>
      <c r="D260" s="313">
        <v>2009</v>
      </c>
      <c r="E260" s="313">
        <v>81</v>
      </c>
      <c r="F260" s="314">
        <v>0.8326388888888889</v>
      </c>
      <c r="G260" s="329">
        <v>0</v>
      </c>
      <c r="H260" s="314">
        <v>0.1951388888888889</v>
      </c>
      <c r="I260" s="518">
        <v>39895</v>
      </c>
      <c r="J260" s="313">
        <v>2009</v>
      </c>
      <c r="K260" s="313">
        <v>82</v>
      </c>
      <c r="L260" s="314">
        <v>0.027777777777777776</v>
      </c>
      <c r="M260" s="296">
        <v>4000</v>
      </c>
      <c r="N260" s="321">
        <v>67.44</v>
      </c>
      <c r="O260" s="319">
        <f t="shared" si="12"/>
        <v>624</v>
      </c>
      <c r="P260" s="332">
        <f t="shared" si="11"/>
        <v>1</v>
      </c>
    </row>
    <row r="261" spans="1:16" ht="15">
      <c r="A261" s="10"/>
      <c r="B261" s="292" t="s">
        <v>302</v>
      </c>
      <c r="C261" s="343">
        <f>I260</f>
        <v>39895</v>
      </c>
      <c r="D261" s="331">
        <f>J260</f>
        <v>2009</v>
      </c>
      <c r="E261" s="313">
        <f>K260</f>
        <v>82</v>
      </c>
      <c r="F261" s="314">
        <f>L260</f>
        <v>0.027777777777777776</v>
      </c>
      <c r="G261" s="329">
        <f>IF((L261-F261)&gt;0,K261-E261,IF((L261-F261)=0,0,K261-E261-$F$278))</f>
        <v>0</v>
      </c>
      <c r="H261" s="314">
        <f>IF((L261-F261)&gt;0,L261-F261,IF((L261-F261)=0,0,$H$278+L261-F261))</f>
        <v>0.06944444444444445</v>
      </c>
      <c r="I261" s="343">
        <f>C262</f>
        <v>39895</v>
      </c>
      <c r="J261" s="334">
        <f>D262</f>
        <v>2009</v>
      </c>
      <c r="K261" s="335">
        <f>E262</f>
        <v>82</v>
      </c>
      <c r="L261" s="314">
        <f>F262</f>
        <v>0.09722222222222222</v>
      </c>
      <c r="M261" s="319"/>
      <c r="N261" s="321"/>
      <c r="O261" s="319">
        <f t="shared" si="12"/>
        <v>50</v>
      </c>
      <c r="P261" s="332">
        <f t="shared" si="11"/>
        <v>1</v>
      </c>
    </row>
    <row r="262" spans="1:16" ht="15">
      <c r="A262" s="307">
        <v>126</v>
      </c>
      <c r="B262" s="292" t="s">
        <v>479</v>
      </c>
      <c r="C262" s="518">
        <v>39895</v>
      </c>
      <c r="D262" s="313">
        <v>2009</v>
      </c>
      <c r="E262" s="313">
        <v>82</v>
      </c>
      <c r="F262" s="314">
        <v>0.09722222222222222</v>
      </c>
      <c r="G262" s="329">
        <v>0</v>
      </c>
      <c r="H262" s="314">
        <v>0.3333333333333333</v>
      </c>
      <c r="I262" s="518">
        <v>39895</v>
      </c>
      <c r="J262" s="313">
        <v>2009</v>
      </c>
      <c r="K262" s="313">
        <v>82</v>
      </c>
      <c r="L262" s="314">
        <v>0.4305555555555556</v>
      </c>
      <c r="M262" s="296">
        <v>3000</v>
      </c>
      <c r="N262" s="321">
        <v>86.4</v>
      </c>
      <c r="O262" s="319">
        <f t="shared" si="12"/>
        <v>625</v>
      </c>
      <c r="P262" s="332">
        <f t="shared" si="11"/>
        <v>1</v>
      </c>
    </row>
    <row r="263" spans="1:16" ht="15">
      <c r="A263" s="10"/>
      <c r="B263" s="292" t="s">
        <v>303</v>
      </c>
      <c r="C263" s="343">
        <f>I262</f>
        <v>39895</v>
      </c>
      <c r="D263" s="331">
        <f>J262</f>
        <v>2009</v>
      </c>
      <c r="E263" s="313">
        <f>K262</f>
        <v>82</v>
      </c>
      <c r="F263" s="314">
        <f>L262</f>
        <v>0.4305555555555556</v>
      </c>
      <c r="G263" s="329">
        <f>IF((L263-F263)&gt;0,K263-E263,IF((L263-F263)=0,0,K263-E263-$F$278))</f>
        <v>0</v>
      </c>
      <c r="H263" s="314">
        <f>IF((L263-F263)&gt;0,L263-F263,IF((L263-F263)=0,0,$H$278+L263-F263))</f>
        <v>0.027777777777777735</v>
      </c>
      <c r="I263" s="343">
        <f>C264</f>
        <v>39895</v>
      </c>
      <c r="J263" s="334">
        <f>D264</f>
        <v>2009</v>
      </c>
      <c r="K263" s="335">
        <f>E264</f>
        <v>82</v>
      </c>
      <c r="L263" s="314">
        <f>F264</f>
        <v>0.4583333333333333</v>
      </c>
      <c r="M263" s="319"/>
      <c r="N263" s="321"/>
      <c r="O263" s="319">
        <f t="shared" si="12"/>
        <v>50</v>
      </c>
      <c r="P263" s="332">
        <f t="shared" si="11"/>
        <v>1</v>
      </c>
    </row>
    <row r="264" spans="1:16" ht="15">
      <c r="A264" s="307">
        <v>127</v>
      </c>
      <c r="B264" s="292" t="s">
        <v>480</v>
      </c>
      <c r="C264" s="518">
        <v>39895</v>
      </c>
      <c r="D264" s="313">
        <v>2009</v>
      </c>
      <c r="E264" s="313">
        <v>82</v>
      </c>
      <c r="F264" s="314">
        <v>0.4583333333333333</v>
      </c>
      <c r="G264" s="329">
        <v>0</v>
      </c>
      <c r="H264" s="314">
        <v>0.548611111111111</v>
      </c>
      <c r="I264" s="518">
        <v>39896</v>
      </c>
      <c r="J264" s="313">
        <v>2009</v>
      </c>
      <c r="K264" s="313">
        <v>83</v>
      </c>
      <c r="L264" s="314">
        <v>0.006944444444444444</v>
      </c>
      <c r="M264" s="296">
        <v>4000</v>
      </c>
      <c r="N264" s="321">
        <v>189.6</v>
      </c>
      <c r="O264" s="319">
        <f t="shared" si="12"/>
        <v>626</v>
      </c>
      <c r="P264" s="332">
        <f t="shared" si="11"/>
        <v>1</v>
      </c>
    </row>
    <row r="265" spans="1:16" ht="15">
      <c r="A265" s="10"/>
      <c r="B265" s="292" t="s">
        <v>304</v>
      </c>
      <c r="C265" s="343">
        <f>I264</f>
        <v>39896</v>
      </c>
      <c r="D265" s="331">
        <f>J264</f>
        <v>2009</v>
      </c>
      <c r="E265" s="313">
        <f>K264</f>
        <v>83</v>
      </c>
      <c r="F265" s="314">
        <f>L264</f>
        <v>0.006944444444444444</v>
      </c>
      <c r="G265" s="329">
        <f>IF((L265-F265)&gt;0,K265-E265,IF((L265-F265)=0,0,K265-E265-$F$278))</f>
        <v>0</v>
      </c>
      <c r="H265" s="314">
        <f>IF((L265-F265)&gt;0,L265-F265,IF((L265-F265)=0,0,$H$278+L265-F265))</f>
        <v>0.09027777777777778</v>
      </c>
      <c r="I265" s="343">
        <f>C266</f>
        <v>39896</v>
      </c>
      <c r="J265" s="334">
        <f>D266</f>
        <v>2009</v>
      </c>
      <c r="K265" s="335">
        <f>E266</f>
        <v>83</v>
      </c>
      <c r="L265" s="314">
        <f>F266</f>
        <v>0.09722222222222222</v>
      </c>
      <c r="M265" s="319"/>
      <c r="N265" s="321"/>
      <c r="O265" s="319">
        <f t="shared" si="12"/>
        <v>50</v>
      </c>
      <c r="P265" s="332">
        <f t="shared" si="11"/>
        <v>1</v>
      </c>
    </row>
    <row r="266" spans="1:16" ht="15">
      <c r="A266" s="307">
        <v>128</v>
      </c>
      <c r="B266" s="292" t="s">
        <v>481</v>
      </c>
      <c r="C266" s="518">
        <v>39896</v>
      </c>
      <c r="D266" s="313">
        <v>2009</v>
      </c>
      <c r="E266" s="313">
        <v>83</v>
      </c>
      <c r="F266" s="314">
        <v>0.09722222222222222</v>
      </c>
      <c r="G266" s="329">
        <v>0</v>
      </c>
      <c r="H266" s="314">
        <v>0.3333333333333333</v>
      </c>
      <c r="I266" s="518">
        <v>39896</v>
      </c>
      <c r="J266" s="313">
        <v>2009</v>
      </c>
      <c r="K266" s="313">
        <v>83</v>
      </c>
      <c r="L266" s="314">
        <v>0.4305555555555556</v>
      </c>
      <c r="M266" s="296">
        <v>3000</v>
      </c>
      <c r="N266" s="321">
        <v>86.4</v>
      </c>
      <c r="O266" s="319">
        <f t="shared" si="12"/>
        <v>627</v>
      </c>
      <c r="P266" s="332">
        <f aca="true" t="shared" si="13" ref="P266:P275">IF(O266=50,FLOOR(G266/2,1)+1,1)</f>
        <v>1</v>
      </c>
    </row>
    <row r="267" spans="2:16" ht="15">
      <c r="B267" s="292" t="s">
        <v>305</v>
      </c>
      <c r="C267" s="343">
        <f>I266</f>
        <v>39896</v>
      </c>
      <c r="D267" s="331">
        <f>J266</f>
        <v>2009</v>
      </c>
      <c r="E267" s="313">
        <f>K266</f>
        <v>83</v>
      </c>
      <c r="F267" s="314">
        <f>L266</f>
        <v>0.4305555555555556</v>
      </c>
      <c r="G267" s="329">
        <f>IF((L267-F267)&gt;0,K267-E267,IF((L267-F267)=0,0,K267-E267-$F$278))</f>
        <v>0</v>
      </c>
      <c r="H267" s="314">
        <f>IF((L267-F267)&gt;0,L267-F267,IF((L267-F267)=0,0,$H$278+L267-F267))</f>
        <v>0.027777777777777735</v>
      </c>
      <c r="I267" s="343">
        <f>C268</f>
        <v>39896</v>
      </c>
      <c r="J267" s="334">
        <f>D268</f>
        <v>2009</v>
      </c>
      <c r="K267" s="335">
        <f>E268</f>
        <v>83</v>
      </c>
      <c r="L267" s="314">
        <f>F268</f>
        <v>0.4583333333333333</v>
      </c>
      <c r="M267" s="319"/>
      <c r="N267" s="319"/>
      <c r="O267" s="319">
        <f t="shared" si="12"/>
        <v>50</v>
      </c>
      <c r="P267" s="332">
        <f t="shared" si="13"/>
        <v>1</v>
      </c>
    </row>
    <row r="268" spans="1:16" ht="15">
      <c r="A268" s="307">
        <v>129</v>
      </c>
      <c r="B268" s="292" t="s">
        <v>482</v>
      </c>
      <c r="C268" s="518">
        <v>39896</v>
      </c>
      <c r="D268" s="313">
        <v>2009</v>
      </c>
      <c r="E268" s="313">
        <v>83</v>
      </c>
      <c r="F268" s="314">
        <v>0.4583333333333333</v>
      </c>
      <c r="G268" s="329">
        <v>0</v>
      </c>
      <c r="H268" s="314">
        <v>0.052083333333333336</v>
      </c>
      <c r="I268" s="518">
        <v>39896</v>
      </c>
      <c r="J268" s="313">
        <v>2009</v>
      </c>
      <c r="K268" s="313">
        <v>83</v>
      </c>
      <c r="L268" s="314">
        <v>0.5104166666666666</v>
      </c>
      <c r="M268" s="296">
        <v>4000</v>
      </c>
      <c r="N268" s="321">
        <v>18</v>
      </c>
      <c r="O268" s="319">
        <f t="shared" si="12"/>
        <v>628</v>
      </c>
      <c r="P268" s="332">
        <f t="shared" si="13"/>
        <v>1</v>
      </c>
    </row>
    <row r="269" spans="2:16" ht="15">
      <c r="B269" s="292" t="s">
        <v>306</v>
      </c>
      <c r="C269" s="343">
        <f>I268</f>
        <v>39896</v>
      </c>
      <c r="D269" s="331">
        <f>J268</f>
        <v>2009</v>
      </c>
      <c r="E269" s="313">
        <f>K268</f>
        <v>83</v>
      </c>
      <c r="F269" s="314">
        <f>L268</f>
        <v>0.5104166666666666</v>
      </c>
      <c r="G269" s="329">
        <f>IF((L269-F269)&gt;0,K269-E269,IF((L269-F269)=0,0,K269-E269-$F$278))</f>
        <v>0</v>
      </c>
      <c r="H269" s="314">
        <f>IF((L269-F269)&gt;0,L269-F269,IF((L269-F269)=0,0,$H$278+L269-F269))</f>
        <v>0.08333333333333337</v>
      </c>
      <c r="I269" s="343">
        <f>C270</f>
        <v>39896</v>
      </c>
      <c r="J269" s="334">
        <f>D270</f>
        <v>2009</v>
      </c>
      <c r="K269" s="335">
        <f>E270</f>
        <v>83</v>
      </c>
      <c r="L269" s="314">
        <f>F270</f>
        <v>0.59375</v>
      </c>
      <c r="M269" s="319"/>
      <c r="N269" s="319"/>
      <c r="O269" s="319">
        <f aca="true" t="shared" si="14" ref="O269:O275">IF(MID(B269,6,7)="NO_DATA",50,IF(N269=0,50,IF(A269=""," ",$O$2+A269-1)))</f>
        <v>50</v>
      </c>
      <c r="P269" s="332">
        <f t="shared" si="13"/>
        <v>1</v>
      </c>
    </row>
    <row r="270" spans="1:16" ht="15">
      <c r="A270" s="307">
        <v>130</v>
      </c>
      <c r="B270" s="292" t="s">
        <v>483</v>
      </c>
      <c r="C270" s="518">
        <v>39896</v>
      </c>
      <c r="D270" s="313">
        <v>2009</v>
      </c>
      <c r="E270" s="313">
        <v>83</v>
      </c>
      <c r="F270" s="314">
        <v>0.59375</v>
      </c>
      <c r="G270" s="329">
        <v>0</v>
      </c>
      <c r="H270" s="314">
        <v>0.4236111111111111</v>
      </c>
      <c r="I270" s="518">
        <v>39897</v>
      </c>
      <c r="J270" s="313">
        <v>2009</v>
      </c>
      <c r="K270" s="313">
        <v>84</v>
      </c>
      <c r="L270" s="314">
        <v>0.017361111111111112</v>
      </c>
      <c r="M270" s="296">
        <v>4000</v>
      </c>
      <c r="N270" s="321">
        <v>146.4</v>
      </c>
      <c r="O270" s="319">
        <f t="shared" si="14"/>
        <v>629</v>
      </c>
      <c r="P270" s="332">
        <f t="shared" si="13"/>
        <v>1</v>
      </c>
    </row>
    <row r="271" spans="2:16" ht="15">
      <c r="B271" s="292" t="s">
        <v>307</v>
      </c>
      <c r="C271" s="343">
        <f>I270</f>
        <v>39897</v>
      </c>
      <c r="D271" s="331">
        <f>J270</f>
        <v>2009</v>
      </c>
      <c r="E271" s="313">
        <f>K270</f>
        <v>84</v>
      </c>
      <c r="F271" s="314">
        <f>L270</f>
        <v>0.017361111111111112</v>
      </c>
      <c r="G271" s="329">
        <f>IF((L271-F271)&gt;0,K271-E271,IF((L271-F271)=0,0,K271-E271-$F$278))</f>
        <v>0</v>
      </c>
      <c r="H271" s="314">
        <f>IF((L271-F271)&gt;0,L271-F271,IF((L271-F271)=0,0,$H$278+L271-F271))</f>
        <v>0.06944444444444445</v>
      </c>
      <c r="I271" s="343">
        <f>C272</f>
        <v>39897</v>
      </c>
      <c r="J271" s="334">
        <f>D272</f>
        <v>2009</v>
      </c>
      <c r="K271" s="335">
        <f>E272</f>
        <v>84</v>
      </c>
      <c r="L271" s="314">
        <f>F272</f>
        <v>0.08680555555555557</v>
      </c>
      <c r="M271" s="319"/>
      <c r="N271" s="319"/>
      <c r="O271" s="319">
        <f t="shared" si="14"/>
        <v>50</v>
      </c>
      <c r="P271" s="332">
        <f t="shared" si="13"/>
        <v>1</v>
      </c>
    </row>
    <row r="272" spans="1:16" ht="15">
      <c r="A272" s="307">
        <v>131</v>
      </c>
      <c r="B272" s="292" t="s">
        <v>484</v>
      </c>
      <c r="C272" s="518">
        <v>39897</v>
      </c>
      <c r="D272" s="313">
        <v>2009</v>
      </c>
      <c r="E272" s="313">
        <v>84</v>
      </c>
      <c r="F272" s="314">
        <v>0.08680555555555557</v>
      </c>
      <c r="G272" s="329">
        <v>0</v>
      </c>
      <c r="H272" s="314">
        <v>0.3333333333333333</v>
      </c>
      <c r="I272" s="518">
        <v>39897</v>
      </c>
      <c r="J272" s="313">
        <v>2009</v>
      </c>
      <c r="K272" s="313">
        <v>84</v>
      </c>
      <c r="L272" s="314">
        <v>0.4201388888888889</v>
      </c>
      <c r="M272" s="296">
        <v>3000</v>
      </c>
      <c r="N272" s="321">
        <v>86.4</v>
      </c>
      <c r="O272" s="319">
        <f t="shared" si="14"/>
        <v>630</v>
      </c>
      <c r="P272" s="332">
        <f t="shared" si="13"/>
        <v>1</v>
      </c>
    </row>
    <row r="273" spans="2:16" ht="15">
      <c r="B273" s="292" t="s">
        <v>310</v>
      </c>
      <c r="C273" s="343">
        <f>I272</f>
        <v>39897</v>
      </c>
      <c r="D273" s="331">
        <f>J272</f>
        <v>2009</v>
      </c>
      <c r="E273" s="313">
        <f>K272</f>
        <v>84</v>
      </c>
      <c r="F273" s="314">
        <f>L272</f>
        <v>0.4201388888888889</v>
      </c>
      <c r="G273" s="329">
        <f>IF((L273-F273)&gt;0,K273-E273,IF((L273-F273)=0,0,K273-E273-$F$278))</f>
        <v>0</v>
      </c>
      <c r="H273" s="314">
        <f>IF((L273-F273)&gt;0,L273-F273,IF((L273-F273)=0,0,$H$278+L273-F273))</f>
        <v>0.6666666666666667</v>
      </c>
      <c r="I273" s="343">
        <f>C274</f>
        <v>39898</v>
      </c>
      <c r="J273" s="334">
        <f>D274</f>
        <v>2009</v>
      </c>
      <c r="K273" s="335">
        <f>E274</f>
        <v>85</v>
      </c>
      <c r="L273" s="314">
        <f>F274</f>
        <v>0.08680555555555557</v>
      </c>
      <c r="M273" s="319"/>
      <c r="N273" s="319"/>
      <c r="O273" s="319">
        <f t="shared" si="14"/>
        <v>50</v>
      </c>
      <c r="P273" s="332">
        <f t="shared" si="13"/>
        <v>1</v>
      </c>
    </row>
    <row r="274" spans="1:16" ht="15">
      <c r="A274" s="307">
        <v>132</v>
      </c>
      <c r="B274" s="292" t="s">
        <v>485</v>
      </c>
      <c r="C274" s="518">
        <v>39898</v>
      </c>
      <c r="D274" s="313">
        <v>2009</v>
      </c>
      <c r="E274" s="313">
        <v>85</v>
      </c>
      <c r="F274" s="314">
        <v>0.08680555555555557</v>
      </c>
      <c r="G274" s="329">
        <v>0</v>
      </c>
      <c r="H274" s="314">
        <v>0.3333333333333333</v>
      </c>
      <c r="I274" s="518">
        <v>39898</v>
      </c>
      <c r="J274" s="313">
        <v>2009</v>
      </c>
      <c r="K274" s="313">
        <v>85</v>
      </c>
      <c r="L274" s="314">
        <v>0.4201388888888889</v>
      </c>
      <c r="M274" s="296">
        <v>3000</v>
      </c>
      <c r="N274" s="321">
        <v>86.4</v>
      </c>
      <c r="O274" s="319">
        <f t="shared" si="14"/>
        <v>631</v>
      </c>
      <c r="P274" s="332">
        <f t="shared" si="13"/>
        <v>1</v>
      </c>
    </row>
    <row r="275" spans="2:16" ht="15.75" thickBot="1">
      <c r="B275" s="292" t="s">
        <v>311</v>
      </c>
      <c r="C275" s="343">
        <f>I274</f>
        <v>39898</v>
      </c>
      <c r="D275" s="331">
        <f>J274</f>
        <v>2009</v>
      </c>
      <c r="E275" s="313">
        <f>K274</f>
        <v>85</v>
      </c>
      <c r="F275" s="314">
        <f>L274</f>
        <v>0.4201388888888889</v>
      </c>
      <c r="G275" s="330">
        <f>IF((L275-F275)&gt;0,K275-E275,IF((L275-F275)=0,0,K275-E275-$F$278))</f>
        <v>0</v>
      </c>
      <c r="H275" s="318">
        <f>IF((L275-F275)&gt;0,L275-F275,IF((L275-F275)=0,0,$H$278+L275-F275))</f>
        <v>0</v>
      </c>
      <c r="I275" s="344">
        <f>C276</f>
        <v>39532</v>
      </c>
      <c r="J275" s="341">
        <f>D276</f>
        <v>2009</v>
      </c>
      <c r="K275" s="342">
        <f>E276</f>
        <v>85</v>
      </c>
      <c r="L275" s="318">
        <f>F276</f>
        <v>0.4201388888888889</v>
      </c>
      <c r="M275" s="320"/>
      <c r="N275" s="320"/>
      <c r="O275" s="320">
        <f t="shared" si="14"/>
        <v>50</v>
      </c>
      <c r="P275" s="530">
        <f t="shared" si="13"/>
        <v>1</v>
      </c>
    </row>
    <row r="276" spans="1:16" ht="15.75" thickBot="1">
      <c r="A276" s="307"/>
      <c r="B276" s="494" t="s">
        <v>487</v>
      </c>
      <c r="C276" s="518">
        <v>39532</v>
      </c>
      <c r="D276" s="313">
        <v>2009</v>
      </c>
      <c r="E276" s="313">
        <v>85</v>
      </c>
      <c r="F276" s="351">
        <v>0.4201388888888889</v>
      </c>
      <c r="G276" s="337"/>
      <c r="H276" s="338"/>
      <c r="I276" s="529"/>
      <c r="J276" s="528"/>
      <c r="K276" s="528"/>
      <c r="L276" s="338"/>
      <c r="M276" s="339"/>
      <c r="N276" s="340"/>
      <c r="O276" s="339"/>
      <c r="P276" s="339"/>
    </row>
    <row r="278" spans="1:16" ht="15">
      <c r="A278" s="20">
        <f>COUNTA(A8:A276)</f>
        <v>132</v>
      </c>
      <c r="B278" s="20" t="s">
        <v>0</v>
      </c>
      <c r="F278" s="20">
        <v>1</v>
      </c>
      <c r="G278" s="20" t="s">
        <v>76</v>
      </c>
      <c r="H278" s="9">
        <v>1</v>
      </c>
      <c r="I278" s="9"/>
      <c r="N278" s="55"/>
      <c r="O278" s="10" t="s">
        <v>77</v>
      </c>
      <c r="P278" s="20">
        <f>MAX(P11:P276)</f>
        <v>1</v>
      </c>
    </row>
    <row r="280" spans="7:14" ht="15">
      <c r="G280" s="59" t="s">
        <v>95</v>
      </c>
      <c r="H280" s="59" t="s">
        <v>94</v>
      </c>
      <c r="N280" s="55"/>
    </row>
    <row r="281" spans="6:14" ht="15">
      <c r="F281" s="10" t="s">
        <v>78</v>
      </c>
      <c r="G281" s="57">
        <f>MAX(G11:G276)</f>
        <v>0</v>
      </c>
      <c r="H281" s="21">
        <f>H273</f>
        <v>0.6666666666666667</v>
      </c>
      <c r="L281" s="55"/>
      <c r="N281" s="55">
        <f>SUM(N11:N275)</f>
        <v>9188.759999999995</v>
      </c>
    </row>
  </sheetData>
  <sheetProtection/>
  <mergeCells count="8">
    <mergeCell ref="B5:B6"/>
    <mergeCell ref="C5:F5"/>
    <mergeCell ref="G5:H5"/>
    <mergeCell ref="I5:L5"/>
    <mergeCell ref="M5:M6"/>
    <mergeCell ref="N5:N6"/>
    <mergeCell ref="O5:O6"/>
    <mergeCell ref="P5:P6"/>
  </mergeCells>
  <conditionalFormatting sqref="G7:H276">
    <cfRule type="cellIs" priority="1" dxfId="0" operator="lessThan" stopIfTrue="1">
      <formula>0</formula>
    </cfRule>
  </conditionalFormatting>
  <printOptions gridLines="1"/>
  <pageMargins left="0.75" right="0.75" top="1" bottom="1" header="0.511811023" footer="0.51181102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R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5.140625" style="60" bestFit="1" customWidth="1"/>
    <col min="10" max="10" width="9.57421875" style="60" bestFit="1" customWidth="1"/>
    <col min="11" max="13" width="10.140625" style="60" bestFit="1" customWidth="1"/>
    <col min="14" max="15" width="10.42187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504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0.00542824074074074</v>
      </c>
      <c r="D9" s="699">
        <v>1.4467592592592592E-06</v>
      </c>
      <c r="E9" s="60">
        <v>1</v>
      </c>
      <c r="F9" s="60" t="s">
        <v>498</v>
      </c>
      <c r="G9" s="60" t="s">
        <v>499</v>
      </c>
      <c r="H9" s="60">
        <v>0</v>
      </c>
      <c r="I9" s="60">
        <v>401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539</v>
      </c>
      <c r="O9" s="60" t="s">
        <v>540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0.055681423611111114</v>
      </c>
      <c r="D10" s="699">
        <v>0.0054296875</v>
      </c>
      <c r="E10" s="60">
        <v>3752</v>
      </c>
      <c r="F10" s="60" t="s">
        <v>498</v>
      </c>
      <c r="G10" s="60" t="s">
        <v>499</v>
      </c>
      <c r="H10" s="60">
        <v>0</v>
      </c>
      <c r="I10" s="60">
        <v>401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539</v>
      </c>
      <c r="O10" s="60" t="s">
        <v>540</v>
      </c>
      <c r="P10" s="60" t="s">
        <v>508</v>
      </c>
      <c r="Q10" s="60" t="s">
        <v>507</v>
      </c>
      <c r="R10" s="60">
        <v>80</v>
      </c>
    </row>
    <row r="11" spans="1:6" ht="15">
      <c r="A11" s="60">
        <v>4</v>
      </c>
      <c r="D11" s="699">
        <f>D17</f>
        <v>0.061111111111111116</v>
      </c>
      <c r="E11" s="60">
        <v>0</v>
      </c>
      <c r="F11" s="60" t="s">
        <v>509</v>
      </c>
    </row>
    <row r="13" spans="1:3" ht="15">
      <c r="A13" s="701">
        <f>CEILING(SUM(A9:A11)/88,1)</f>
        <v>1</v>
      </c>
      <c r="B13" s="702" t="s">
        <v>10</v>
      </c>
      <c r="C13" s="703">
        <f>SUM(C9:C11)</f>
        <v>0.061109664351851854</v>
      </c>
    </row>
    <row r="14" spans="1:6" ht="15">
      <c r="A14" s="696"/>
      <c r="B14" s="696"/>
      <c r="C14" s="696"/>
      <c r="D14" s="696"/>
      <c r="E14" s="696"/>
      <c r="F14" s="696"/>
    </row>
    <row r="15" spans="1:6" ht="15">
      <c r="A15" s="696"/>
      <c r="B15" s="696"/>
      <c r="C15" s="696"/>
      <c r="D15" s="700">
        <f>'Deep Space Cals'!H12</f>
        <v>0.06180555555555556</v>
      </c>
      <c r="E15" s="696" t="s">
        <v>510</v>
      </c>
      <c r="F15" s="696"/>
    </row>
    <row r="16" spans="1:6" ht="15">
      <c r="A16" s="696"/>
      <c r="B16" s="696"/>
      <c r="C16" s="696"/>
      <c r="D16" s="700">
        <v>0.0006944444444444445</v>
      </c>
      <c r="E16" s="696" t="s">
        <v>511</v>
      </c>
      <c r="F16" s="696"/>
    </row>
    <row r="17" spans="1:6" ht="15">
      <c r="A17" s="696"/>
      <c r="B17" s="696"/>
      <c r="C17" s="696"/>
      <c r="D17" s="700">
        <f>D15-D16</f>
        <v>0.061111111111111116</v>
      </c>
      <c r="E17" s="696" t="s">
        <v>512</v>
      </c>
      <c r="F17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R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8" width="8.7109375" style="60" bestFit="1" customWidth="1"/>
    <col min="9" max="9" width="5.7109375" style="60" bestFit="1" customWidth="1"/>
    <col min="10" max="10" width="9.57421875" style="60" bestFit="1" customWidth="1"/>
    <col min="11" max="11" width="21.421875" style="60" bestFit="1" customWidth="1"/>
    <col min="12" max="13" width="10.140625" style="60" bestFit="1" customWidth="1"/>
    <col min="14" max="15" width="10.42187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505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0.0016203703703703703</v>
      </c>
      <c r="D9" s="699">
        <v>1.4467592592592592E-06</v>
      </c>
      <c r="E9" s="60">
        <v>1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0.025462962962962958</v>
      </c>
      <c r="D10" s="699">
        <v>0.0016218171296296295</v>
      </c>
      <c r="E10" s="60">
        <v>1120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3" ht="15">
      <c r="A11" s="696">
        <v>9</v>
      </c>
      <c r="C11" s="699">
        <f aca="true" t="shared" si="0" ref="C11:C17">D12-D11</f>
        <v>0.0034722222222222238</v>
      </c>
      <c r="D11" s="699">
        <v>0.02708478009259259</v>
      </c>
      <c r="E11" s="60">
        <v>17600</v>
      </c>
      <c r="F11" s="60" t="s">
        <v>766</v>
      </c>
      <c r="G11" s="60">
        <v>0</v>
      </c>
      <c r="H11" s="60" t="s">
        <v>499</v>
      </c>
      <c r="I11" s="60" t="s">
        <v>767</v>
      </c>
      <c r="J11" s="60">
        <v>0</v>
      </c>
      <c r="K11" s="60" t="s">
        <v>768</v>
      </c>
      <c r="L11" s="60">
        <v>45</v>
      </c>
      <c r="M11" s="60">
        <v>1</v>
      </c>
    </row>
    <row r="12" spans="1:18" ht="15">
      <c r="A12" s="696">
        <v>7</v>
      </c>
      <c r="C12" s="699">
        <f t="shared" si="0"/>
        <v>0.006041666666666667</v>
      </c>
      <c r="D12" s="699">
        <v>0.030557002314814813</v>
      </c>
      <c r="E12" s="60">
        <v>0</v>
      </c>
      <c r="F12" s="60" t="s">
        <v>498</v>
      </c>
      <c r="G12" s="60" t="s">
        <v>499</v>
      </c>
      <c r="H12" s="60">
        <v>0</v>
      </c>
      <c r="I12" s="60">
        <v>97</v>
      </c>
      <c r="J12" s="60" t="s">
        <v>500</v>
      </c>
      <c r="K12" s="60" t="s">
        <v>501</v>
      </c>
      <c r="L12" s="60" t="s">
        <v>502</v>
      </c>
      <c r="M12" s="60" t="s">
        <v>503</v>
      </c>
      <c r="N12" s="60" t="s">
        <v>519</v>
      </c>
      <c r="O12" s="60" t="s">
        <v>520</v>
      </c>
      <c r="P12" s="60" t="s">
        <v>506</v>
      </c>
      <c r="Q12" s="60" t="s">
        <v>507</v>
      </c>
      <c r="R12" s="60">
        <v>80</v>
      </c>
    </row>
    <row r="13" spans="1:18" ht="15">
      <c r="A13" s="696">
        <v>7</v>
      </c>
      <c r="C13" s="699">
        <f t="shared" si="0"/>
        <v>0.09465277777777778</v>
      </c>
      <c r="D13" s="699">
        <v>0.03659866898148148</v>
      </c>
      <c r="E13" s="60">
        <v>4176</v>
      </c>
      <c r="F13" s="60" t="s">
        <v>498</v>
      </c>
      <c r="G13" s="60" t="s">
        <v>499</v>
      </c>
      <c r="H13" s="60">
        <v>0</v>
      </c>
      <c r="I13" s="60">
        <v>97</v>
      </c>
      <c r="J13" s="60" t="s">
        <v>500</v>
      </c>
      <c r="K13" s="60" t="s">
        <v>501</v>
      </c>
      <c r="L13" s="60" t="s">
        <v>502</v>
      </c>
      <c r="M13" s="60" t="s">
        <v>503</v>
      </c>
      <c r="N13" s="60" t="s">
        <v>519</v>
      </c>
      <c r="O13" s="60" t="s">
        <v>520</v>
      </c>
      <c r="P13" s="60" t="s">
        <v>508</v>
      </c>
      <c r="Q13" s="60" t="s">
        <v>507</v>
      </c>
      <c r="R13" s="60">
        <v>80</v>
      </c>
    </row>
    <row r="14" spans="1:18" ht="15">
      <c r="A14" s="696">
        <v>7</v>
      </c>
      <c r="C14" s="699">
        <f t="shared" si="0"/>
        <v>0.006041666666666667</v>
      </c>
      <c r="D14" s="699">
        <v>0.13125144675925926</v>
      </c>
      <c r="E14" s="60">
        <v>65424</v>
      </c>
      <c r="F14" s="60" t="s">
        <v>498</v>
      </c>
      <c r="G14" s="60" t="s">
        <v>499</v>
      </c>
      <c r="H14" s="60">
        <v>0</v>
      </c>
      <c r="I14" s="60">
        <v>401</v>
      </c>
      <c r="J14" s="60" t="s">
        <v>500</v>
      </c>
      <c r="K14" s="60" t="s">
        <v>501</v>
      </c>
      <c r="L14" s="60" t="s">
        <v>502</v>
      </c>
      <c r="M14" s="60" t="s">
        <v>503</v>
      </c>
      <c r="N14" s="60" t="s">
        <v>539</v>
      </c>
      <c r="O14" s="60" t="s">
        <v>540</v>
      </c>
      <c r="P14" s="60" t="s">
        <v>506</v>
      </c>
      <c r="Q14" s="60" t="s">
        <v>507</v>
      </c>
      <c r="R14" s="60">
        <v>80</v>
      </c>
    </row>
    <row r="15" spans="1:18" ht="15">
      <c r="A15" s="696">
        <v>7</v>
      </c>
      <c r="C15" s="699">
        <f t="shared" si="0"/>
        <v>0.09465277777777778</v>
      </c>
      <c r="D15" s="699">
        <v>0.13729311342592593</v>
      </c>
      <c r="E15" s="60">
        <v>4176</v>
      </c>
      <c r="F15" s="60" t="s">
        <v>498</v>
      </c>
      <c r="G15" s="60" t="s">
        <v>499</v>
      </c>
      <c r="H15" s="60">
        <v>0</v>
      </c>
      <c r="I15" s="60">
        <v>401</v>
      </c>
      <c r="J15" s="60" t="s">
        <v>500</v>
      </c>
      <c r="K15" s="60" t="s">
        <v>501</v>
      </c>
      <c r="L15" s="60" t="s">
        <v>502</v>
      </c>
      <c r="M15" s="60" t="s">
        <v>503</v>
      </c>
      <c r="N15" s="60" t="s">
        <v>539</v>
      </c>
      <c r="O15" s="60" t="s">
        <v>540</v>
      </c>
      <c r="P15" s="60" t="s">
        <v>508</v>
      </c>
      <c r="Q15" s="60" t="s">
        <v>507</v>
      </c>
      <c r="R15" s="60">
        <v>80</v>
      </c>
    </row>
    <row r="16" spans="1:18" ht="15">
      <c r="A16" s="696">
        <v>7</v>
      </c>
      <c r="C16" s="699">
        <f t="shared" si="0"/>
        <v>0.006041666666666667</v>
      </c>
      <c r="D16" s="699">
        <v>0.2319458912037037</v>
      </c>
      <c r="E16" s="60">
        <v>65424</v>
      </c>
      <c r="F16" s="60" t="s">
        <v>498</v>
      </c>
      <c r="G16" s="60" t="s">
        <v>499</v>
      </c>
      <c r="H16" s="60">
        <v>0</v>
      </c>
      <c r="I16" s="60">
        <v>401</v>
      </c>
      <c r="J16" s="60" t="s">
        <v>500</v>
      </c>
      <c r="K16" s="60" t="s">
        <v>501</v>
      </c>
      <c r="L16" s="60" t="s">
        <v>502</v>
      </c>
      <c r="M16" s="60" t="s">
        <v>503</v>
      </c>
      <c r="N16" s="696" t="s">
        <v>504</v>
      </c>
      <c r="O16" s="696" t="s">
        <v>505</v>
      </c>
      <c r="P16" s="60" t="s">
        <v>506</v>
      </c>
      <c r="Q16" s="60" t="s">
        <v>507</v>
      </c>
      <c r="R16" s="60">
        <v>80</v>
      </c>
    </row>
    <row r="17" spans="1:18" ht="15">
      <c r="A17" s="696">
        <v>7</v>
      </c>
      <c r="C17" s="699">
        <f t="shared" si="0"/>
        <v>0.0946513310185185</v>
      </c>
      <c r="D17" s="699">
        <v>0.23798755787037038</v>
      </c>
      <c r="E17" s="60">
        <v>4176</v>
      </c>
      <c r="F17" s="60" t="s">
        <v>498</v>
      </c>
      <c r="G17" s="60" t="s">
        <v>499</v>
      </c>
      <c r="H17" s="60">
        <v>0</v>
      </c>
      <c r="I17" s="60">
        <v>401</v>
      </c>
      <c r="J17" s="60" t="s">
        <v>500</v>
      </c>
      <c r="K17" s="60" t="s">
        <v>501</v>
      </c>
      <c r="L17" s="60" t="s">
        <v>502</v>
      </c>
      <c r="M17" s="60" t="s">
        <v>503</v>
      </c>
      <c r="N17" s="696" t="s">
        <v>504</v>
      </c>
      <c r="O17" s="696" t="s">
        <v>505</v>
      </c>
      <c r="P17" s="60" t="s">
        <v>508</v>
      </c>
      <c r="Q17" s="60" t="s">
        <v>507</v>
      </c>
      <c r="R17" s="60">
        <v>80</v>
      </c>
    </row>
    <row r="18" spans="1:6" ht="15">
      <c r="A18" s="696">
        <v>4</v>
      </c>
      <c r="D18" s="699">
        <f>D24</f>
        <v>0.3326388888888889</v>
      </c>
      <c r="E18" s="60">
        <v>0</v>
      </c>
      <c r="F18" s="60" t="s">
        <v>509</v>
      </c>
    </row>
    <row r="20" spans="1:3" ht="15">
      <c r="A20" s="701">
        <f>CEILING(SUM(A9:A18)/88,1)</f>
        <v>1</v>
      </c>
      <c r="B20" s="702" t="s">
        <v>10</v>
      </c>
      <c r="C20" s="703">
        <f>SUM(C9:C18)</f>
        <v>0.33263744212962965</v>
      </c>
    </row>
    <row r="21" spans="1:6" ht="15">
      <c r="A21" s="696"/>
      <c r="B21" s="696"/>
      <c r="C21" s="696"/>
      <c r="D21" s="696"/>
      <c r="E21" s="696"/>
      <c r="F21" s="696"/>
    </row>
    <row r="22" spans="1:6" ht="15">
      <c r="A22" s="696"/>
      <c r="B22" s="696"/>
      <c r="C22" s="696"/>
      <c r="D22" s="700">
        <f>'Deep Space Cals'!H14</f>
        <v>0.3333333333333333</v>
      </c>
      <c r="E22" s="696" t="s">
        <v>510</v>
      </c>
      <c r="F22" s="696"/>
    </row>
    <row r="23" spans="1:6" ht="15">
      <c r="A23" s="696"/>
      <c r="B23" s="696"/>
      <c r="C23" s="696"/>
      <c r="D23" s="700">
        <v>0.0006944444444444445</v>
      </c>
      <c r="E23" s="696" t="s">
        <v>511</v>
      </c>
      <c r="F23" s="696"/>
    </row>
    <row r="24" spans="1:6" ht="15">
      <c r="A24" s="696"/>
      <c r="B24" s="696"/>
      <c r="C24" s="696"/>
      <c r="D24" s="700">
        <f>D22-D23</f>
        <v>0.3326388888888889</v>
      </c>
      <c r="E24" s="696" t="s">
        <v>512</v>
      </c>
      <c r="F24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R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710937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2" width="10.140625" style="60" bestFit="1" customWidth="1"/>
    <col min="13" max="13" width="13.57421875" style="60" bestFit="1" customWidth="1"/>
    <col min="14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506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 aca="true" t="shared" si="0" ref="C9:C15"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521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 t="shared" si="0"/>
        <v>0.18520399305555554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521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 t="shared" si="0"/>
        <v>0.0006799768518518379</v>
      </c>
      <c r="D11" s="717">
        <v>0.1858839699074074</v>
      </c>
      <c r="E11" s="60">
        <v>128013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521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18" ht="15">
      <c r="A12" s="696">
        <v>7</v>
      </c>
      <c r="C12" s="699">
        <f t="shared" si="0"/>
        <v>0.18520399305555557</v>
      </c>
      <c r="D12" s="717">
        <v>0.18656394675925925</v>
      </c>
      <c r="E12" s="60">
        <v>470</v>
      </c>
      <c r="F12" s="60" t="s">
        <v>498</v>
      </c>
      <c r="G12" s="60" t="s">
        <v>499</v>
      </c>
      <c r="H12" s="60">
        <v>0</v>
      </c>
      <c r="I12" s="60">
        <v>39</v>
      </c>
      <c r="J12" s="60" t="s">
        <v>500</v>
      </c>
      <c r="K12" s="60" t="s">
        <v>501</v>
      </c>
      <c r="L12" s="60" t="s">
        <v>502</v>
      </c>
      <c r="M12" s="60" t="s">
        <v>521</v>
      </c>
      <c r="N12" s="60" t="s">
        <v>519</v>
      </c>
      <c r="O12" s="60" t="s">
        <v>520</v>
      </c>
      <c r="P12" s="60" t="s">
        <v>508</v>
      </c>
      <c r="Q12" s="60" t="s">
        <v>507</v>
      </c>
      <c r="R12" s="60">
        <v>80</v>
      </c>
    </row>
    <row r="13" spans="1:18" ht="15">
      <c r="A13" s="696">
        <v>7</v>
      </c>
      <c r="C13" s="699">
        <f t="shared" si="0"/>
        <v>0.0006799768518518934</v>
      </c>
      <c r="D13" s="717">
        <v>0.3717679398148148</v>
      </c>
      <c r="E13" s="60">
        <v>128013</v>
      </c>
      <c r="F13" s="60" t="s">
        <v>498</v>
      </c>
      <c r="G13" s="60" t="s">
        <v>499</v>
      </c>
      <c r="H13" s="60">
        <v>0</v>
      </c>
      <c r="I13" s="60">
        <v>39</v>
      </c>
      <c r="J13" s="60" t="s">
        <v>500</v>
      </c>
      <c r="K13" s="60" t="s">
        <v>501</v>
      </c>
      <c r="L13" s="60" t="s">
        <v>502</v>
      </c>
      <c r="M13" s="60" t="s">
        <v>521</v>
      </c>
      <c r="N13" s="60" t="s">
        <v>519</v>
      </c>
      <c r="O13" s="60" t="s">
        <v>520</v>
      </c>
      <c r="P13" s="60" t="s">
        <v>506</v>
      </c>
      <c r="Q13" s="60" t="s">
        <v>507</v>
      </c>
      <c r="R13" s="60">
        <v>80</v>
      </c>
    </row>
    <row r="14" spans="1:18" ht="15">
      <c r="A14" s="696">
        <v>7</v>
      </c>
      <c r="C14" s="699">
        <f t="shared" si="0"/>
        <v>0.18520399305555552</v>
      </c>
      <c r="D14" s="717">
        <v>0.3724479166666667</v>
      </c>
      <c r="E14" s="60">
        <v>470</v>
      </c>
      <c r="F14" s="60" t="s">
        <v>498</v>
      </c>
      <c r="G14" s="60" t="s">
        <v>499</v>
      </c>
      <c r="H14" s="60">
        <v>0</v>
      </c>
      <c r="I14" s="60">
        <v>39</v>
      </c>
      <c r="J14" s="60" t="s">
        <v>500</v>
      </c>
      <c r="K14" s="60" t="s">
        <v>501</v>
      </c>
      <c r="L14" s="60" t="s">
        <v>502</v>
      </c>
      <c r="M14" s="60" t="s">
        <v>521</v>
      </c>
      <c r="N14" s="60" t="s">
        <v>519</v>
      </c>
      <c r="O14" s="60" t="s">
        <v>520</v>
      </c>
      <c r="P14" s="60" t="s">
        <v>508</v>
      </c>
      <c r="Q14" s="60" t="s">
        <v>507</v>
      </c>
      <c r="R14" s="60">
        <v>80</v>
      </c>
    </row>
    <row r="15" spans="1:18" ht="15">
      <c r="A15" s="696">
        <v>7</v>
      </c>
      <c r="B15" s="696"/>
      <c r="C15" s="699">
        <f t="shared" si="0"/>
        <v>0.0006814236111111205</v>
      </c>
      <c r="D15" s="717">
        <v>0.5576519097222222</v>
      </c>
      <c r="E15" s="60">
        <v>128013</v>
      </c>
      <c r="F15" s="60" t="s">
        <v>498</v>
      </c>
      <c r="G15" s="60" t="s">
        <v>499</v>
      </c>
      <c r="H15" s="60">
        <v>0</v>
      </c>
      <c r="I15" s="60">
        <v>39</v>
      </c>
      <c r="J15" s="60" t="s">
        <v>500</v>
      </c>
      <c r="K15" s="60" t="s">
        <v>501</v>
      </c>
      <c r="L15" s="60" t="s">
        <v>502</v>
      </c>
      <c r="M15" s="60" t="s">
        <v>521</v>
      </c>
      <c r="N15" s="60" t="s">
        <v>519</v>
      </c>
      <c r="O15" s="60" t="s">
        <v>520</v>
      </c>
      <c r="P15" s="60" t="s">
        <v>506</v>
      </c>
      <c r="Q15" s="60" t="s">
        <v>507</v>
      </c>
      <c r="R15" s="60">
        <v>80</v>
      </c>
    </row>
    <row r="16" spans="1:6" ht="15">
      <c r="A16" s="60">
        <v>4</v>
      </c>
      <c r="D16" s="717">
        <f>D22</f>
        <v>0.5583333333333333</v>
      </c>
      <c r="E16" s="60">
        <v>0</v>
      </c>
      <c r="F16" s="60" t="s">
        <v>509</v>
      </c>
    </row>
    <row r="17" spans="1:6" ht="15">
      <c r="A17" s="696"/>
      <c r="B17" s="696"/>
      <c r="C17" s="699"/>
      <c r="D17" s="696"/>
      <c r="E17" s="696"/>
      <c r="F17" s="696"/>
    </row>
    <row r="18" spans="1:6" ht="15">
      <c r="A18" s="701">
        <f>CEILING(SUM(A9:A16)/88,1)</f>
        <v>1</v>
      </c>
      <c r="B18" s="702" t="s">
        <v>10</v>
      </c>
      <c r="C18" s="703">
        <f>SUM(C9:C16)</f>
        <v>0.5583333333333333</v>
      </c>
      <c r="D18" s="696"/>
      <c r="E18" s="696"/>
      <c r="F18" s="696"/>
    </row>
    <row r="19" spans="1:6" ht="15">
      <c r="A19" s="696"/>
      <c r="B19" s="696"/>
      <c r="C19" s="696"/>
      <c r="D19" s="696"/>
      <c r="E19" s="696"/>
      <c r="F19" s="696"/>
    </row>
    <row r="20" spans="1:6" ht="15">
      <c r="A20" s="696"/>
      <c r="B20" s="696"/>
      <c r="C20" s="696"/>
      <c r="D20" s="700">
        <f>Rings!J90</f>
        <v>0.5590277777777778</v>
      </c>
      <c r="E20" s="696" t="s">
        <v>510</v>
      </c>
      <c r="F20" s="696"/>
    </row>
    <row r="21" spans="1:6" ht="15">
      <c r="A21" s="696"/>
      <c r="B21" s="696"/>
      <c r="C21" s="696"/>
      <c r="D21" s="700">
        <v>0.0006944444444444445</v>
      </c>
      <c r="E21" s="696" t="s">
        <v>511</v>
      </c>
      <c r="F21" s="696"/>
    </row>
    <row r="22" spans="1:6" ht="15">
      <c r="A22" s="696"/>
      <c r="B22" s="696"/>
      <c r="C22" s="696"/>
      <c r="D22" s="700">
        <f>D20-D21</f>
        <v>0.5583333333333333</v>
      </c>
      <c r="E22" s="696" t="s">
        <v>512</v>
      </c>
      <c r="F22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R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710937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2" width="10.140625" style="60" bestFit="1" customWidth="1"/>
    <col min="13" max="13" width="13.57421875" style="60" bestFit="1" customWidth="1"/>
    <col min="14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509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 aca="true" t="shared" si="0" ref="C9:C15"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521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 t="shared" si="0"/>
        <v>0.15626880787037034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521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 t="shared" si="0"/>
        <v>0.0006799768518518656</v>
      </c>
      <c r="D11" s="717">
        <v>0.1569487847222222</v>
      </c>
      <c r="E11" s="60">
        <v>108013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521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18" ht="15">
      <c r="A12" s="696">
        <v>7</v>
      </c>
      <c r="C12" s="699">
        <f t="shared" si="0"/>
        <v>0.15626880787037034</v>
      </c>
      <c r="D12" s="717">
        <v>0.15762876157407407</v>
      </c>
      <c r="E12" s="60">
        <v>470</v>
      </c>
      <c r="F12" s="60" t="s">
        <v>498</v>
      </c>
      <c r="G12" s="60" t="s">
        <v>499</v>
      </c>
      <c r="H12" s="60">
        <v>0</v>
      </c>
      <c r="I12" s="60">
        <v>39</v>
      </c>
      <c r="J12" s="60" t="s">
        <v>500</v>
      </c>
      <c r="K12" s="60" t="s">
        <v>501</v>
      </c>
      <c r="L12" s="60" t="s">
        <v>502</v>
      </c>
      <c r="M12" s="60" t="s">
        <v>521</v>
      </c>
      <c r="N12" s="60" t="s">
        <v>519</v>
      </c>
      <c r="O12" s="60" t="s">
        <v>520</v>
      </c>
      <c r="P12" s="60" t="s">
        <v>508</v>
      </c>
      <c r="Q12" s="60" t="s">
        <v>507</v>
      </c>
      <c r="R12" s="60">
        <v>80</v>
      </c>
    </row>
    <row r="13" spans="1:18" ht="15">
      <c r="A13" s="696">
        <v>7</v>
      </c>
      <c r="C13" s="699">
        <f t="shared" si="0"/>
        <v>0.0006799768518518934</v>
      </c>
      <c r="D13" s="717">
        <v>0.3138975694444444</v>
      </c>
      <c r="E13" s="60">
        <v>108013</v>
      </c>
      <c r="F13" s="60" t="s">
        <v>498</v>
      </c>
      <c r="G13" s="60" t="s">
        <v>499</v>
      </c>
      <c r="H13" s="60">
        <v>0</v>
      </c>
      <c r="I13" s="60">
        <v>39</v>
      </c>
      <c r="J13" s="60" t="s">
        <v>500</v>
      </c>
      <c r="K13" s="60" t="s">
        <v>501</v>
      </c>
      <c r="L13" s="60" t="s">
        <v>502</v>
      </c>
      <c r="M13" s="60" t="s">
        <v>521</v>
      </c>
      <c r="N13" s="60" t="s">
        <v>519</v>
      </c>
      <c r="O13" s="60" t="s">
        <v>520</v>
      </c>
      <c r="P13" s="60" t="s">
        <v>506</v>
      </c>
      <c r="Q13" s="60" t="s">
        <v>507</v>
      </c>
      <c r="R13" s="60">
        <v>80</v>
      </c>
    </row>
    <row r="14" spans="1:18" ht="15">
      <c r="A14" s="696">
        <v>7</v>
      </c>
      <c r="C14" s="699">
        <f t="shared" si="0"/>
        <v>0.1562688078703704</v>
      </c>
      <c r="D14" s="717">
        <v>0.3145775462962963</v>
      </c>
      <c r="E14" s="60">
        <v>470</v>
      </c>
      <c r="F14" s="60" t="s">
        <v>498</v>
      </c>
      <c r="G14" s="60" t="s">
        <v>499</v>
      </c>
      <c r="H14" s="60">
        <v>0</v>
      </c>
      <c r="I14" s="60">
        <v>39</v>
      </c>
      <c r="J14" s="60" t="s">
        <v>500</v>
      </c>
      <c r="K14" s="60" t="s">
        <v>501</v>
      </c>
      <c r="L14" s="60" t="s">
        <v>502</v>
      </c>
      <c r="M14" s="60" t="s">
        <v>521</v>
      </c>
      <c r="N14" s="60" t="s">
        <v>519</v>
      </c>
      <c r="O14" s="60" t="s">
        <v>520</v>
      </c>
      <c r="P14" s="60" t="s">
        <v>508</v>
      </c>
      <c r="Q14" s="60" t="s">
        <v>507</v>
      </c>
      <c r="R14" s="60">
        <v>80</v>
      </c>
    </row>
    <row r="15" spans="1:18" ht="15">
      <c r="A15" s="696">
        <v>7</v>
      </c>
      <c r="B15" s="696"/>
      <c r="C15" s="699">
        <f t="shared" si="0"/>
        <v>0.0006814236111111205</v>
      </c>
      <c r="D15" s="717">
        <v>0.4708463541666667</v>
      </c>
      <c r="E15" s="60">
        <v>108013</v>
      </c>
      <c r="F15" s="60" t="s">
        <v>498</v>
      </c>
      <c r="G15" s="60" t="s">
        <v>499</v>
      </c>
      <c r="H15" s="60">
        <v>0</v>
      </c>
      <c r="I15" s="60">
        <v>39</v>
      </c>
      <c r="J15" s="60" t="s">
        <v>500</v>
      </c>
      <c r="K15" s="60" t="s">
        <v>501</v>
      </c>
      <c r="L15" s="60" t="s">
        <v>502</v>
      </c>
      <c r="M15" s="60" t="s">
        <v>521</v>
      </c>
      <c r="N15" s="60" t="s">
        <v>519</v>
      </c>
      <c r="O15" s="60" t="s">
        <v>520</v>
      </c>
      <c r="P15" s="60" t="s">
        <v>506</v>
      </c>
      <c r="Q15" s="60" t="s">
        <v>507</v>
      </c>
      <c r="R15" s="60">
        <v>80</v>
      </c>
    </row>
    <row r="16" spans="1:6" ht="15">
      <c r="A16" s="60">
        <v>4</v>
      </c>
      <c r="D16" s="717">
        <f>D22</f>
        <v>0.4715277777777778</v>
      </c>
      <c r="E16" s="60">
        <v>0</v>
      </c>
      <c r="F16" s="60" t="s">
        <v>509</v>
      </c>
    </row>
    <row r="17" spans="1:3" ht="15">
      <c r="A17" s="696"/>
      <c r="B17" s="696"/>
      <c r="C17" s="699"/>
    </row>
    <row r="18" spans="1:3" ht="15">
      <c r="A18" s="701">
        <f>CEILING(SUM(A9:A16)/88,1)</f>
        <v>1</v>
      </c>
      <c r="B18" s="702" t="s">
        <v>10</v>
      </c>
      <c r="C18" s="703">
        <f>SUM(C9:C16)</f>
        <v>0.4715277777777778</v>
      </c>
    </row>
    <row r="19" spans="1:6" ht="15">
      <c r="A19" s="696"/>
      <c r="B19" s="696"/>
      <c r="C19" s="696"/>
      <c r="D19" s="696"/>
      <c r="E19" s="696"/>
      <c r="F19" s="696"/>
    </row>
    <row r="20" spans="1:6" ht="15">
      <c r="A20" s="696"/>
      <c r="B20" s="696"/>
      <c r="C20" s="696"/>
      <c r="D20" s="700">
        <f>Rings!J91</f>
        <v>0.47222222222222227</v>
      </c>
      <c r="E20" s="696" t="s">
        <v>510</v>
      </c>
      <c r="F20" s="696"/>
    </row>
    <row r="21" spans="1:6" ht="15">
      <c r="A21" s="696"/>
      <c r="B21" s="696"/>
      <c r="C21" s="696"/>
      <c r="D21" s="700">
        <v>0.0006944444444444445</v>
      </c>
      <c r="E21" s="696" t="s">
        <v>511</v>
      </c>
      <c r="F21" s="696"/>
    </row>
    <row r="22" spans="1:6" ht="15">
      <c r="A22" s="696"/>
      <c r="B22" s="696"/>
      <c r="C22" s="696"/>
      <c r="D22" s="700">
        <f>D20-D21</f>
        <v>0.4715277777777778</v>
      </c>
      <c r="E22" s="696" t="s">
        <v>512</v>
      </c>
      <c r="F22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1" ht="15">
      <c r="A1" s="717"/>
    </row>
    <row r="2" spans="2:3" ht="15">
      <c r="B2" s="60" t="s">
        <v>493</v>
      </c>
      <c r="C2" s="60">
        <v>512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0.022251157407407407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0.0006799768518518517</v>
      </c>
      <c r="D11" s="717">
        <v>0.02293113425925926</v>
      </c>
      <c r="E11" s="60">
        <v>15380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6" ht="15">
      <c r="A12" s="60">
        <v>4</v>
      </c>
      <c r="D12" s="717">
        <f>D18</f>
        <v>0.02361111111111111</v>
      </c>
      <c r="E12" s="60">
        <v>0</v>
      </c>
      <c r="F12" s="60" t="s">
        <v>509</v>
      </c>
    </row>
    <row r="13" spans="1:6" ht="15">
      <c r="A13" s="696"/>
      <c r="B13" s="696"/>
      <c r="C13" s="699"/>
      <c r="D13" s="696"/>
      <c r="E13" s="696"/>
      <c r="F13" s="696"/>
    </row>
    <row r="14" spans="1:6" ht="15">
      <c r="A14" s="701">
        <f>CEILING(SUM(A9:A12)/88,1)</f>
        <v>1</v>
      </c>
      <c r="B14" s="702" t="s">
        <v>10</v>
      </c>
      <c r="C14" s="703">
        <f>SUM(C9:C12)</f>
        <v>0.02361111111111111</v>
      </c>
      <c r="D14" s="696"/>
      <c r="E14" s="696"/>
      <c r="F14" s="696"/>
    </row>
    <row r="15" spans="1:6" ht="15">
      <c r="A15" s="696"/>
      <c r="B15" s="696"/>
      <c r="C15" s="696"/>
      <c r="D15" s="696"/>
      <c r="E15" s="696"/>
      <c r="F15" s="696"/>
    </row>
    <row r="16" spans="1:6" ht="15">
      <c r="A16" s="696"/>
      <c r="B16" s="696"/>
      <c r="C16" s="696"/>
      <c r="D16" s="700">
        <f>Rings!J92</f>
        <v>0.024305555555555556</v>
      </c>
      <c r="E16" s="696" t="s">
        <v>510</v>
      </c>
      <c r="F16" s="696"/>
    </row>
    <row r="17" spans="1:6" ht="15">
      <c r="A17" s="696"/>
      <c r="B17" s="696"/>
      <c r="C17" s="696"/>
      <c r="D17" s="700">
        <v>0.0006944444444444445</v>
      </c>
      <c r="E17" s="696" t="s">
        <v>511</v>
      </c>
      <c r="F17" s="696"/>
    </row>
    <row r="18" spans="1:6" ht="15">
      <c r="A18" s="696"/>
      <c r="B18" s="696"/>
      <c r="C18" s="696"/>
      <c r="D18" s="700">
        <f>D16-D17</f>
        <v>0.02361111111111111</v>
      </c>
      <c r="E18" s="696" t="s">
        <v>512</v>
      </c>
      <c r="F18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513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0.1566189236111111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0.0006799768518518656</v>
      </c>
      <c r="D11" s="717">
        <v>0.15729890046296297</v>
      </c>
      <c r="E11" s="60">
        <v>108255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18" ht="15">
      <c r="A12" s="696">
        <v>7</v>
      </c>
      <c r="C12" s="699">
        <f>D13-D12</f>
        <v>0.1566189236111111</v>
      </c>
      <c r="D12" s="717">
        <v>0.15797887731481483</v>
      </c>
      <c r="E12" s="60">
        <v>470</v>
      </c>
      <c r="F12" s="60" t="s">
        <v>498</v>
      </c>
      <c r="G12" s="60" t="s">
        <v>499</v>
      </c>
      <c r="H12" s="60">
        <v>0</v>
      </c>
      <c r="I12" s="60">
        <v>39</v>
      </c>
      <c r="J12" s="60" t="s">
        <v>500</v>
      </c>
      <c r="K12" s="60" t="s">
        <v>501</v>
      </c>
      <c r="L12" s="60" t="s">
        <v>502</v>
      </c>
      <c r="M12" s="60" t="s">
        <v>503</v>
      </c>
      <c r="N12" s="60" t="s">
        <v>519</v>
      </c>
      <c r="O12" s="60" t="s">
        <v>520</v>
      </c>
      <c r="P12" s="60" t="s">
        <v>508</v>
      </c>
      <c r="Q12" s="60" t="s">
        <v>507</v>
      </c>
      <c r="R12" s="60">
        <v>80</v>
      </c>
    </row>
    <row r="13" spans="1:18" ht="15">
      <c r="A13" s="696">
        <v>7</v>
      </c>
      <c r="C13" s="699">
        <f>D14-D13</f>
        <v>0.0006799768518518379</v>
      </c>
      <c r="D13" s="717">
        <v>0.31459780092592593</v>
      </c>
      <c r="E13" s="60">
        <v>108255</v>
      </c>
      <c r="F13" s="60" t="s">
        <v>498</v>
      </c>
      <c r="G13" s="60" t="s">
        <v>499</v>
      </c>
      <c r="H13" s="60">
        <v>0</v>
      </c>
      <c r="I13" s="60">
        <v>39</v>
      </c>
      <c r="J13" s="60" t="s">
        <v>500</v>
      </c>
      <c r="K13" s="60" t="s">
        <v>501</v>
      </c>
      <c r="L13" s="60" t="s">
        <v>502</v>
      </c>
      <c r="M13" s="60" t="s">
        <v>503</v>
      </c>
      <c r="N13" s="60" t="s">
        <v>519</v>
      </c>
      <c r="O13" s="60" t="s">
        <v>520</v>
      </c>
      <c r="P13" s="60" t="s">
        <v>506</v>
      </c>
      <c r="Q13" s="60" t="s">
        <v>507</v>
      </c>
      <c r="R13" s="60">
        <v>80</v>
      </c>
    </row>
    <row r="14" spans="1:6" ht="15">
      <c r="A14" s="60">
        <v>4</v>
      </c>
      <c r="D14" s="717">
        <f>D20</f>
        <v>0.31527777777777777</v>
      </c>
      <c r="E14" s="60">
        <v>0</v>
      </c>
      <c r="F14" s="60" t="s">
        <v>509</v>
      </c>
    </row>
    <row r="15" spans="1:3" ht="15">
      <c r="A15" s="696"/>
      <c r="B15" s="696"/>
      <c r="C15" s="699"/>
    </row>
    <row r="16" spans="1:3" ht="15">
      <c r="A16" s="701">
        <f>CEILING(SUM(A9:A14)/88,1)</f>
        <v>1</v>
      </c>
      <c r="B16" s="702" t="s">
        <v>10</v>
      </c>
      <c r="C16" s="703">
        <f>SUM(C9:C14)</f>
        <v>0.31527777777777777</v>
      </c>
    </row>
    <row r="17" spans="1:6" ht="15">
      <c r="A17" s="696"/>
      <c r="B17" s="696"/>
      <c r="C17" s="696"/>
      <c r="D17" s="696"/>
      <c r="E17" s="696"/>
      <c r="F17" s="696"/>
    </row>
    <row r="18" spans="1:6" ht="15">
      <c r="A18" s="696"/>
      <c r="B18" s="696"/>
      <c r="C18" s="696"/>
      <c r="D18" s="700">
        <f>Rings!J93</f>
        <v>0.3159722222222222</v>
      </c>
      <c r="E18" s="696" t="s">
        <v>510</v>
      </c>
      <c r="F18" s="696"/>
    </row>
    <row r="19" spans="1:6" ht="15">
      <c r="A19" s="696"/>
      <c r="B19" s="696"/>
      <c r="C19" s="696"/>
      <c r="D19" s="700">
        <v>0.0006944444444444445</v>
      </c>
      <c r="E19" s="696" t="s">
        <v>511</v>
      </c>
      <c r="F19" s="696"/>
    </row>
    <row r="20" spans="1:6" ht="15">
      <c r="A20" s="696"/>
      <c r="B20" s="696"/>
      <c r="C20" s="696"/>
      <c r="D20" s="700">
        <f>D18-D19</f>
        <v>0.31527777777777777</v>
      </c>
      <c r="E20" s="696" t="s">
        <v>512</v>
      </c>
      <c r="F20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R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710937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514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 aca="true" t="shared" si="0" ref="C9:C15"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 t="shared" si="0"/>
        <v>0.18173177083333333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 t="shared" si="0"/>
        <v>0.0006799768518518379</v>
      </c>
      <c r="D11" s="717">
        <v>0.1824117476851852</v>
      </c>
      <c r="E11" s="60">
        <v>125613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18" ht="15">
      <c r="A12" s="696">
        <v>7</v>
      </c>
      <c r="C12" s="699">
        <f t="shared" si="0"/>
        <v>0.18173177083333336</v>
      </c>
      <c r="D12" s="717">
        <v>0.18309172453703704</v>
      </c>
      <c r="E12" s="60">
        <v>470</v>
      </c>
      <c r="F12" s="60" t="s">
        <v>498</v>
      </c>
      <c r="G12" s="60" t="s">
        <v>499</v>
      </c>
      <c r="H12" s="60">
        <v>0</v>
      </c>
      <c r="I12" s="60">
        <v>39</v>
      </c>
      <c r="J12" s="60" t="s">
        <v>500</v>
      </c>
      <c r="K12" s="60" t="s">
        <v>501</v>
      </c>
      <c r="L12" s="60" t="s">
        <v>502</v>
      </c>
      <c r="M12" s="60" t="s">
        <v>503</v>
      </c>
      <c r="N12" s="60" t="s">
        <v>519</v>
      </c>
      <c r="O12" s="60" t="s">
        <v>520</v>
      </c>
      <c r="P12" s="60" t="s">
        <v>508</v>
      </c>
      <c r="Q12" s="60" t="s">
        <v>507</v>
      </c>
      <c r="R12" s="60">
        <v>80</v>
      </c>
    </row>
    <row r="13" spans="1:18" ht="15">
      <c r="A13" s="696">
        <v>7</v>
      </c>
      <c r="C13" s="699">
        <f t="shared" si="0"/>
        <v>0.0006799768518517824</v>
      </c>
      <c r="D13" s="717">
        <v>0.3648234953703704</v>
      </c>
      <c r="E13" s="60">
        <v>125613</v>
      </c>
      <c r="F13" s="60" t="s">
        <v>498</v>
      </c>
      <c r="G13" s="60" t="s">
        <v>499</v>
      </c>
      <c r="H13" s="60">
        <v>0</v>
      </c>
      <c r="I13" s="60">
        <v>39</v>
      </c>
      <c r="J13" s="60" t="s">
        <v>500</v>
      </c>
      <c r="K13" s="60" t="s">
        <v>501</v>
      </c>
      <c r="L13" s="60" t="s">
        <v>502</v>
      </c>
      <c r="M13" s="60" t="s">
        <v>503</v>
      </c>
      <c r="N13" s="60" t="s">
        <v>519</v>
      </c>
      <c r="O13" s="60" t="s">
        <v>520</v>
      </c>
      <c r="P13" s="60" t="s">
        <v>506</v>
      </c>
      <c r="Q13" s="60" t="s">
        <v>507</v>
      </c>
      <c r="R13" s="60">
        <v>80</v>
      </c>
    </row>
    <row r="14" spans="1:18" ht="15">
      <c r="A14" s="696">
        <v>7</v>
      </c>
      <c r="C14" s="699">
        <f t="shared" si="0"/>
        <v>0.1817317708333333</v>
      </c>
      <c r="D14" s="717">
        <v>0.3655034722222222</v>
      </c>
      <c r="E14" s="60">
        <v>470</v>
      </c>
      <c r="F14" s="60" t="s">
        <v>498</v>
      </c>
      <c r="G14" s="60" t="s">
        <v>499</v>
      </c>
      <c r="H14" s="60">
        <v>0</v>
      </c>
      <c r="I14" s="60">
        <v>39</v>
      </c>
      <c r="J14" s="60" t="s">
        <v>500</v>
      </c>
      <c r="K14" s="60" t="s">
        <v>501</v>
      </c>
      <c r="L14" s="60" t="s">
        <v>502</v>
      </c>
      <c r="M14" s="60" t="s">
        <v>503</v>
      </c>
      <c r="N14" s="60" t="s">
        <v>519</v>
      </c>
      <c r="O14" s="60" t="s">
        <v>520</v>
      </c>
      <c r="P14" s="60" t="s">
        <v>508</v>
      </c>
      <c r="Q14" s="60" t="s">
        <v>507</v>
      </c>
      <c r="R14" s="60">
        <v>80</v>
      </c>
    </row>
    <row r="15" spans="1:18" ht="15">
      <c r="A15" s="696">
        <v>7</v>
      </c>
      <c r="B15" s="696"/>
      <c r="C15" s="699">
        <f t="shared" si="0"/>
        <v>0.0006814236111111205</v>
      </c>
      <c r="D15" s="717">
        <v>0.5472352430555555</v>
      </c>
      <c r="E15" s="60">
        <v>125613</v>
      </c>
      <c r="F15" s="60" t="s">
        <v>498</v>
      </c>
      <c r="G15" s="60" t="s">
        <v>499</v>
      </c>
      <c r="H15" s="60">
        <v>0</v>
      </c>
      <c r="I15" s="60">
        <v>39</v>
      </c>
      <c r="J15" s="60" t="s">
        <v>500</v>
      </c>
      <c r="K15" s="60" t="s">
        <v>501</v>
      </c>
      <c r="L15" s="60" t="s">
        <v>502</v>
      </c>
      <c r="M15" s="60" t="s">
        <v>503</v>
      </c>
      <c r="N15" s="60" t="s">
        <v>519</v>
      </c>
      <c r="O15" s="60" t="s">
        <v>520</v>
      </c>
      <c r="P15" s="60" t="s">
        <v>506</v>
      </c>
      <c r="Q15" s="60" t="s">
        <v>507</v>
      </c>
      <c r="R15" s="60">
        <v>80</v>
      </c>
    </row>
    <row r="16" spans="1:6" ht="15">
      <c r="A16" s="60">
        <v>4</v>
      </c>
      <c r="D16" s="717">
        <f>D22</f>
        <v>0.5479166666666666</v>
      </c>
      <c r="E16" s="60">
        <v>0</v>
      </c>
      <c r="F16" s="60" t="s">
        <v>509</v>
      </c>
    </row>
    <row r="17" spans="1:3" ht="15">
      <c r="A17" s="696"/>
      <c r="B17" s="696"/>
      <c r="C17" s="699"/>
    </row>
    <row r="18" spans="1:3" ht="15">
      <c r="A18" s="701">
        <f>CEILING(SUM(A9:A16)/88,1)</f>
        <v>1</v>
      </c>
      <c r="B18" s="702" t="s">
        <v>10</v>
      </c>
      <c r="C18" s="703">
        <f>SUM(C9:C16)</f>
        <v>0.5479166666666666</v>
      </c>
    </row>
    <row r="19" spans="1:6" ht="15">
      <c r="A19" s="696"/>
      <c r="B19" s="696"/>
      <c r="C19" s="696"/>
      <c r="D19" s="696"/>
      <c r="E19" s="696"/>
      <c r="F19" s="696"/>
    </row>
    <row r="20" spans="1:6" ht="15">
      <c r="A20" s="696"/>
      <c r="B20" s="696"/>
      <c r="C20" s="696"/>
      <c r="D20" s="700">
        <f>Rings!J94</f>
        <v>0.548611111111111</v>
      </c>
      <c r="E20" s="696" t="s">
        <v>510</v>
      </c>
      <c r="F20" s="696"/>
    </row>
    <row r="21" spans="1:6" ht="15">
      <c r="A21" s="696"/>
      <c r="B21" s="696"/>
      <c r="C21" s="696"/>
      <c r="D21" s="700">
        <v>0.0006944444444444445</v>
      </c>
      <c r="E21" s="696" t="s">
        <v>511</v>
      </c>
      <c r="F21" s="696"/>
    </row>
    <row r="22" spans="1:6" ht="15">
      <c r="A22" s="696"/>
      <c r="B22" s="696"/>
      <c r="C22" s="696"/>
      <c r="D22" s="700">
        <f>D20-D21</f>
        <v>0.5479166666666666</v>
      </c>
      <c r="E22" s="696" t="s">
        <v>512</v>
      </c>
      <c r="F22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710937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518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0.22154947916666665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0.0006799768518518656</v>
      </c>
      <c r="D11" s="717">
        <v>0.2222294560185185</v>
      </c>
      <c r="E11" s="60">
        <v>153135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18" ht="15">
      <c r="A12" s="696">
        <v>7</v>
      </c>
      <c r="C12" s="699">
        <f>D13-D12</f>
        <v>0.23404947916666666</v>
      </c>
      <c r="D12" s="717">
        <v>0.22290943287037038</v>
      </c>
      <c r="E12" s="60">
        <v>470</v>
      </c>
      <c r="F12" s="60" t="s">
        <v>498</v>
      </c>
      <c r="G12" s="60" t="s">
        <v>499</v>
      </c>
      <c r="H12" s="60">
        <v>0</v>
      </c>
      <c r="I12" s="60">
        <v>39</v>
      </c>
      <c r="J12" s="60" t="s">
        <v>500</v>
      </c>
      <c r="K12" s="60" t="s">
        <v>501</v>
      </c>
      <c r="L12" s="60" t="s">
        <v>502</v>
      </c>
      <c r="M12" s="60" t="s">
        <v>503</v>
      </c>
      <c r="N12" s="60" t="s">
        <v>519</v>
      </c>
      <c r="O12" s="60" t="s">
        <v>520</v>
      </c>
      <c r="P12" s="60" t="s">
        <v>508</v>
      </c>
      <c r="Q12" s="60" t="s">
        <v>507</v>
      </c>
      <c r="R12" s="60">
        <v>80</v>
      </c>
    </row>
    <row r="13" spans="1:18" ht="15">
      <c r="A13" s="696">
        <v>7</v>
      </c>
      <c r="C13" s="699">
        <f>D14-D13</f>
        <v>0.0006799768518518379</v>
      </c>
      <c r="D13" s="717">
        <v>0.45695891203703703</v>
      </c>
      <c r="E13" s="60">
        <v>161775</v>
      </c>
      <c r="F13" s="60" t="s">
        <v>498</v>
      </c>
      <c r="G13" s="60" t="s">
        <v>499</v>
      </c>
      <c r="H13" s="60">
        <v>0</v>
      </c>
      <c r="I13" s="60">
        <v>39</v>
      </c>
      <c r="J13" s="60" t="s">
        <v>500</v>
      </c>
      <c r="K13" s="60" t="s">
        <v>501</v>
      </c>
      <c r="L13" s="60" t="s">
        <v>502</v>
      </c>
      <c r="M13" s="60" t="s">
        <v>503</v>
      </c>
      <c r="N13" s="60" t="s">
        <v>519</v>
      </c>
      <c r="O13" s="60" t="s">
        <v>520</v>
      </c>
      <c r="P13" s="60" t="s">
        <v>506</v>
      </c>
      <c r="Q13" s="60" t="s">
        <v>507</v>
      </c>
      <c r="R13" s="60">
        <v>80</v>
      </c>
    </row>
    <row r="14" spans="1:6" ht="15">
      <c r="A14" s="60">
        <v>4</v>
      </c>
      <c r="D14" s="717">
        <f>D20</f>
        <v>0.4576388888888889</v>
      </c>
      <c r="E14" s="60">
        <v>0</v>
      </c>
      <c r="F14" s="60" t="s">
        <v>509</v>
      </c>
    </row>
    <row r="15" spans="1:3" ht="15">
      <c r="A15" s="696"/>
      <c r="B15" s="696"/>
      <c r="C15" s="699"/>
    </row>
    <row r="16" spans="1:3" ht="15">
      <c r="A16" s="701">
        <f>CEILING(SUM(A9:A14)/88,1)</f>
        <v>1</v>
      </c>
      <c r="B16" s="702" t="s">
        <v>10</v>
      </c>
      <c r="C16" s="703">
        <f>SUM(C9:C14)</f>
        <v>0.4576388888888889</v>
      </c>
    </row>
    <row r="17" spans="1:6" ht="15">
      <c r="A17" s="696"/>
      <c r="B17" s="696"/>
      <c r="C17" s="696"/>
      <c r="D17" s="696"/>
      <c r="E17" s="696"/>
      <c r="F17" s="696"/>
    </row>
    <row r="18" spans="1:6" ht="15">
      <c r="A18" s="696"/>
      <c r="B18" s="696"/>
      <c r="C18" s="696"/>
      <c r="D18" s="700">
        <f>Rings!J96</f>
        <v>0.4583333333333333</v>
      </c>
      <c r="E18" s="696" t="s">
        <v>510</v>
      </c>
      <c r="F18" s="696"/>
    </row>
    <row r="19" spans="1:6" ht="15">
      <c r="A19" s="696"/>
      <c r="B19" s="696"/>
      <c r="C19" s="696"/>
      <c r="D19" s="700">
        <v>0.0006944444444444445</v>
      </c>
      <c r="E19" s="696" t="s">
        <v>511</v>
      </c>
      <c r="F19" s="696"/>
    </row>
    <row r="20" spans="1:6" ht="15">
      <c r="A20" s="696"/>
      <c r="B20" s="696"/>
      <c r="C20" s="696"/>
      <c r="D20" s="700">
        <f>D18-D19</f>
        <v>0.4576388888888889</v>
      </c>
      <c r="E20" s="696" t="s">
        <v>512</v>
      </c>
      <c r="F20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519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0.018778935185185187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0.0006799768518518483</v>
      </c>
      <c r="D11" s="717">
        <v>0.01945891203703704</v>
      </c>
      <c r="E11" s="60">
        <v>12980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6" ht="15">
      <c r="A12" s="60">
        <v>4</v>
      </c>
      <c r="D12" s="717">
        <f>D18</f>
        <v>0.020138888888888887</v>
      </c>
      <c r="E12" s="60">
        <v>0</v>
      </c>
      <c r="F12" s="60" t="s">
        <v>509</v>
      </c>
    </row>
    <row r="13" spans="1:3" ht="15">
      <c r="A13" s="696"/>
      <c r="B13" s="696"/>
      <c r="C13" s="699"/>
    </row>
    <row r="14" spans="1:3" ht="15">
      <c r="A14" s="701">
        <f>CEILING(SUM(A9:A12)/88,1)</f>
        <v>1</v>
      </c>
      <c r="B14" s="702" t="s">
        <v>10</v>
      </c>
      <c r="C14" s="703">
        <f>SUM(C9:C12)</f>
        <v>0.020138888888888887</v>
      </c>
    </row>
    <row r="15" spans="1:6" ht="15">
      <c r="A15" s="696"/>
      <c r="B15" s="696"/>
      <c r="C15" s="696"/>
      <c r="D15" s="696"/>
      <c r="E15" s="696"/>
      <c r="F15" s="696"/>
    </row>
    <row r="16" spans="1:6" ht="15">
      <c r="A16" s="696"/>
      <c r="B16" s="696"/>
      <c r="C16" s="696"/>
      <c r="D16" s="700">
        <f>Rings!J97</f>
        <v>0.020833333333333332</v>
      </c>
      <c r="E16" s="696" t="s">
        <v>510</v>
      </c>
      <c r="F16" s="696"/>
    </row>
    <row r="17" spans="1:6" ht="15">
      <c r="A17" s="696"/>
      <c r="B17" s="696"/>
      <c r="C17" s="696"/>
      <c r="D17" s="700">
        <v>0.0006944444444444445</v>
      </c>
      <c r="E17" s="696" t="s">
        <v>511</v>
      </c>
      <c r="F17" s="696"/>
    </row>
    <row r="18" spans="1:6" ht="15">
      <c r="A18" s="696"/>
      <c r="B18" s="696"/>
      <c r="C18" s="696"/>
      <c r="D18" s="700">
        <f>D16-D17</f>
        <v>0.020138888888888887</v>
      </c>
      <c r="E18" s="696" t="s">
        <v>512</v>
      </c>
      <c r="F18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96" customWidth="1"/>
    <col min="2" max="2" width="11.00390625" style="696" bestFit="1" customWidth="1"/>
    <col min="3" max="3" width="9.140625" style="696" bestFit="1" customWidth="1"/>
    <col min="4" max="4" width="14.28125" style="696" bestFit="1" customWidth="1"/>
    <col min="5" max="5" width="10.7109375" style="696" bestFit="1" customWidth="1"/>
    <col min="6" max="6" width="27.7109375" style="696" bestFit="1" customWidth="1"/>
    <col min="7" max="7" width="8.421875" style="696" bestFit="1" customWidth="1"/>
    <col min="8" max="8" width="2.28125" style="696" bestFit="1" customWidth="1"/>
    <col min="9" max="9" width="4.7109375" style="696" bestFit="1" customWidth="1"/>
    <col min="10" max="10" width="8.7109375" style="696" bestFit="1" customWidth="1"/>
    <col min="11" max="13" width="9.28125" style="696" bestFit="1" customWidth="1"/>
    <col min="14" max="15" width="9.7109375" style="696" bestFit="1" customWidth="1"/>
    <col min="16" max="16" width="10.00390625" style="696" bestFit="1" customWidth="1"/>
    <col min="17" max="17" width="10.28125" style="696" bestFit="1" customWidth="1"/>
    <col min="18" max="18" width="3.421875" style="696" bestFit="1" customWidth="1"/>
    <col min="19" max="16384" width="8.8515625" style="696" customWidth="1"/>
  </cols>
  <sheetData>
    <row r="2" spans="2:3" ht="15">
      <c r="B2" s="696" t="s">
        <v>493</v>
      </c>
      <c r="C2" s="696">
        <v>521</v>
      </c>
    </row>
    <row r="7" spans="1:6" ht="15">
      <c r="A7" s="697"/>
      <c r="B7" s="698" t="s">
        <v>494</v>
      </c>
      <c r="C7" s="698" t="s">
        <v>86</v>
      </c>
      <c r="D7" s="696" t="s">
        <v>495</v>
      </c>
      <c r="E7" s="696" t="s">
        <v>496</v>
      </c>
      <c r="F7" s="696" t="s">
        <v>497</v>
      </c>
    </row>
    <row r="9" spans="1:18" ht="15">
      <c r="A9" s="696">
        <v>7</v>
      </c>
      <c r="B9" s="699">
        <v>0</v>
      </c>
      <c r="C9" s="699">
        <f>D10-D9</f>
        <v>0.006597222222222222</v>
      </c>
      <c r="D9" s="700">
        <v>0</v>
      </c>
      <c r="E9" s="696">
        <v>0</v>
      </c>
      <c r="F9" s="696" t="s">
        <v>498</v>
      </c>
      <c r="G9" s="696" t="s">
        <v>499</v>
      </c>
      <c r="H9" s="696">
        <v>0</v>
      </c>
      <c r="I9" s="696">
        <v>401</v>
      </c>
      <c r="J9" s="696" t="s">
        <v>500</v>
      </c>
      <c r="K9" s="696" t="s">
        <v>501</v>
      </c>
      <c r="L9" s="696" t="s">
        <v>502</v>
      </c>
      <c r="M9" s="696" t="s">
        <v>503</v>
      </c>
      <c r="N9" s="696" t="s">
        <v>539</v>
      </c>
      <c r="O9" s="696" t="s">
        <v>540</v>
      </c>
      <c r="P9" s="696" t="s">
        <v>506</v>
      </c>
      <c r="Q9" s="696" t="s">
        <v>507</v>
      </c>
      <c r="R9" s="696">
        <v>80</v>
      </c>
    </row>
    <row r="10" spans="1:18" ht="15">
      <c r="A10" s="696">
        <v>7</v>
      </c>
      <c r="C10" s="699">
        <f>D11-D10</f>
        <v>0.03819444444444445</v>
      </c>
      <c r="D10" s="700">
        <v>0.006597222222222222</v>
      </c>
      <c r="E10" s="696">
        <v>4560</v>
      </c>
      <c r="F10" s="696" t="s">
        <v>498</v>
      </c>
      <c r="G10" s="696" t="s">
        <v>499</v>
      </c>
      <c r="H10" s="696">
        <v>0</v>
      </c>
      <c r="I10" s="696">
        <v>401</v>
      </c>
      <c r="J10" s="696" t="s">
        <v>500</v>
      </c>
      <c r="K10" s="696" t="s">
        <v>501</v>
      </c>
      <c r="L10" s="696" t="s">
        <v>502</v>
      </c>
      <c r="M10" s="696" t="s">
        <v>503</v>
      </c>
      <c r="N10" s="696" t="s">
        <v>539</v>
      </c>
      <c r="O10" s="696" t="s">
        <v>540</v>
      </c>
      <c r="P10" s="696" t="s">
        <v>508</v>
      </c>
      <c r="Q10" s="696" t="s">
        <v>507</v>
      </c>
      <c r="R10" s="696">
        <v>80</v>
      </c>
    </row>
    <row r="11" spans="1:18" ht="15">
      <c r="A11" s="696">
        <v>7</v>
      </c>
      <c r="C11" s="699">
        <f>D12-D11</f>
        <v>0.0065972222222222265</v>
      </c>
      <c r="D11" s="700">
        <v>0.04479166666666667</v>
      </c>
      <c r="E11" s="696">
        <v>26400</v>
      </c>
      <c r="F11" s="696" t="s">
        <v>498</v>
      </c>
      <c r="G11" s="696" t="s">
        <v>499</v>
      </c>
      <c r="H11" s="696">
        <v>0</v>
      </c>
      <c r="I11" s="696">
        <v>401</v>
      </c>
      <c r="J11" s="696" t="s">
        <v>500</v>
      </c>
      <c r="K11" s="696" t="s">
        <v>501</v>
      </c>
      <c r="L11" s="696" t="s">
        <v>502</v>
      </c>
      <c r="M11" s="696" t="s">
        <v>503</v>
      </c>
      <c r="N11" s="696" t="s">
        <v>539</v>
      </c>
      <c r="O11" s="696" t="s">
        <v>540</v>
      </c>
      <c r="P11" s="696" t="s">
        <v>506</v>
      </c>
      <c r="Q11" s="696" t="s">
        <v>507</v>
      </c>
      <c r="R11" s="696">
        <v>80</v>
      </c>
    </row>
    <row r="12" spans="1:6" ht="15">
      <c r="A12" s="696">
        <v>4</v>
      </c>
      <c r="D12" s="700">
        <v>0.051388888888888894</v>
      </c>
      <c r="E12" s="696">
        <v>4560</v>
      </c>
      <c r="F12" s="696" t="s">
        <v>509</v>
      </c>
    </row>
    <row r="13" ht="15">
      <c r="C13" s="699"/>
    </row>
    <row r="14" spans="1:3" ht="15">
      <c r="A14" s="701">
        <f>CEILING(SUM(A9:A12)/88,1)</f>
        <v>1</v>
      </c>
      <c r="B14" s="702" t="s">
        <v>10</v>
      </c>
      <c r="C14" s="703">
        <f>SUM(C9:C12)</f>
        <v>0.051388888888888894</v>
      </c>
    </row>
    <row r="16" spans="4:5" ht="15">
      <c r="D16" s="700">
        <f>Titan!J28</f>
        <v>0.052083333333333336</v>
      </c>
      <c r="E16" s="696" t="s">
        <v>510</v>
      </c>
    </row>
    <row r="17" spans="4:5" ht="15">
      <c r="D17" s="700">
        <v>0.0006944444444444445</v>
      </c>
      <c r="E17" s="696" t="s">
        <v>511</v>
      </c>
    </row>
    <row r="18" spans="4:5" ht="15">
      <c r="D18" s="700">
        <f>D16-D17</f>
        <v>0.051388888888888894</v>
      </c>
      <c r="E18" s="696" t="s">
        <v>512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20" bestFit="1" customWidth="1"/>
    <col min="2" max="2" width="43.8515625" style="20" bestFit="1" customWidth="1"/>
    <col min="3" max="3" width="12.57421875" style="20" customWidth="1"/>
    <col min="4" max="16384" width="11.421875" style="20" customWidth="1"/>
  </cols>
  <sheetData>
    <row r="1" spans="1:3" ht="15.75" thickBot="1">
      <c r="A1" s="64"/>
      <c r="B1" s="64"/>
      <c r="C1" s="64"/>
    </row>
    <row r="2" spans="1:3" ht="15" customHeight="1">
      <c r="A2" s="64"/>
      <c r="B2" s="815" t="s">
        <v>81</v>
      </c>
      <c r="C2" s="833" t="s">
        <v>82</v>
      </c>
    </row>
    <row r="3" spans="1:3" ht="32.25" customHeight="1" thickBot="1">
      <c r="A3" s="64"/>
      <c r="B3" s="814"/>
      <c r="C3" s="834"/>
    </row>
    <row r="4" spans="1:3" ht="15">
      <c r="A4" s="64"/>
      <c r="B4" s="75"/>
      <c r="C4" s="151"/>
    </row>
    <row r="5" spans="1:3" ht="15">
      <c r="A5" s="307">
        <v>1</v>
      </c>
      <c r="B5" s="292" t="s">
        <v>328</v>
      </c>
      <c r="C5" s="381">
        <v>500</v>
      </c>
    </row>
    <row r="6" spans="1:3" ht="15">
      <c r="A6" s="307">
        <v>2</v>
      </c>
      <c r="B6" s="292" t="s">
        <v>334</v>
      </c>
      <c r="C6" s="381">
        <v>501</v>
      </c>
    </row>
    <row r="7" spans="1:3" ht="15">
      <c r="A7" s="307">
        <v>3</v>
      </c>
      <c r="B7" s="292" t="s">
        <v>335</v>
      </c>
      <c r="C7" s="381">
        <v>502</v>
      </c>
    </row>
    <row r="8" spans="1:3" ht="15">
      <c r="A8" s="307">
        <v>4</v>
      </c>
      <c r="B8" s="292" t="s">
        <v>336</v>
      </c>
      <c r="C8" s="381">
        <v>503</v>
      </c>
    </row>
    <row r="9" spans="1:3" ht="15">
      <c r="A9" s="307">
        <v>5</v>
      </c>
      <c r="B9" s="292" t="s">
        <v>338</v>
      </c>
      <c r="C9" s="382">
        <v>504</v>
      </c>
    </row>
    <row r="10" spans="1:3" ht="15">
      <c r="A10" s="307">
        <v>6</v>
      </c>
      <c r="B10" s="292" t="s">
        <v>339</v>
      </c>
      <c r="C10" s="382">
        <v>505</v>
      </c>
    </row>
    <row r="11" spans="1:3" ht="15">
      <c r="A11" s="307">
        <v>7</v>
      </c>
      <c r="B11" s="292" t="s">
        <v>340</v>
      </c>
      <c r="C11" s="383">
        <v>506</v>
      </c>
    </row>
    <row r="12" spans="1:3" ht="15">
      <c r="A12" s="307">
        <v>8</v>
      </c>
      <c r="B12" s="292" t="s">
        <v>341</v>
      </c>
      <c r="C12" s="383">
        <v>507</v>
      </c>
    </row>
    <row r="13" spans="1:3" ht="15">
      <c r="A13" s="307">
        <v>9</v>
      </c>
      <c r="B13" s="292" t="s">
        <v>342</v>
      </c>
      <c r="C13" s="383">
        <v>508</v>
      </c>
    </row>
    <row r="14" spans="1:3" ht="15">
      <c r="A14" s="307">
        <v>10</v>
      </c>
      <c r="B14" s="292" t="s">
        <v>343</v>
      </c>
      <c r="C14" s="383">
        <v>509</v>
      </c>
    </row>
    <row r="15" spans="1:3" ht="15">
      <c r="A15" s="307">
        <v>11</v>
      </c>
      <c r="B15" s="292" t="s">
        <v>344</v>
      </c>
      <c r="C15" s="383">
        <v>510</v>
      </c>
    </row>
    <row r="16" spans="1:3" ht="15">
      <c r="A16" s="307">
        <v>12</v>
      </c>
      <c r="B16" s="292" t="s">
        <v>345</v>
      </c>
      <c r="C16" s="383">
        <v>511</v>
      </c>
    </row>
    <row r="17" spans="1:3" ht="15">
      <c r="A17" s="307">
        <v>13</v>
      </c>
      <c r="B17" s="292" t="s">
        <v>346</v>
      </c>
      <c r="C17" s="383">
        <v>512</v>
      </c>
    </row>
    <row r="18" spans="1:3" ht="15">
      <c r="A18" s="307">
        <v>14</v>
      </c>
      <c r="B18" s="292" t="s">
        <v>347</v>
      </c>
      <c r="C18" s="383">
        <v>513</v>
      </c>
    </row>
    <row r="19" spans="1:3" ht="15">
      <c r="A19" s="307">
        <v>15</v>
      </c>
      <c r="B19" s="292" t="s">
        <v>348</v>
      </c>
      <c r="C19" s="383">
        <v>514</v>
      </c>
    </row>
    <row r="20" spans="1:3" ht="15">
      <c r="A20" s="307">
        <v>16</v>
      </c>
      <c r="B20" s="292" t="s">
        <v>349</v>
      </c>
      <c r="C20" s="383">
        <v>515</v>
      </c>
    </row>
    <row r="21" spans="1:3" ht="15">
      <c r="A21" s="307">
        <v>17</v>
      </c>
      <c r="B21" s="292" t="s">
        <v>350</v>
      </c>
      <c r="C21" s="383">
        <v>516</v>
      </c>
    </row>
    <row r="22" spans="1:3" ht="15">
      <c r="A22" s="307">
        <v>18</v>
      </c>
      <c r="B22" s="292" t="s">
        <v>351</v>
      </c>
      <c r="C22" s="383">
        <v>517</v>
      </c>
    </row>
    <row r="23" spans="1:3" ht="15">
      <c r="A23" s="307">
        <v>19</v>
      </c>
      <c r="B23" s="292" t="s">
        <v>352</v>
      </c>
      <c r="C23" s="383">
        <v>518</v>
      </c>
    </row>
    <row r="24" spans="1:3" ht="15">
      <c r="A24" s="307">
        <v>20</v>
      </c>
      <c r="B24" s="292" t="s">
        <v>355</v>
      </c>
      <c r="C24" s="383">
        <v>519</v>
      </c>
    </row>
    <row r="25" spans="1:3" ht="15">
      <c r="A25" s="307">
        <v>21</v>
      </c>
      <c r="B25" s="292" t="s">
        <v>356</v>
      </c>
      <c r="C25" s="383">
        <v>520</v>
      </c>
    </row>
    <row r="26" spans="1:3" ht="15">
      <c r="A26" s="307">
        <v>22</v>
      </c>
      <c r="B26" s="292" t="s">
        <v>357</v>
      </c>
      <c r="C26" s="383">
        <v>521</v>
      </c>
    </row>
    <row r="27" spans="1:3" ht="15">
      <c r="A27" s="307">
        <v>23</v>
      </c>
      <c r="B27" s="292" t="s">
        <v>358</v>
      </c>
      <c r="C27" s="383">
        <v>522</v>
      </c>
    </row>
    <row r="28" spans="1:3" ht="15">
      <c r="A28" s="307">
        <v>24</v>
      </c>
      <c r="B28" s="292" t="s">
        <v>360</v>
      </c>
      <c r="C28" s="383">
        <v>523</v>
      </c>
    </row>
    <row r="29" spans="1:3" ht="15.75" customHeight="1">
      <c r="A29" s="307">
        <v>25</v>
      </c>
      <c r="B29" s="292" t="s">
        <v>361</v>
      </c>
      <c r="C29" s="383">
        <v>524</v>
      </c>
    </row>
    <row r="30" spans="1:3" ht="15">
      <c r="A30" s="307">
        <v>26</v>
      </c>
      <c r="B30" s="292" t="s">
        <v>362</v>
      </c>
      <c r="C30" s="383">
        <v>525</v>
      </c>
    </row>
    <row r="31" spans="1:3" ht="15">
      <c r="A31" s="307">
        <v>27</v>
      </c>
      <c r="B31" s="292" t="s">
        <v>363</v>
      </c>
      <c r="C31" s="383">
        <v>526</v>
      </c>
    </row>
    <row r="32" spans="1:3" ht="15">
      <c r="A32" s="307">
        <v>28</v>
      </c>
      <c r="B32" s="292" t="s">
        <v>364</v>
      </c>
      <c r="C32" s="383">
        <v>527</v>
      </c>
    </row>
    <row r="33" spans="1:3" ht="15">
      <c r="A33" s="307">
        <v>29</v>
      </c>
      <c r="B33" s="292" t="s">
        <v>365</v>
      </c>
      <c r="C33" s="383">
        <v>528</v>
      </c>
    </row>
    <row r="34" spans="1:3" ht="15">
      <c r="A34" s="307">
        <v>30</v>
      </c>
      <c r="B34" s="292" t="s">
        <v>366</v>
      </c>
      <c r="C34" s="383">
        <v>529</v>
      </c>
    </row>
    <row r="35" spans="1:3" ht="15">
      <c r="A35" s="307">
        <v>31</v>
      </c>
      <c r="B35" s="292" t="s">
        <v>367</v>
      </c>
      <c r="C35" s="383">
        <v>530</v>
      </c>
    </row>
    <row r="36" spans="1:3" ht="15">
      <c r="A36" s="307">
        <v>32</v>
      </c>
      <c r="B36" s="292" t="s">
        <v>369</v>
      </c>
      <c r="C36" s="383">
        <v>531</v>
      </c>
    </row>
    <row r="37" spans="1:3" ht="15">
      <c r="A37" s="307">
        <v>33</v>
      </c>
      <c r="B37" s="292" t="s">
        <v>370</v>
      </c>
      <c r="C37" s="383">
        <v>532</v>
      </c>
    </row>
    <row r="38" spans="1:3" ht="15">
      <c r="A38" s="307">
        <v>34</v>
      </c>
      <c r="B38" s="292" t="s">
        <v>371</v>
      </c>
      <c r="C38" s="383">
        <v>533</v>
      </c>
    </row>
    <row r="39" spans="1:3" ht="15">
      <c r="A39" s="307">
        <v>35</v>
      </c>
      <c r="B39" s="292" t="s">
        <v>373</v>
      </c>
      <c r="C39" s="383">
        <v>534</v>
      </c>
    </row>
    <row r="40" spans="1:3" ht="15">
      <c r="A40" s="307">
        <v>37</v>
      </c>
      <c r="B40" s="292" t="s">
        <v>375</v>
      </c>
      <c r="C40" s="383">
        <v>536</v>
      </c>
    </row>
    <row r="41" spans="1:3" ht="15">
      <c r="A41" s="307">
        <v>36</v>
      </c>
      <c r="B41" s="292" t="s">
        <v>374</v>
      </c>
      <c r="C41" s="383">
        <v>535</v>
      </c>
    </row>
    <row r="42" spans="1:3" ht="15">
      <c r="A42" s="307">
        <v>38</v>
      </c>
      <c r="B42" s="292" t="s">
        <v>376</v>
      </c>
      <c r="C42" s="383">
        <v>537</v>
      </c>
    </row>
    <row r="43" spans="1:3" ht="15">
      <c r="A43" s="307">
        <v>39</v>
      </c>
      <c r="B43" s="292" t="s">
        <v>378</v>
      </c>
      <c r="C43" s="383">
        <v>538</v>
      </c>
    </row>
    <row r="44" spans="1:3" ht="15">
      <c r="A44" s="307">
        <v>40</v>
      </c>
      <c r="B44" s="292" t="s">
        <v>379</v>
      </c>
      <c r="C44" s="383">
        <v>539</v>
      </c>
    </row>
    <row r="45" spans="1:3" ht="15">
      <c r="A45" s="307">
        <v>41</v>
      </c>
      <c r="B45" s="292" t="s">
        <v>381</v>
      </c>
      <c r="C45" s="383">
        <v>540</v>
      </c>
    </row>
    <row r="46" spans="1:3" ht="15">
      <c r="A46" s="307">
        <v>42</v>
      </c>
      <c r="B46" s="292" t="s">
        <v>382</v>
      </c>
      <c r="C46" s="383">
        <v>541</v>
      </c>
    </row>
    <row r="47" spans="1:3" ht="15">
      <c r="A47" s="307">
        <v>43</v>
      </c>
      <c r="B47" s="292" t="s">
        <v>383</v>
      </c>
      <c r="C47" s="383">
        <v>542</v>
      </c>
    </row>
    <row r="48" spans="1:3" ht="15">
      <c r="A48" s="307">
        <v>44</v>
      </c>
      <c r="B48" s="292" t="s">
        <v>384</v>
      </c>
      <c r="C48" s="383">
        <v>543</v>
      </c>
    </row>
    <row r="49" spans="1:3" ht="15">
      <c r="A49" s="307">
        <v>45</v>
      </c>
      <c r="B49" s="292" t="s">
        <v>386</v>
      </c>
      <c r="C49" s="383">
        <v>544</v>
      </c>
    </row>
    <row r="50" spans="1:3" ht="15">
      <c r="A50" s="307">
        <v>46</v>
      </c>
      <c r="B50" s="292" t="s">
        <v>387</v>
      </c>
      <c r="C50" s="383">
        <v>545</v>
      </c>
    </row>
    <row r="51" spans="1:3" ht="15">
      <c r="A51" s="307">
        <v>47</v>
      </c>
      <c r="B51" s="292" t="s">
        <v>388</v>
      </c>
      <c r="C51" s="383">
        <v>546</v>
      </c>
    </row>
    <row r="52" spans="1:3" ht="15">
      <c r="A52" s="307">
        <v>48</v>
      </c>
      <c r="B52" s="292" t="s">
        <v>389</v>
      </c>
      <c r="C52" s="383">
        <v>547</v>
      </c>
    </row>
    <row r="53" spans="1:3" ht="15">
      <c r="A53" s="307">
        <v>49</v>
      </c>
      <c r="B53" s="292" t="s">
        <v>390</v>
      </c>
      <c r="C53" s="383">
        <v>548</v>
      </c>
    </row>
    <row r="54" spans="1:3" ht="15">
      <c r="A54" s="307">
        <v>50</v>
      </c>
      <c r="B54" s="292" t="s">
        <v>391</v>
      </c>
      <c r="C54" s="383">
        <v>549</v>
      </c>
    </row>
    <row r="55" spans="1:3" ht="15">
      <c r="A55" s="307">
        <v>51</v>
      </c>
      <c r="B55" s="292" t="s">
        <v>393</v>
      </c>
      <c r="C55" s="383">
        <v>550</v>
      </c>
    </row>
    <row r="56" spans="1:3" ht="15">
      <c r="A56" s="307">
        <v>52</v>
      </c>
      <c r="B56" s="292" t="s">
        <v>394</v>
      </c>
      <c r="C56" s="383">
        <v>551</v>
      </c>
    </row>
    <row r="57" spans="1:3" ht="15">
      <c r="A57" s="307">
        <v>53</v>
      </c>
      <c r="B57" s="292" t="s">
        <v>395</v>
      </c>
      <c r="C57" s="383">
        <v>552</v>
      </c>
    </row>
    <row r="58" spans="1:3" ht="15">
      <c r="A58" s="307">
        <v>54</v>
      </c>
      <c r="B58" s="292" t="s">
        <v>396</v>
      </c>
      <c r="C58" s="383">
        <v>553</v>
      </c>
    </row>
    <row r="59" spans="1:3" ht="15">
      <c r="A59" s="307">
        <v>55</v>
      </c>
      <c r="B59" s="292" t="s">
        <v>397</v>
      </c>
      <c r="C59" s="383">
        <v>554</v>
      </c>
    </row>
    <row r="60" spans="1:3" ht="15">
      <c r="A60" s="307">
        <v>56</v>
      </c>
      <c r="B60" s="292" t="s">
        <v>398</v>
      </c>
      <c r="C60" s="383">
        <v>555</v>
      </c>
    </row>
    <row r="61" spans="1:3" ht="15">
      <c r="A61" s="307">
        <v>57</v>
      </c>
      <c r="B61" s="292" t="s">
        <v>399</v>
      </c>
      <c r="C61" s="383">
        <v>556</v>
      </c>
    </row>
    <row r="62" spans="1:3" ht="15">
      <c r="A62" s="307">
        <v>58</v>
      </c>
      <c r="B62" s="292" t="s">
        <v>400</v>
      </c>
      <c r="C62" s="383">
        <v>557</v>
      </c>
    </row>
    <row r="63" spans="1:3" ht="15">
      <c r="A63" s="307">
        <v>59</v>
      </c>
      <c r="B63" s="292" t="s">
        <v>401</v>
      </c>
      <c r="C63" s="383">
        <v>558</v>
      </c>
    </row>
    <row r="64" spans="1:3" ht="15">
      <c r="A64" s="307">
        <v>60</v>
      </c>
      <c r="B64" s="292" t="s">
        <v>402</v>
      </c>
      <c r="C64" s="383">
        <v>559</v>
      </c>
    </row>
    <row r="65" spans="1:3" ht="15">
      <c r="A65" s="307">
        <v>61</v>
      </c>
      <c r="B65" s="292" t="s">
        <v>403</v>
      </c>
      <c r="C65" s="383">
        <v>560</v>
      </c>
    </row>
    <row r="66" spans="1:3" ht="15">
      <c r="A66" s="307">
        <v>62</v>
      </c>
      <c r="B66" s="292" t="s">
        <v>404</v>
      </c>
      <c r="C66" s="383">
        <v>561</v>
      </c>
    </row>
    <row r="67" spans="1:3" ht="15">
      <c r="A67" s="307">
        <v>63</v>
      </c>
      <c r="B67" s="292" t="s">
        <v>405</v>
      </c>
      <c r="C67" s="383">
        <v>562</v>
      </c>
    </row>
    <row r="68" spans="1:3" ht="15">
      <c r="A68" s="307">
        <v>64</v>
      </c>
      <c r="B68" s="292" t="s">
        <v>406</v>
      </c>
      <c r="C68" s="383">
        <v>563</v>
      </c>
    </row>
    <row r="69" spans="1:3" ht="15">
      <c r="A69" s="307">
        <v>65</v>
      </c>
      <c r="B69" s="292" t="s">
        <v>407</v>
      </c>
      <c r="C69" s="383">
        <v>564</v>
      </c>
    </row>
    <row r="70" spans="1:3" ht="15">
      <c r="A70" s="307">
        <v>66</v>
      </c>
      <c r="B70" s="292" t="s">
        <v>409</v>
      </c>
      <c r="C70" s="383">
        <v>565</v>
      </c>
    </row>
    <row r="71" spans="1:3" ht="15">
      <c r="A71" s="307">
        <v>67</v>
      </c>
      <c r="B71" s="292" t="s">
        <v>410</v>
      </c>
      <c r="C71" s="383">
        <v>566</v>
      </c>
    </row>
    <row r="72" spans="1:3" ht="15">
      <c r="A72" s="307">
        <v>68</v>
      </c>
      <c r="B72" s="292" t="s">
        <v>411</v>
      </c>
      <c r="C72" s="383">
        <v>567</v>
      </c>
    </row>
    <row r="73" spans="1:3" ht="15">
      <c r="A73" s="307">
        <v>69</v>
      </c>
      <c r="B73" s="292" t="s">
        <v>412</v>
      </c>
      <c r="C73" s="383">
        <v>568</v>
      </c>
    </row>
    <row r="74" spans="1:3" ht="15">
      <c r="A74" s="307">
        <v>70</v>
      </c>
      <c r="B74" s="292" t="s">
        <v>414</v>
      </c>
      <c r="C74" s="383">
        <v>569</v>
      </c>
    </row>
    <row r="75" spans="1:3" ht="15">
      <c r="A75" s="307">
        <v>71</v>
      </c>
      <c r="B75" s="292" t="s">
        <v>415</v>
      </c>
      <c r="C75" s="383">
        <v>570</v>
      </c>
    </row>
    <row r="76" spans="1:3" ht="15">
      <c r="A76" s="307">
        <v>72</v>
      </c>
      <c r="B76" s="292" t="s">
        <v>416</v>
      </c>
      <c r="C76" s="383">
        <v>571</v>
      </c>
    </row>
    <row r="77" spans="1:3" ht="15">
      <c r="A77" s="307">
        <v>73</v>
      </c>
      <c r="B77" s="292" t="s">
        <v>417</v>
      </c>
      <c r="C77" s="383">
        <v>572</v>
      </c>
    </row>
    <row r="78" spans="1:3" ht="15">
      <c r="A78" s="307">
        <v>74</v>
      </c>
      <c r="B78" s="292" t="s">
        <v>418</v>
      </c>
      <c r="C78" s="383">
        <v>573</v>
      </c>
    </row>
    <row r="79" spans="1:3" ht="15">
      <c r="A79" s="307">
        <v>75</v>
      </c>
      <c r="B79" s="292" t="s">
        <v>419</v>
      </c>
      <c r="C79" s="383">
        <v>574</v>
      </c>
    </row>
    <row r="80" spans="1:3" ht="15">
      <c r="A80" s="307">
        <v>76</v>
      </c>
      <c r="B80" s="292" t="s">
        <v>420</v>
      </c>
      <c r="C80" s="383">
        <v>575</v>
      </c>
    </row>
    <row r="81" spans="1:3" ht="15">
      <c r="A81" s="307">
        <v>77</v>
      </c>
      <c r="B81" s="292" t="s">
        <v>421</v>
      </c>
      <c r="C81" s="383">
        <v>576</v>
      </c>
    </row>
    <row r="82" spans="1:3" ht="15">
      <c r="A82" s="307">
        <v>78</v>
      </c>
      <c r="B82" s="292" t="s">
        <v>423</v>
      </c>
      <c r="C82" s="383">
        <v>577</v>
      </c>
    </row>
    <row r="83" spans="1:3" ht="15">
      <c r="A83" s="307">
        <v>79</v>
      </c>
      <c r="B83" s="292" t="s">
        <v>424</v>
      </c>
      <c r="C83" s="383">
        <v>578</v>
      </c>
    </row>
    <row r="84" spans="1:3" ht="15">
      <c r="A84" s="307">
        <v>80</v>
      </c>
      <c r="B84" s="292" t="s">
        <v>425</v>
      </c>
      <c r="C84" s="383">
        <v>579</v>
      </c>
    </row>
    <row r="85" spans="1:3" ht="15">
      <c r="A85" s="307">
        <v>81</v>
      </c>
      <c r="B85" s="292" t="s">
        <v>426</v>
      </c>
      <c r="C85" s="383">
        <v>580</v>
      </c>
    </row>
    <row r="86" spans="1:3" ht="15">
      <c r="A86" s="307">
        <v>82</v>
      </c>
      <c r="B86" s="292" t="s">
        <v>427</v>
      </c>
      <c r="C86" s="383">
        <v>581</v>
      </c>
    </row>
    <row r="87" spans="1:3" ht="15">
      <c r="A87" s="307">
        <v>83</v>
      </c>
      <c r="B87" s="292" t="s">
        <v>429</v>
      </c>
      <c r="C87" s="383">
        <v>582</v>
      </c>
    </row>
    <row r="88" spans="1:3" ht="15">
      <c r="A88" s="307">
        <v>84</v>
      </c>
      <c r="B88" s="292" t="s">
        <v>430</v>
      </c>
      <c r="C88" s="383">
        <v>583</v>
      </c>
    </row>
    <row r="89" spans="1:3" ht="15">
      <c r="A89" s="307">
        <v>85</v>
      </c>
      <c r="B89" s="292" t="s">
        <v>431</v>
      </c>
      <c r="C89" s="383">
        <v>584</v>
      </c>
    </row>
    <row r="90" spans="1:3" ht="15">
      <c r="A90" s="307">
        <v>86</v>
      </c>
      <c r="B90" s="292" t="s">
        <v>432</v>
      </c>
      <c r="C90" s="383">
        <v>585</v>
      </c>
    </row>
    <row r="91" spans="1:3" ht="15">
      <c r="A91" s="307">
        <v>87</v>
      </c>
      <c r="B91" s="292" t="s">
        <v>435</v>
      </c>
      <c r="C91" s="383">
        <v>586</v>
      </c>
    </row>
    <row r="92" spans="1:3" ht="15">
      <c r="A92" s="307">
        <v>88</v>
      </c>
      <c r="B92" s="292" t="s">
        <v>436</v>
      </c>
      <c r="C92" s="383">
        <v>587</v>
      </c>
    </row>
    <row r="93" spans="1:3" ht="15">
      <c r="A93" s="307">
        <v>89</v>
      </c>
      <c r="B93" s="292" t="s">
        <v>437</v>
      </c>
      <c r="C93" s="383">
        <v>588</v>
      </c>
    </row>
    <row r="94" spans="1:3" ht="15">
      <c r="A94" s="307">
        <v>90</v>
      </c>
      <c r="B94" s="292" t="s">
        <v>438</v>
      </c>
      <c r="C94" s="383">
        <v>589</v>
      </c>
    </row>
    <row r="95" spans="1:3" ht="15">
      <c r="A95" s="307">
        <v>91</v>
      </c>
      <c r="B95" s="292" t="s">
        <v>439</v>
      </c>
      <c r="C95" s="383">
        <v>590</v>
      </c>
    </row>
    <row r="96" spans="1:3" ht="15">
      <c r="A96" s="307">
        <v>92</v>
      </c>
      <c r="B96" s="292" t="s">
        <v>440</v>
      </c>
      <c r="C96" s="383">
        <v>591</v>
      </c>
    </row>
    <row r="97" spans="1:3" ht="15">
      <c r="A97" s="307">
        <v>93</v>
      </c>
      <c r="B97" s="292" t="s">
        <v>441</v>
      </c>
      <c r="C97" s="383">
        <v>592</v>
      </c>
    </row>
    <row r="98" spans="1:3" ht="15">
      <c r="A98" s="307">
        <v>94</v>
      </c>
      <c r="B98" s="292" t="s">
        <v>442</v>
      </c>
      <c r="C98" s="383">
        <v>593</v>
      </c>
    </row>
    <row r="99" spans="1:3" ht="15">
      <c r="A99" s="307">
        <v>95</v>
      </c>
      <c r="B99" s="292" t="s">
        <v>443</v>
      </c>
      <c r="C99" s="383">
        <v>594</v>
      </c>
    </row>
    <row r="100" spans="1:3" ht="15">
      <c r="A100" s="307">
        <v>96</v>
      </c>
      <c r="B100" s="292" t="s">
        <v>444</v>
      </c>
      <c r="C100" s="383">
        <v>595</v>
      </c>
    </row>
    <row r="101" spans="1:3" ht="15">
      <c r="A101" s="307">
        <v>97</v>
      </c>
      <c r="B101" s="292" t="s">
        <v>445</v>
      </c>
      <c r="C101" s="383">
        <v>596</v>
      </c>
    </row>
    <row r="102" spans="1:3" ht="15">
      <c r="A102" s="307">
        <v>98</v>
      </c>
      <c r="B102" s="292" t="s">
        <v>446</v>
      </c>
      <c r="C102" s="383">
        <v>597</v>
      </c>
    </row>
    <row r="103" spans="1:3" ht="15">
      <c r="A103" s="307">
        <v>99</v>
      </c>
      <c r="B103" s="292" t="s">
        <v>447</v>
      </c>
      <c r="C103" s="383">
        <v>598</v>
      </c>
    </row>
    <row r="104" spans="1:3" ht="15">
      <c r="A104" s="307">
        <v>100</v>
      </c>
      <c r="B104" s="292" t="s">
        <v>448</v>
      </c>
      <c r="C104" s="383">
        <v>599</v>
      </c>
    </row>
    <row r="105" spans="1:3" ht="15">
      <c r="A105" s="307">
        <v>101</v>
      </c>
      <c r="B105" s="292" t="s">
        <v>449</v>
      </c>
      <c r="C105" s="383">
        <v>600</v>
      </c>
    </row>
    <row r="106" spans="1:3" ht="15">
      <c r="A106" s="307">
        <v>102</v>
      </c>
      <c r="B106" s="292" t="s">
        <v>450</v>
      </c>
      <c r="C106" s="383">
        <v>601</v>
      </c>
    </row>
    <row r="107" spans="1:3" ht="15">
      <c r="A107" s="307">
        <v>103</v>
      </c>
      <c r="B107" s="292" t="s">
        <v>451</v>
      </c>
      <c r="C107" s="383">
        <v>602</v>
      </c>
    </row>
    <row r="108" spans="1:3" ht="15">
      <c r="A108" s="307">
        <v>104</v>
      </c>
      <c r="B108" s="292" t="s">
        <v>452</v>
      </c>
      <c r="C108" s="383">
        <v>603</v>
      </c>
    </row>
    <row r="109" spans="1:3" ht="15">
      <c r="A109" s="307">
        <v>105</v>
      </c>
      <c r="B109" s="292" t="s">
        <v>454</v>
      </c>
      <c r="C109" s="383">
        <v>604</v>
      </c>
    </row>
    <row r="110" spans="1:3" ht="15">
      <c r="A110" s="307">
        <v>106</v>
      </c>
      <c r="B110" s="292" t="s">
        <v>455</v>
      </c>
      <c r="C110" s="383">
        <v>605</v>
      </c>
    </row>
    <row r="111" spans="1:3" ht="15">
      <c r="A111" s="307">
        <v>107</v>
      </c>
      <c r="B111" s="292" t="s">
        <v>456</v>
      </c>
      <c r="C111" s="383">
        <v>606</v>
      </c>
    </row>
    <row r="112" spans="1:3" ht="15">
      <c r="A112" s="307">
        <v>108</v>
      </c>
      <c r="B112" s="292" t="s">
        <v>457</v>
      </c>
      <c r="C112" s="383">
        <v>607</v>
      </c>
    </row>
    <row r="113" spans="1:3" ht="15">
      <c r="A113" s="307">
        <v>109</v>
      </c>
      <c r="B113" s="292" t="s">
        <v>458</v>
      </c>
      <c r="C113" s="383">
        <v>608</v>
      </c>
    </row>
    <row r="114" spans="1:3" ht="15">
      <c r="A114" s="307">
        <v>110</v>
      </c>
      <c r="B114" s="292" t="s">
        <v>459</v>
      </c>
      <c r="C114" s="383">
        <v>609</v>
      </c>
    </row>
    <row r="115" spans="1:3" ht="15">
      <c r="A115" s="307">
        <v>111</v>
      </c>
      <c r="B115" s="292" t="s">
        <v>460</v>
      </c>
      <c r="C115" s="383">
        <v>610</v>
      </c>
    </row>
    <row r="116" spans="1:3" ht="15">
      <c r="A116" s="307">
        <v>112</v>
      </c>
      <c r="B116" s="292" t="s">
        <v>462</v>
      </c>
      <c r="C116" s="383">
        <v>611</v>
      </c>
    </row>
    <row r="117" spans="1:3" ht="15">
      <c r="A117" s="307">
        <v>113</v>
      </c>
      <c r="B117" s="292" t="s">
        <v>463</v>
      </c>
      <c r="C117" s="383">
        <v>612</v>
      </c>
    </row>
    <row r="118" spans="1:3" ht="15">
      <c r="A118" s="307">
        <v>114</v>
      </c>
      <c r="B118" s="292" t="s">
        <v>464</v>
      </c>
      <c r="C118" s="383">
        <v>613</v>
      </c>
    </row>
    <row r="119" spans="1:3" ht="15">
      <c r="A119" s="307">
        <v>115</v>
      </c>
      <c r="B119" s="292" t="s">
        <v>465</v>
      </c>
      <c r="C119" s="383">
        <v>614</v>
      </c>
    </row>
    <row r="120" spans="1:3" ht="15">
      <c r="A120" s="307">
        <v>116</v>
      </c>
      <c r="B120" s="292" t="s">
        <v>466</v>
      </c>
      <c r="C120" s="383">
        <v>615</v>
      </c>
    </row>
    <row r="121" spans="1:3" ht="15">
      <c r="A121" s="307">
        <v>117</v>
      </c>
      <c r="B121" s="292" t="s">
        <v>467</v>
      </c>
      <c r="C121" s="383">
        <v>616</v>
      </c>
    </row>
    <row r="122" spans="1:3" ht="15">
      <c r="A122" s="307">
        <v>118</v>
      </c>
      <c r="B122" s="292" t="s">
        <v>468</v>
      </c>
      <c r="C122" s="383">
        <v>617</v>
      </c>
    </row>
    <row r="123" spans="1:3" ht="15">
      <c r="A123" s="307">
        <v>119</v>
      </c>
      <c r="B123" s="292" t="s">
        <v>470</v>
      </c>
      <c r="C123" s="383">
        <v>618</v>
      </c>
    </row>
    <row r="124" spans="1:3" ht="15">
      <c r="A124" s="307">
        <v>120</v>
      </c>
      <c r="B124" s="292" t="s">
        <v>471</v>
      </c>
      <c r="C124" s="383">
        <v>619</v>
      </c>
    </row>
    <row r="125" spans="1:3" ht="15">
      <c r="A125" s="307">
        <v>121</v>
      </c>
      <c r="B125" s="292" t="s">
        <v>473</v>
      </c>
      <c r="C125" s="383">
        <v>620</v>
      </c>
    </row>
    <row r="126" spans="1:3" ht="15">
      <c r="A126" s="307">
        <v>122</v>
      </c>
      <c r="B126" s="292" t="s">
        <v>474</v>
      </c>
      <c r="C126" s="383">
        <v>621</v>
      </c>
    </row>
    <row r="127" spans="1:3" ht="15">
      <c r="A127" s="307">
        <v>123</v>
      </c>
      <c r="B127" s="292" t="s">
        <v>475</v>
      </c>
      <c r="C127" s="383">
        <v>622</v>
      </c>
    </row>
    <row r="128" spans="1:3" ht="15">
      <c r="A128" s="307">
        <v>124</v>
      </c>
      <c r="B128" s="292" t="s">
        <v>476</v>
      </c>
      <c r="C128" s="383">
        <v>623</v>
      </c>
    </row>
    <row r="129" spans="1:3" ht="15">
      <c r="A129" s="307">
        <v>125</v>
      </c>
      <c r="B129" s="292" t="s">
        <v>478</v>
      </c>
      <c r="C129" s="383">
        <v>624</v>
      </c>
    </row>
    <row r="130" spans="1:3" ht="15">
      <c r="A130" s="307">
        <v>126</v>
      </c>
      <c r="B130" s="292" t="s">
        <v>479</v>
      </c>
      <c r="C130" s="383">
        <v>625</v>
      </c>
    </row>
    <row r="131" spans="1:3" ht="15">
      <c r="A131" s="307">
        <v>127</v>
      </c>
      <c r="B131" s="292" t="s">
        <v>480</v>
      </c>
      <c r="C131" s="383">
        <v>626</v>
      </c>
    </row>
    <row r="132" spans="1:3" ht="15">
      <c r="A132" s="307">
        <v>128</v>
      </c>
      <c r="B132" s="292" t="s">
        <v>481</v>
      </c>
      <c r="C132" s="383">
        <v>627</v>
      </c>
    </row>
    <row r="133" spans="1:3" ht="15">
      <c r="A133" s="307">
        <v>129</v>
      </c>
      <c r="B133" s="292" t="s">
        <v>482</v>
      </c>
      <c r="C133" s="383">
        <v>628</v>
      </c>
    </row>
    <row r="134" spans="1:3" ht="15">
      <c r="A134" s="307">
        <v>130</v>
      </c>
      <c r="B134" s="292" t="s">
        <v>483</v>
      </c>
      <c r="C134" s="383">
        <v>629</v>
      </c>
    </row>
    <row r="135" spans="1:3" ht="15">
      <c r="A135" s="307">
        <v>131</v>
      </c>
      <c r="B135" s="292" t="s">
        <v>484</v>
      </c>
      <c r="C135" s="383">
        <v>630</v>
      </c>
    </row>
    <row r="136" spans="1:3" ht="15">
      <c r="A136" s="307">
        <v>132</v>
      </c>
      <c r="B136" s="292" t="s">
        <v>485</v>
      </c>
      <c r="C136" s="383">
        <v>631</v>
      </c>
    </row>
    <row r="137" spans="2:3" ht="15.75" thickBot="1">
      <c r="B137" s="377"/>
      <c r="C137" s="384"/>
    </row>
    <row r="139" ht="15">
      <c r="A139" s="20">
        <f>COUNTA(A5:A137)</f>
        <v>132</v>
      </c>
    </row>
  </sheetData>
  <sheetProtection/>
  <mergeCells count="2">
    <mergeCell ref="B2:B3"/>
    <mergeCell ref="C2:C3"/>
  </mergeCells>
  <printOptions gridLines="1"/>
  <pageMargins left="0.75" right="0.75" top="1" bottom="1" header="0.511811023" footer="0.51181102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522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0.10418836805555556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0.0006799768518518379</v>
      </c>
      <c r="D11" s="717">
        <v>0.10486834490740742</v>
      </c>
      <c r="E11" s="60">
        <v>72015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18" ht="15">
      <c r="A12" s="696">
        <v>7</v>
      </c>
      <c r="C12" s="699">
        <f>D13-D12</f>
        <v>0.14307725694444445</v>
      </c>
      <c r="D12" s="717">
        <v>0.10554832175925925</v>
      </c>
      <c r="E12" s="60">
        <v>470</v>
      </c>
      <c r="F12" s="60" t="s">
        <v>498</v>
      </c>
      <c r="G12" s="60" t="s">
        <v>499</v>
      </c>
      <c r="H12" s="60">
        <v>0</v>
      </c>
      <c r="I12" s="60">
        <v>39</v>
      </c>
      <c r="J12" s="60" t="s">
        <v>500</v>
      </c>
      <c r="K12" s="60" t="s">
        <v>501</v>
      </c>
      <c r="L12" s="60" t="s">
        <v>502</v>
      </c>
      <c r="M12" s="60" t="s">
        <v>503</v>
      </c>
      <c r="N12" s="60" t="s">
        <v>519</v>
      </c>
      <c r="O12" s="60" t="s">
        <v>520</v>
      </c>
      <c r="P12" s="60" t="s">
        <v>508</v>
      </c>
      <c r="Q12" s="60" t="s">
        <v>507</v>
      </c>
      <c r="R12" s="60">
        <v>80</v>
      </c>
    </row>
    <row r="13" spans="1:18" ht="15">
      <c r="A13" s="696">
        <v>7</v>
      </c>
      <c r="C13" s="699">
        <f>D14-D13</f>
        <v>0.0006799768518518379</v>
      </c>
      <c r="D13" s="717">
        <v>0.24862557870370372</v>
      </c>
      <c r="E13" s="60">
        <v>98895</v>
      </c>
      <c r="F13" s="60" t="s">
        <v>498</v>
      </c>
      <c r="G13" s="60" t="s">
        <v>499</v>
      </c>
      <c r="H13" s="60">
        <v>0</v>
      </c>
      <c r="I13" s="60">
        <v>39</v>
      </c>
      <c r="J13" s="60" t="s">
        <v>500</v>
      </c>
      <c r="K13" s="60" t="s">
        <v>501</v>
      </c>
      <c r="L13" s="60" t="s">
        <v>502</v>
      </c>
      <c r="M13" s="60" t="s">
        <v>503</v>
      </c>
      <c r="N13" s="60" t="s">
        <v>519</v>
      </c>
      <c r="O13" s="60" t="s">
        <v>520</v>
      </c>
      <c r="P13" s="60" t="s">
        <v>506</v>
      </c>
      <c r="Q13" s="60" t="s">
        <v>507</v>
      </c>
      <c r="R13" s="60">
        <v>80</v>
      </c>
    </row>
    <row r="14" spans="1:6" ht="15">
      <c r="A14" s="60">
        <v>4</v>
      </c>
      <c r="D14" s="717">
        <f>D20</f>
        <v>0.24930555555555556</v>
      </c>
      <c r="E14" s="60">
        <v>0</v>
      </c>
      <c r="F14" s="60" t="s">
        <v>509</v>
      </c>
    </row>
    <row r="15" spans="1:3" ht="15">
      <c r="A15" s="696"/>
      <c r="B15" s="696"/>
      <c r="C15" s="699"/>
    </row>
    <row r="16" spans="1:3" ht="15">
      <c r="A16" s="701">
        <f>CEILING(SUM(A9:A14)/88,1)</f>
        <v>1</v>
      </c>
      <c r="B16" s="702" t="s">
        <v>10</v>
      </c>
      <c r="C16" s="703">
        <f>SUM(C9:C14)</f>
        <v>0.24930555555555556</v>
      </c>
    </row>
    <row r="17" spans="1:6" ht="15">
      <c r="A17" s="696"/>
      <c r="B17" s="696"/>
      <c r="C17" s="696"/>
      <c r="D17" s="696"/>
      <c r="E17" s="696"/>
      <c r="F17" s="696"/>
    </row>
    <row r="18" spans="1:6" ht="15">
      <c r="A18" s="696"/>
      <c r="B18" s="696"/>
      <c r="C18" s="696"/>
      <c r="D18" s="700">
        <f>Rings!J98</f>
        <v>0.25</v>
      </c>
      <c r="E18" s="696" t="s">
        <v>510</v>
      </c>
      <c r="F18" s="696"/>
    </row>
    <row r="19" spans="1:6" ht="15">
      <c r="A19" s="696"/>
      <c r="B19" s="696"/>
      <c r="C19" s="696"/>
      <c r="D19" s="700">
        <v>0.0006944444444444445</v>
      </c>
      <c r="E19" s="696" t="s">
        <v>511</v>
      </c>
      <c r="F19" s="696"/>
    </row>
    <row r="20" spans="1:6" ht="15">
      <c r="A20" s="696"/>
      <c r="B20" s="696"/>
      <c r="C20" s="696"/>
      <c r="D20" s="700">
        <f>D18-D19</f>
        <v>0.24930555555555556</v>
      </c>
      <c r="E20" s="696" t="s">
        <v>512</v>
      </c>
      <c r="F20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523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0.1646122685185185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0.0006799768518518379</v>
      </c>
      <c r="D11" s="717">
        <v>0.16529224537037038</v>
      </c>
      <c r="E11" s="60">
        <v>113780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6" ht="15">
      <c r="A12" s="60">
        <v>4</v>
      </c>
      <c r="D12" s="717">
        <f>D18</f>
        <v>0.16597222222222222</v>
      </c>
      <c r="E12" s="60">
        <v>0</v>
      </c>
      <c r="F12" s="60" t="s">
        <v>509</v>
      </c>
    </row>
    <row r="13" spans="1:3" ht="15">
      <c r="A13" s="696"/>
      <c r="B13" s="696"/>
      <c r="C13" s="699"/>
    </row>
    <row r="14" spans="1:3" ht="15">
      <c r="A14" s="701">
        <f>CEILING(SUM(A9:A12)/88,1)</f>
        <v>1</v>
      </c>
      <c r="B14" s="702" t="s">
        <v>10</v>
      </c>
      <c r="C14" s="703">
        <f>SUM(C9:C12)</f>
        <v>0.16597222222222222</v>
      </c>
    </row>
    <row r="15" spans="1:6" ht="15">
      <c r="A15" s="696"/>
      <c r="B15" s="696"/>
      <c r="C15" s="696"/>
      <c r="D15" s="696"/>
      <c r="E15" s="696"/>
      <c r="F15" s="696"/>
    </row>
    <row r="16" spans="1:6" ht="15">
      <c r="A16" s="696"/>
      <c r="B16" s="696"/>
      <c r="C16" s="696"/>
      <c r="D16" s="700">
        <f>Rings!J99</f>
        <v>0.16666666666666666</v>
      </c>
      <c r="E16" s="696" t="s">
        <v>510</v>
      </c>
      <c r="F16" s="696"/>
    </row>
    <row r="17" spans="1:6" ht="15">
      <c r="A17" s="696"/>
      <c r="B17" s="696"/>
      <c r="C17" s="696"/>
      <c r="D17" s="700">
        <v>0.0006944444444444445</v>
      </c>
      <c r="E17" s="696" t="s">
        <v>511</v>
      </c>
      <c r="F17" s="696"/>
    </row>
    <row r="18" spans="1:6" ht="15">
      <c r="A18" s="696"/>
      <c r="B18" s="696"/>
      <c r="C18" s="696"/>
      <c r="D18" s="700">
        <f>D16-D17</f>
        <v>0.16597222222222222</v>
      </c>
      <c r="E18" s="696" t="s">
        <v>512</v>
      </c>
      <c r="F18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524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0.11252893518518518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0.0006799768518518517</v>
      </c>
      <c r="D11" s="717">
        <v>0.11320891203703703</v>
      </c>
      <c r="E11" s="60">
        <v>77780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6" ht="15">
      <c r="A12" s="60">
        <v>4</v>
      </c>
      <c r="D12" s="717">
        <f>D18</f>
        <v>0.11388888888888889</v>
      </c>
      <c r="E12" s="60">
        <v>0</v>
      </c>
      <c r="F12" s="60" t="s">
        <v>509</v>
      </c>
    </row>
    <row r="13" spans="1:3" ht="15">
      <c r="A13" s="696"/>
      <c r="B13" s="696"/>
      <c r="C13" s="699"/>
    </row>
    <row r="14" spans="1:3" ht="15">
      <c r="A14" s="701">
        <f>CEILING(SUM(A9:A12)/88,1)</f>
        <v>1</v>
      </c>
      <c r="B14" s="702" t="s">
        <v>10</v>
      </c>
      <c r="C14" s="703">
        <f>SUM(C9:C12)</f>
        <v>0.11388888888888889</v>
      </c>
    </row>
    <row r="15" spans="1:6" ht="15">
      <c r="A15" s="696"/>
      <c r="B15" s="696"/>
      <c r="C15" s="696"/>
      <c r="D15" s="696"/>
      <c r="E15" s="696"/>
      <c r="F15" s="696"/>
    </row>
    <row r="16" spans="1:6" ht="15">
      <c r="A16" s="696"/>
      <c r="B16" s="696"/>
      <c r="C16" s="696"/>
      <c r="D16" s="700">
        <f>Rings!J100</f>
        <v>0.11458333333333333</v>
      </c>
      <c r="E16" s="696" t="s">
        <v>510</v>
      </c>
      <c r="F16" s="696"/>
    </row>
    <row r="17" spans="1:6" ht="15">
      <c r="A17" s="696"/>
      <c r="B17" s="696"/>
      <c r="C17" s="696"/>
      <c r="D17" s="700">
        <v>0.0006944444444444445</v>
      </c>
      <c r="E17" s="696" t="s">
        <v>511</v>
      </c>
      <c r="F17" s="696"/>
    </row>
    <row r="18" spans="1:6" ht="15">
      <c r="A18" s="696"/>
      <c r="B18" s="696"/>
      <c r="C18" s="696"/>
      <c r="D18" s="700">
        <f>D16-D17</f>
        <v>0.11388888888888889</v>
      </c>
      <c r="E18" s="696" t="s">
        <v>512</v>
      </c>
      <c r="F18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R14"/>
  <sheetViews>
    <sheetView workbookViewId="0" topLeftCell="A1">
      <selection activeCell="A1" sqref="A1"/>
    </sheetView>
  </sheetViews>
  <sheetFormatPr defaultColWidth="9.140625" defaultRowHeight="12.75"/>
  <cols>
    <col min="2" max="2" width="6.8515625" style="0" bestFit="1" customWidth="1"/>
    <col min="3" max="3" width="5.140625" style="0" bestFit="1" customWidth="1"/>
    <col min="4" max="4" width="15.00390625" style="0" bestFit="1" customWidth="1"/>
    <col min="5" max="5" width="10.8515625" style="0" bestFit="1" customWidth="1"/>
    <col min="6" max="6" width="30.140625" style="0" bestFit="1" customWidth="1"/>
    <col min="7" max="7" width="8.7109375" style="0" bestFit="1" customWidth="1"/>
    <col min="8" max="8" width="2.57421875" style="0" bestFit="1" customWidth="1"/>
    <col min="9" max="9" width="3.8515625" style="0" bestFit="1" customWidth="1"/>
    <col min="10" max="10" width="9.57421875" style="0" bestFit="1" customWidth="1"/>
    <col min="11" max="15" width="10.140625" style="0" bestFit="1" customWidth="1"/>
    <col min="16" max="16" width="10.8515625" style="0" bestFit="1" customWidth="1"/>
    <col min="17" max="17" width="10.7109375" style="0" bestFit="1" customWidth="1"/>
    <col min="18" max="18" width="3.8515625" style="0" bestFit="1" customWidth="1"/>
  </cols>
  <sheetData>
    <row r="2" spans="1:3" ht="15">
      <c r="A2" s="949"/>
      <c r="B2" s="949" t="s">
        <v>493</v>
      </c>
      <c r="C2" s="949">
        <v>527</v>
      </c>
    </row>
    <row r="7" spans="1:6" ht="15">
      <c r="A7" s="949"/>
      <c r="B7" s="949"/>
      <c r="C7" s="949"/>
      <c r="D7" s="949" t="s">
        <v>495</v>
      </c>
      <c r="E7" s="949" t="s">
        <v>496</v>
      </c>
      <c r="F7" s="949" t="s">
        <v>497</v>
      </c>
    </row>
    <row r="9" spans="1:18" ht="15">
      <c r="A9" s="949"/>
      <c r="B9" s="949"/>
      <c r="C9" s="949"/>
      <c r="D9" s="950">
        <v>0</v>
      </c>
      <c r="E9" s="949">
        <v>0</v>
      </c>
      <c r="F9" s="949" t="s">
        <v>498</v>
      </c>
      <c r="G9" s="949" t="s">
        <v>499</v>
      </c>
      <c r="H9" s="949">
        <v>0</v>
      </c>
      <c r="I9" s="949">
        <v>39</v>
      </c>
      <c r="J9" s="949" t="s">
        <v>500</v>
      </c>
      <c r="K9" s="949" t="s">
        <v>501</v>
      </c>
      <c r="L9" s="949" t="s">
        <v>502</v>
      </c>
      <c r="M9" s="949" t="s">
        <v>503</v>
      </c>
      <c r="N9" s="949" t="s">
        <v>519</v>
      </c>
      <c r="O9" s="949" t="s">
        <v>520</v>
      </c>
      <c r="P9" s="949" t="s">
        <v>508</v>
      </c>
      <c r="Q9" s="949" t="s">
        <v>507</v>
      </c>
      <c r="R9" s="949">
        <v>80</v>
      </c>
    </row>
    <row r="10" spans="1:18" ht="15">
      <c r="A10" s="949"/>
      <c r="B10" s="949"/>
      <c r="C10" s="949"/>
      <c r="D10" s="950">
        <v>0.003472222222222222</v>
      </c>
      <c r="E10" s="949">
        <v>2400</v>
      </c>
      <c r="F10" s="949" t="s">
        <v>498</v>
      </c>
      <c r="G10" s="949" t="s">
        <v>499</v>
      </c>
      <c r="H10" s="949">
        <v>0</v>
      </c>
      <c r="I10" s="949">
        <v>39</v>
      </c>
      <c r="J10" s="949" t="s">
        <v>500</v>
      </c>
      <c r="K10" s="949" t="s">
        <v>501</v>
      </c>
      <c r="L10" s="949" t="s">
        <v>502</v>
      </c>
      <c r="M10" s="949" t="s">
        <v>503</v>
      </c>
      <c r="N10" s="949" t="s">
        <v>519</v>
      </c>
      <c r="O10" s="949" t="s">
        <v>520</v>
      </c>
      <c r="P10" s="949" t="s">
        <v>506</v>
      </c>
      <c r="Q10" s="949" t="s">
        <v>507</v>
      </c>
      <c r="R10" s="949">
        <v>80</v>
      </c>
    </row>
    <row r="11" spans="1:18" ht="15">
      <c r="A11" s="949"/>
      <c r="B11" s="949"/>
      <c r="C11" s="949"/>
      <c r="D11" s="950">
        <v>0.006944444444444444</v>
      </c>
      <c r="E11" s="949">
        <v>2400</v>
      </c>
      <c r="F11" s="949" t="s">
        <v>498</v>
      </c>
      <c r="G11" s="949" t="s">
        <v>499</v>
      </c>
      <c r="H11" s="949">
        <v>0</v>
      </c>
      <c r="I11" s="949">
        <v>39</v>
      </c>
      <c r="J11" s="949" t="s">
        <v>500</v>
      </c>
      <c r="K11" s="949" t="s">
        <v>501</v>
      </c>
      <c r="L11" s="949" t="s">
        <v>502</v>
      </c>
      <c r="M11" s="949" t="s">
        <v>503</v>
      </c>
      <c r="N11" s="949" t="s">
        <v>519</v>
      </c>
      <c r="O11" s="949" t="s">
        <v>520</v>
      </c>
      <c r="P11" s="949" t="s">
        <v>508</v>
      </c>
      <c r="Q11" s="949" t="s">
        <v>507</v>
      </c>
      <c r="R11" s="949">
        <v>80</v>
      </c>
    </row>
    <row r="12" spans="1:18" ht="15">
      <c r="A12" s="949"/>
      <c r="B12" s="949"/>
      <c r="C12" s="949"/>
      <c r="D12" s="950">
        <v>0.08333333333333333</v>
      </c>
      <c r="E12" s="949">
        <v>52800</v>
      </c>
      <c r="F12" s="949" t="s">
        <v>498</v>
      </c>
      <c r="G12" s="949" t="s">
        <v>499</v>
      </c>
      <c r="H12" s="949">
        <v>0</v>
      </c>
      <c r="I12" s="949">
        <v>39</v>
      </c>
      <c r="J12" s="949" t="s">
        <v>500</v>
      </c>
      <c r="K12" s="949" t="s">
        <v>501</v>
      </c>
      <c r="L12" s="949" t="s">
        <v>502</v>
      </c>
      <c r="M12" s="949" t="s">
        <v>503</v>
      </c>
      <c r="N12" s="949" t="s">
        <v>519</v>
      </c>
      <c r="O12" s="949" t="s">
        <v>520</v>
      </c>
      <c r="P12" s="949" t="s">
        <v>506</v>
      </c>
      <c r="Q12" s="949" t="s">
        <v>507</v>
      </c>
      <c r="R12" s="949">
        <v>80</v>
      </c>
    </row>
    <row r="13" spans="1:18" ht="15">
      <c r="A13" s="949"/>
      <c r="B13" s="949"/>
      <c r="C13" s="949"/>
      <c r="D13" s="950">
        <v>0.08680555555555557</v>
      </c>
      <c r="E13" s="949">
        <v>2400</v>
      </c>
      <c r="F13" s="949" t="s">
        <v>498</v>
      </c>
      <c r="G13" s="949" t="s">
        <v>499</v>
      </c>
      <c r="H13" s="949">
        <v>0</v>
      </c>
      <c r="I13" s="949">
        <v>39</v>
      </c>
      <c r="J13" s="949" t="s">
        <v>500</v>
      </c>
      <c r="K13" s="949" t="s">
        <v>501</v>
      </c>
      <c r="L13" s="949" t="s">
        <v>502</v>
      </c>
      <c r="M13" s="949" t="s">
        <v>503</v>
      </c>
      <c r="N13" s="949" t="s">
        <v>519</v>
      </c>
      <c r="O13" s="949" t="s">
        <v>520</v>
      </c>
      <c r="P13" s="949" t="s">
        <v>508</v>
      </c>
      <c r="Q13" s="949" t="s">
        <v>507</v>
      </c>
      <c r="R13" s="949">
        <v>80</v>
      </c>
    </row>
    <row r="14" spans="1:6" ht="15">
      <c r="A14" s="949"/>
      <c r="B14" s="949"/>
      <c r="C14" s="949"/>
      <c r="D14" s="950">
        <v>0.08680555555555557</v>
      </c>
      <c r="E14" s="949">
        <v>0</v>
      </c>
      <c r="F14" s="949" t="s">
        <v>509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529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0.16529947916666665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0.0006799768518518379</v>
      </c>
      <c r="D11" s="717">
        <v>0.16597945601851852</v>
      </c>
      <c r="E11" s="60">
        <v>114255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18" ht="15">
      <c r="A12" s="696">
        <v>7</v>
      </c>
      <c r="C12" s="699">
        <f>D13-D12</f>
        <v>0.16529947916666668</v>
      </c>
      <c r="D12" s="717">
        <v>0.16665943287037036</v>
      </c>
      <c r="E12" s="60">
        <v>470</v>
      </c>
      <c r="F12" s="60" t="s">
        <v>498</v>
      </c>
      <c r="G12" s="60" t="s">
        <v>499</v>
      </c>
      <c r="H12" s="60">
        <v>0</v>
      </c>
      <c r="I12" s="60">
        <v>39</v>
      </c>
      <c r="J12" s="60" t="s">
        <v>500</v>
      </c>
      <c r="K12" s="60" t="s">
        <v>501</v>
      </c>
      <c r="L12" s="60" t="s">
        <v>502</v>
      </c>
      <c r="M12" s="60" t="s">
        <v>503</v>
      </c>
      <c r="N12" s="60" t="s">
        <v>519</v>
      </c>
      <c r="O12" s="60" t="s">
        <v>520</v>
      </c>
      <c r="P12" s="60" t="s">
        <v>508</v>
      </c>
      <c r="Q12" s="60" t="s">
        <v>507</v>
      </c>
      <c r="R12" s="60">
        <v>80</v>
      </c>
    </row>
    <row r="13" spans="1:18" ht="15">
      <c r="A13" s="696">
        <v>7</v>
      </c>
      <c r="C13" s="699">
        <f>D14-D13</f>
        <v>0.0006799768518518379</v>
      </c>
      <c r="D13" s="717">
        <v>0.33195891203703703</v>
      </c>
      <c r="E13" s="60">
        <v>114255</v>
      </c>
      <c r="F13" s="60" t="s">
        <v>498</v>
      </c>
      <c r="G13" s="60" t="s">
        <v>499</v>
      </c>
      <c r="H13" s="60">
        <v>0</v>
      </c>
      <c r="I13" s="60">
        <v>39</v>
      </c>
      <c r="J13" s="60" t="s">
        <v>500</v>
      </c>
      <c r="K13" s="60" t="s">
        <v>501</v>
      </c>
      <c r="L13" s="60" t="s">
        <v>502</v>
      </c>
      <c r="M13" s="60" t="s">
        <v>503</v>
      </c>
      <c r="N13" s="60" t="s">
        <v>519</v>
      </c>
      <c r="O13" s="60" t="s">
        <v>520</v>
      </c>
      <c r="P13" s="60" t="s">
        <v>506</v>
      </c>
      <c r="Q13" s="60" t="s">
        <v>507</v>
      </c>
      <c r="R13" s="60">
        <v>80</v>
      </c>
    </row>
    <row r="14" spans="1:6" ht="15">
      <c r="A14" s="60">
        <v>4</v>
      </c>
      <c r="D14" s="717">
        <f>D20</f>
        <v>0.3326388888888889</v>
      </c>
      <c r="E14" s="60">
        <v>0</v>
      </c>
      <c r="F14" s="60" t="s">
        <v>509</v>
      </c>
    </row>
    <row r="15" spans="1:3" ht="15">
      <c r="A15" s="696"/>
      <c r="B15" s="696"/>
      <c r="C15" s="699"/>
    </row>
    <row r="16" spans="1:3" ht="15">
      <c r="A16" s="701">
        <f>CEILING(SUM(A9:A14)/88,1)</f>
        <v>1</v>
      </c>
      <c r="B16" s="702" t="s">
        <v>10</v>
      </c>
      <c r="C16" s="703">
        <f>SUM(C9:C14)</f>
        <v>0.3326388888888889</v>
      </c>
    </row>
    <row r="17" spans="1:6" ht="15">
      <c r="A17" s="696"/>
      <c r="B17" s="696"/>
      <c r="C17" s="696"/>
      <c r="D17" s="696"/>
      <c r="E17" s="696"/>
      <c r="F17" s="696"/>
    </row>
    <row r="18" spans="1:6" ht="15">
      <c r="A18" s="696"/>
      <c r="B18" s="696"/>
      <c r="C18" s="696"/>
      <c r="D18" s="700">
        <f>Rings!J102</f>
        <v>0.3333333333333333</v>
      </c>
      <c r="E18" s="696" t="s">
        <v>510</v>
      </c>
      <c r="F18" s="696"/>
    </row>
    <row r="19" spans="1:6" ht="15">
      <c r="A19" s="696"/>
      <c r="B19" s="696"/>
      <c r="C19" s="696"/>
      <c r="D19" s="700">
        <v>0.0006944444444444445</v>
      </c>
      <c r="E19" s="696" t="s">
        <v>511</v>
      </c>
      <c r="F19" s="696"/>
    </row>
    <row r="20" spans="1:6" ht="15">
      <c r="A20" s="696"/>
      <c r="B20" s="696"/>
      <c r="C20" s="696"/>
      <c r="D20" s="700">
        <f>D18-D19</f>
        <v>0.3326388888888889</v>
      </c>
      <c r="E20" s="696" t="s">
        <v>512</v>
      </c>
      <c r="F20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530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0.1298828125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0.0006799768518518379</v>
      </c>
      <c r="D11" s="717">
        <v>0.13056278935185187</v>
      </c>
      <c r="E11" s="60">
        <v>89775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18" ht="15">
      <c r="A12" s="696">
        <v>7</v>
      </c>
      <c r="C12" s="699">
        <f>D13-D12</f>
        <v>0.11738281250000002</v>
      </c>
      <c r="D12" s="717">
        <v>0.1312427662037037</v>
      </c>
      <c r="E12" s="60">
        <v>470</v>
      </c>
      <c r="F12" s="60" t="s">
        <v>498</v>
      </c>
      <c r="G12" s="60" t="s">
        <v>499</v>
      </c>
      <c r="H12" s="60">
        <v>0</v>
      </c>
      <c r="I12" s="60">
        <v>39</v>
      </c>
      <c r="J12" s="60" t="s">
        <v>500</v>
      </c>
      <c r="K12" s="60" t="s">
        <v>501</v>
      </c>
      <c r="L12" s="60" t="s">
        <v>502</v>
      </c>
      <c r="M12" s="60" t="s">
        <v>503</v>
      </c>
      <c r="N12" s="60" t="s">
        <v>519</v>
      </c>
      <c r="O12" s="60" t="s">
        <v>520</v>
      </c>
      <c r="P12" s="60" t="s">
        <v>508</v>
      </c>
      <c r="Q12" s="60" t="s">
        <v>507</v>
      </c>
      <c r="R12" s="60">
        <v>80</v>
      </c>
    </row>
    <row r="13" spans="1:18" ht="15">
      <c r="A13" s="696">
        <v>7</v>
      </c>
      <c r="C13" s="699">
        <f>D14-D13</f>
        <v>0.0006799768518518379</v>
      </c>
      <c r="D13" s="717">
        <v>0.24862557870370372</v>
      </c>
      <c r="E13" s="60">
        <v>81135</v>
      </c>
      <c r="F13" s="60" t="s">
        <v>498</v>
      </c>
      <c r="G13" s="60" t="s">
        <v>499</v>
      </c>
      <c r="H13" s="60">
        <v>0</v>
      </c>
      <c r="I13" s="60">
        <v>39</v>
      </c>
      <c r="J13" s="60" t="s">
        <v>500</v>
      </c>
      <c r="K13" s="60" t="s">
        <v>501</v>
      </c>
      <c r="L13" s="60" t="s">
        <v>502</v>
      </c>
      <c r="M13" s="60" t="s">
        <v>503</v>
      </c>
      <c r="N13" s="60" t="s">
        <v>519</v>
      </c>
      <c r="O13" s="60" t="s">
        <v>520</v>
      </c>
      <c r="P13" s="60" t="s">
        <v>506</v>
      </c>
      <c r="Q13" s="60" t="s">
        <v>507</v>
      </c>
      <c r="R13" s="60">
        <v>80</v>
      </c>
    </row>
    <row r="14" spans="1:6" ht="15">
      <c r="A14" s="60">
        <v>4</v>
      </c>
      <c r="D14" s="717">
        <f>D20</f>
        <v>0.24930555555555556</v>
      </c>
      <c r="E14" s="60">
        <v>0</v>
      </c>
      <c r="F14" s="60" t="s">
        <v>509</v>
      </c>
    </row>
    <row r="15" spans="1:3" ht="15">
      <c r="A15" s="696"/>
      <c r="B15" s="696"/>
      <c r="C15" s="699"/>
    </row>
    <row r="16" spans="1:3" ht="15">
      <c r="A16" s="701">
        <f>CEILING(SUM(A9:A14)/88,1)</f>
        <v>1</v>
      </c>
      <c r="B16" s="702" t="s">
        <v>10</v>
      </c>
      <c r="C16" s="703">
        <f>SUM(C9:C14)</f>
        <v>0.24930555555555556</v>
      </c>
    </row>
    <row r="17" spans="1:6" ht="15">
      <c r="A17" s="696"/>
      <c r="B17" s="696"/>
      <c r="C17" s="696"/>
      <c r="D17" s="696"/>
      <c r="E17" s="696"/>
      <c r="F17" s="696"/>
    </row>
    <row r="18" spans="1:6" ht="15">
      <c r="A18" s="696"/>
      <c r="B18" s="696"/>
      <c r="C18" s="696"/>
      <c r="D18" s="700">
        <f>Rings!J103</f>
        <v>0.25</v>
      </c>
      <c r="E18" s="696" t="s">
        <v>510</v>
      </c>
      <c r="F18" s="696"/>
    </row>
    <row r="19" spans="1:6" ht="15">
      <c r="A19" s="696"/>
      <c r="B19" s="696"/>
      <c r="C19" s="696"/>
      <c r="D19" s="700">
        <v>0.0006944444444444445</v>
      </c>
      <c r="E19" s="696" t="s">
        <v>511</v>
      </c>
      <c r="F19" s="696"/>
    </row>
    <row r="20" spans="1:6" ht="15">
      <c r="A20" s="696"/>
      <c r="B20" s="696"/>
      <c r="C20" s="696"/>
      <c r="D20" s="700">
        <f>D18-D19</f>
        <v>0.24930555555555556</v>
      </c>
      <c r="E20" s="696" t="s">
        <v>512</v>
      </c>
      <c r="F20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531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0.03266782407407407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0.0006799768518518587</v>
      </c>
      <c r="D11" s="717">
        <v>0.03334780092592592</v>
      </c>
      <c r="E11" s="60">
        <v>22580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6" ht="15">
      <c r="A12" s="60">
        <v>4</v>
      </c>
      <c r="D12" s="717">
        <f>D18</f>
        <v>0.03402777777777778</v>
      </c>
      <c r="E12" s="60">
        <v>0</v>
      </c>
      <c r="F12" s="60" t="s">
        <v>509</v>
      </c>
    </row>
    <row r="13" spans="1:3" ht="15">
      <c r="A13" s="696"/>
      <c r="B13" s="696"/>
      <c r="C13" s="699"/>
    </row>
    <row r="14" spans="1:3" ht="15">
      <c r="A14" s="701">
        <f>CEILING(SUM(A9:A12)/88,1)</f>
        <v>1</v>
      </c>
      <c r="B14" s="702" t="s">
        <v>10</v>
      </c>
      <c r="C14" s="703">
        <f>SUM(C9:C12)</f>
        <v>0.03402777777777778</v>
      </c>
    </row>
    <row r="15" spans="1:6" ht="15">
      <c r="A15" s="696"/>
      <c r="B15" s="696"/>
      <c r="C15" s="696"/>
      <c r="D15" s="696"/>
      <c r="E15" s="696"/>
      <c r="F15" s="696"/>
    </row>
    <row r="16" spans="1:6" ht="15">
      <c r="A16" s="696"/>
      <c r="B16" s="696"/>
      <c r="C16" s="696"/>
      <c r="D16" s="700">
        <f>Rings!J104</f>
        <v>0.034722222222222224</v>
      </c>
      <c r="E16" s="696" t="s">
        <v>510</v>
      </c>
      <c r="F16" s="696"/>
    </row>
    <row r="17" spans="1:6" ht="15">
      <c r="A17" s="696"/>
      <c r="B17" s="696"/>
      <c r="C17" s="696"/>
      <c r="D17" s="700">
        <v>0.0006944444444444445</v>
      </c>
      <c r="E17" s="696" t="s">
        <v>511</v>
      </c>
      <c r="F17" s="696"/>
    </row>
    <row r="18" spans="1:6" ht="15">
      <c r="A18" s="696"/>
      <c r="B18" s="696"/>
      <c r="C18" s="696"/>
      <c r="D18" s="700">
        <f>D16-D17</f>
        <v>0.03402777777777778</v>
      </c>
      <c r="E18" s="696" t="s">
        <v>512</v>
      </c>
      <c r="F18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532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0.1333622685185185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0.0006799768518518379</v>
      </c>
      <c r="D11" s="717">
        <v>0.13404224537037038</v>
      </c>
      <c r="E11" s="60">
        <v>92180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6" ht="15">
      <c r="A12" s="60">
        <v>4</v>
      </c>
      <c r="D12" s="717">
        <f>D18</f>
        <v>0.13472222222222222</v>
      </c>
      <c r="E12" s="60">
        <v>0</v>
      </c>
      <c r="F12" s="60" t="s">
        <v>509</v>
      </c>
    </row>
    <row r="13" spans="1:3" ht="15">
      <c r="A13" s="696"/>
      <c r="B13" s="696"/>
      <c r="C13" s="699"/>
    </row>
    <row r="14" spans="1:3" ht="15">
      <c r="A14" s="701">
        <f>CEILING(SUM(A9:A12)/88,1)</f>
        <v>1</v>
      </c>
      <c r="B14" s="702" t="s">
        <v>10</v>
      </c>
      <c r="C14" s="703">
        <f>SUM(C9:C12)</f>
        <v>0.13472222222222222</v>
      </c>
    </row>
    <row r="15" spans="1:6" ht="15">
      <c r="A15" s="696"/>
      <c r="B15" s="696"/>
      <c r="C15" s="696"/>
      <c r="D15" s="696"/>
      <c r="E15" s="696"/>
      <c r="F15" s="696"/>
    </row>
    <row r="16" spans="1:6" ht="15">
      <c r="A16" s="696"/>
      <c r="B16" s="696"/>
      <c r="C16" s="696"/>
      <c r="D16" s="700">
        <f>Rings!J105</f>
        <v>0.13541666666666666</v>
      </c>
      <c r="E16" s="696" t="s">
        <v>510</v>
      </c>
      <c r="F16" s="696"/>
    </row>
    <row r="17" spans="1:6" ht="15">
      <c r="A17" s="696"/>
      <c r="B17" s="696"/>
      <c r="C17" s="696"/>
      <c r="D17" s="700">
        <v>0.0006944444444444445</v>
      </c>
      <c r="E17" s="696" t="s">
        <v>511</v>
      </c>
      <c r="F17" s="696"/>
    </row>
    <row r="18" spans="1:6" ht="15">
      <c r="A18" s="696"/>
      <c r="B18" s="696"/>
      <c r="C18" s="696"/>
      <c r="D18" s="700">
        <f>D16-D17</f>
        <v>0.13472222222222222</v>
      </c>
      <c r="E18" s="696" t="s">
        <v>512</v>
      </c>
      <c r="F18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533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0.18925781249999996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0.0006799768518518934</v>
      </c>
      <c r="D11" s="717">
        <v>0.18993778935185182</v>
      </c>
      <c r="E11" s="60">
        <v>130815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18" ht="15">
      <c r="A12" s="696">
        <v>7</v>
      </c>
      <c r="C12" s="699">
        <f>D13-D12</f>
        <v>0.1378689236111111</v>
      </c>
      <c r="D12" s="717">
        <v>0.19061776620370371</v>
      </c>
      <c r="E12" s="60">
        <v>470</v>
      </c>
      <c r="F12" s="60" t="s">
        <v>498</v>
      </c>
      <c r="G12" s="60" t="s">
        <v>499</v>
      </c>
      <c r="H12" s="60">
        <v>0</v>
      </c>
      <c r="I12" s="60">
        <v>39</v>
      </c>
      <c r="J12" s="60" t="s">
        <v>500</v>
      </c>
      <c r="K12" s="60" t="s">
        <v>501</v>
      </c>
      <c r="L12" s="60" t="s">
        <v>502</v>
      </c>
      <c r="M12" s="60" t="s">
        <v>503</v>
      </c>
      <c r="N12" s="60" t="s">
        <v>519</v>
      </c>
      <c r="O12" s="60" t="s">
        <v>520</v>
      </c>
      <c r="P12" s="60" t="s">
        <v>508</v>
      </c>
      <c r="Q12" s="60" t="s">
        <v>507</v>
      </c>
      <c r="R12" s="60">
        <v>80</v>
      </c>
    </row>
    <row r="13" spans="1:18" ht="15">
      <c r="A13" s="696">
        <v>7</v>
      </c>
      <c r="C13" s="699">
        <f>D14-D13</f>
        <v>0.0006799768518518379</v>
      </c>
      <c r="D13" s="717">
        <v>0.3284866898148148</v>
      </c>
      <c r="E13" s="60">
        <v>95295</v>
      </c>
      <c r="F13" s="60" t="s">
        <v>498</v>
      </c>
      <c r="G13" s="60" t="s">
        <v>499</v>
      </c>
      <c r="H13" s="60">
        <v>0</v>
      </c>
      <c r="I13" s="60">
        <v>39</v>
      </c>
      <c r="J13" s="60" t="s">
        <v>500</v>
      </c>
      <c r="K13" s="60" t="s">
        <v>501</v>
      </c>
      <c r="L13" s="60" t="s">
        <v>502</v>
      </c>
      <c r="M13" s="60" t="s">
        <v>503</v>
      </c>
      <c r="N13" s="60" t="s">
        <v>519</v>
      </c>
      <c r="O13" s="60" t="s">
        <v>520</v>
      </c>
      <c r="P13" s="60" t="s">
        <v>506</v>
      </c>
      <c r="Q13" s="60" t="s">
        <v>507</v>
      </c>
      <c r="R13" s="60">
        <v>80</v>
      </c>
    </row>
    <row r="14" spans="1:6" ht="15">
      <c r="A14" s="60">
        <v>4</v>
      </c>
      <c r="D14" s="717">
        <f>D20</f>
        <v>0.32916666666666666</v>
      </c>
      <c r="E14" s="60">
        <v>0</v>
      </c>
      <c r="F14" s="60" t="s">
        <v>509</v>
      </c>
    </row>
    <row r="15" spans="1:3" ht="15">
      <c r="A15" s="696"/>
      <c r="B15" s="696"/>
      <c r="C15" s="699"/>
    </row>
    <row r="16" spans="1:3" ht="15">
      <c r="A16" s="701">
        <f>CEILING(SUM(A9:A14)/88,1)</f>
        <v>1</v>
      </c>
      <c r="B16" s="702" t="s">
        <v>10</v>
      </c>
      <c r="C16" s="703">
        <f>SUM(C9:C14)</f>
        <v>0.32916666666666666</v>
      </c>
    </row>
    <row r="17" spans="1:6" ht="15">
      <c r="A17" s="696"/>
      <c r="B17" s="696"/>
      <c r="C17" s="696"/>
      <c r="D17" s="696"/>
      <c r="E17" s="696"/>
      <c r="F17" s="696"/>
    </row>
    <row r="18" spans="1:6" ht="15">
      <c r="A18" s="696"/>
      <c r="B18" s="696"/>
      <c r="C18" s="696"/>
      <c r="D18" s="700">
        <f>Rings!J106</f>
        <v>0.3298611111111111</v>
      </c>
      <c r="E18" s="696" t="s">
        <v>510</v>
      </c>
      <c r="F18" s="696"/>
    </row>
    <row r="19" spans="1:6" ht="15">
      <c r="A19" s="696"/>
      <c r="B19" s="696"/>
      <c r="C19" s="696"/>
      <c r="D19" s="700">
        <v>0.0006944444444444445</v>
      </c>
      <c r="E19" s="696" t="s">
        <v>511</v>
      </c>
      <c r="F19" s="696"/>
    </row>
    <row r="20" spans="1:6" ht="15">
      <c r="A20" s="696"/>
      <c r="B20" s="696"/>
      <c r="C20" s="696"/>
      <c r="D20" s="700">
        <f>D18-D19</f>
        <v>0.32916666666666666</v>
      </c>
      <c r="E20" s="696" t="s">
        <v>512</v>
      </c>
      <c r="F20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537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0.18544560185185185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0.0006799768518518379</v>
      </c>
      <c r="D11" s="717">
        <v>0.18612557870370372</v>
      </c>
      <c r="E11" s="60">
        <v>128180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6" ht="15">
      <c r="A12" s="60">
        <v>4</v>
      </c>
      <c r="D12" s="717">
        <f>D18</f>
        <v>0.18680555555555556</v>
      </c>
      <c r="E12" s="60">
        <v>0</v>
      </c>
      <c r="F12" s="60" t="s">
        <v>509</v>
      </c>
    </row>
    <row r="13" spans="1:3" ht="15">
      <c r="A13" s="696"/>
      <c r="B13" s="696"/>
      <c r="C13" s="699"/>
    </row>
    <row r="14" spans="1:3" ht="15">
      <c r="A14" s="701">
        <f>CEILING(SUM(A9:A12)/88,1)</f>
        <v>1</v>
      </c>
      <c r="B14" s="702" t="s">
        <v>10</v>
      </c>
      <c r="C14" s="703">
        <f>SUM(C9:C12)</f>
        <v>0.18680555555555556</v>
      </c>
    </row>
    <row r="15" spans="1:6" ht="15">
      <c r="A15" s="696"/>
      <c r="B15" s="696"/>
      <c r="C15" s="696"/>
      <c r="D15" s="696"/>
      <c r="E15" s="696"/>
      <c r="F15" s="696"/>
    </row>
    <row r="16" spans="1:6" ht="15">
      <c r="A16" s="696"/>
      <c r="B16" s="696"/>
      <c r="C16" s="696"/>
      <c r="D16" s="700">
        <f>Rings!J109</f>
        <v>0.1875</v>
      </c>
      <c r="E16" s="696" t="s">
        <v>510</v>
      </c>
      <c r="F16" s="696"/>
    </row>
    <row r="17" spans="1:6" ht="15">
      <c r="A17" s="696"/>
      <c r="B17" s="696"/>
      <c r="C17" s="696"/>
      <c r="D17" s="700">
        <v>0.0006944444444444445</v>
      </c>
      <c r="E17" s="696" t="s">
        <v>511</v>
      </c>
      <c r="F17" s="696"/>
    </row>
    <row r="18" spans="1:6" ht="15">
      <c r="A18" s="696"/>
      <c r="B18" s="696"/>
      <c r="C18" s="696"/>
      <c r="D18" s="700">
        <f>D16-D17</f>
        <v>0.18680555555555556</v>
      </c>
      <c r="E18" s="696" t="s">
        <v>512</v>
      </c>
      <c r="F18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20" bestFit="1" customWidth="1"/>
    <col min="2" max="2" width="42.8515625" style="20" customWidth="1"/>
    <col min="3" max="3" width="10.28125" style="20" customWidth="1"/>
    <col min="4" max="4" width="8.7109375" style="20" customWidth="1"/>
    <col min="5" max="5" width="23.140625" style="20" customWidth="1"/>
    <col min="6" max="6" width="6.28125" style="20" customWidth="1"/>
    <col min="7" max="7" width="8.7109375" style="20" customWidth="1"/>
    <col min="8" max="8" width="6.28125" style="20" customWidth="1"/>
    <col min="9" max="9" width="6.7109375" style="20" customWidth="1"/>
    <col min="10" max="10" width="12.421875" style="20" bestFit="1" customWidth="1"/>
    <col min="11" max="16384" width="11.421875" style="20" customWidth="1"/>
  </cols>
  <sheetData>
    <row r="1" spans="1:7" ht="15.75" thickBot="1">
      <c r="A1" s="64"/>
      <c r="B1" s="64"/>
      <c r="C1" s="64"/>
      <c r="D1" s="64"/>
      <c r="E1" s="64"/>
      <c r="F1" s="64"/>
      <c r="G1" s="64"/>
    </row>
    <row r="2" spans="1:7" ht="15" customHeight="1">
      <c r="A2" s="64"/>
      <c r="B2" s="815" t="s">
        <v>81</v>
      </c>
      <c r="C2" s="833" t="s">
        <v>82</v>
      </c>
      <c r="D2" s="841" t="s">
        <v>83</v>
      </c>
      <c r="E2" s="842"/>
      <c r="F2" s="64"/>
      <c r="G2" s="64"/>
    </row>
    <row r="3" spans="1:7" ht="32.25" customHeight="1" thickBot="1">
      <c r="A3" s="64"/>
      <c r="B3" s="814"/>
      <c r="C3" s="834"/>
      <c r="D3" s="843"/>
      <c r="E3" s="844"/>
      <c r="F3" s="64"/>
      <c r="G3" s="64"/>
    </row>
    <row r="4" spans="1:7" ht="15">
      <c r="A4" s="64"/>
      <c r="B4" s="212"/>
      <c r="C4" s="251"/>
      <c r="D4" s="845"/>
      <c r="E4" s="846"/>
      <c r="F4" s="64"/>
      <c r="G4" s="64"/>
    </row>
    <row r="5" spans="1:10" ht="18">
      <c r="A5" s="307">
        <v>1</v>
      </c>
      <c r="B5" s="292" t="s">
        <v>328</v>
      </c>
      <c r="C5" s="381">
        <v>500</v>
      </c>
      <c r="D5" s="837" t="s">
        <v>513</v>
      </c>
      <c r="E5" s="838"/>
      <c r="F5" s="64"/>
      <c r="G5" s="64">
        <v>1</v>
      </c>
      <c r="J5" s="297" t="str">
        <f aca="true" t="shared" si="0" ref="J5:J19">IF(D5="","Not Done","Done")</f>
        <v>Done</v>
      </c>
    </row>
    <row r="6" spans="1:10" ht="18">
      <c r="A6" s="307">
        <v>2</v>
      </c>
      <c r="B6" s="292" t="s">
        <v>334</v>
      </c>
      <c r="C6" s="381">
        <v>501</v>
      </c>
      <c r="D6" s="837" t="s">
        <v>513</v>
      </c>
      <c r="E6" s="838"/>
      <c r="G6" s="64">
        <v>1</v>
      </c>
      <c r="J6" s="297" t="str">
        <f t="shared" si="0"/>
        <v>Done</v>
      </c>
    </row>
    <row r="7" spans="1:10" ht="18">
      <c r="A7" s="307">
        <v>3</v>
      </c>
      <c r="B7" s="292" t="s">
        <v>335</v>
      </c>
      <c r="C7" s="381">
        <v>502</v>
      </c>
      <c r="D7" s="837" t="s">
        <v>513</v>
      </c>
      <c r="E7" s="838"/>
      <c r="G7" s="64">
        <v>1</v>
      </c>
      <c r="J7" s="297" t="str">
        <f t="shared" si="0"/>
        <v>Done</v>
      </c>
    </row>
    <row r="8" spans="1:10" ht="18">
      <c r="A8" s="307">
        <v>4</v>
      </c>
      <c r="B8" s="292" t="s">
        <v>336</v>
      </c>
      <c r="C8" s="381">
        <v>503</v>
      </c>
      <c r="D8" s="837" t="s">
        <v>513</v>
      </c>
      <c r="E8" s="838"/>
      <c r="G8" s="64">
        <v>1</v>
      </c>
      <c r="J8" s="297" t="str">
        <f t="shared" si="0"/>
        <v>Done</v>
      </c>
    </row>
    <row r="9" spans="1:10" ht="18">
      <c r="A9" s="307">
        <v>5</v>
      </c>
      <c r="B9" s="292" t="s">
        <v>338</v>
      </c>
      <c r="C9" s="382">
        <v>504</v>
      </c>
      <c r="D9" s="837" t="s">
        <v>513</v>
      </c>
      <c r="E9" s="838"/>
      <c r="G9" s="64">
        <v>1</v>
      </c>
      <c r="J9" s="297" t="str">
        <f t="shared" si="0"/>
        <v>Done</v>
      </c>
    </row>
    <row r="10" spans="1:10" ht="15.75">
      <c r="A10" s="307">
        <v>6</v>
      </c>
      <c r="B10" s="292" t="s">
        <v>339</v>
      </c>
      <c r="C10" s="382">
        <v>505</v>
      </c>
      <c r="D10" s="849"/>
      <c r="E10" s="850"/>
      <c r="G10" s="64">
        <v>1</v>
      </c>
      <c r="J10" s="297" t="str">
        <f t="shared" si="0"/>
        <v>Not Done</v>
      </c>
    </row>
    <row r="11" spans="1:10" ht="18">
      <c r="A11" s="307">
        <v>7</v>
      </c>
      <c r="B11" s="292" t="s">
        <v>340</v>
      </c>
      <c r="C11" s="383">
        <v>506</v>
      </c>
      <c r="D11" s="837" t="s">
        <v>513</v>
      </c>
      <c r="E11" s="838"/>
      <c r="G11" s="64">
        <v>1</v>
      </c>
      <c r="J11" s="297" t="str">
        <f t="shared" si="0"/>
        <v>Done</v>
      </c>
    </row>
    <row r="12" spans="1:10" ht="15.75">
      <c r="A12" s="515">
        <v>8</v>
      </c>
      <c r="B12" s="532" t="s">
        <v>341</v>
      </c>
      <c r="C12" s="813">
        <v>507</v>
      </c>
      <c r="D12" s="839" t="s">
        <v>771</v>
      </c>
      <c r="E12" s="840"/>
      <c r="F12" s="808"/>
      <c r="G12" s="811">
        <v>0</v>
      </c>
      <c r="J12" s="297" t="str">
        <f t="shared" si="0"/>
        <v>Done</v>
      </c>
    </row>
    <row r="13" spans="1:10" ht="15.75">
      <c r="A13" s="515">
        <v>9</v>
      </c>
      <c r="B13" s="532" t="s">
        <v>342</v>
      </c>
      <c r="C13" s="813">
        <v>508</v>
      </c>
      <c r="D13" s="839" t="s">
        <v>771</v>
      </c>
      <c r="E13" s="840"/>
      <c r="F13" s="808"/>
      <c r="G13" s="811">
        <v>0</v>
      </c>
      <c r="J13" s="297" t="str">
        <f t="shared" si="0"/>
        <v>Done</v>
      </c>
    </row>
    <row r="14" spans="1:10" ht="18">
      <c r="A14" s="307">
        <v>10</v>
      </c>
      <c r="B14" s="292" t="s">
        <v>343</v>
      </c>
      <c r="C14" s="383">
        <v>509</v>
      </c>
      <c r="D14" s="837" t="s">
        <v>513</v>
      </c>
      <c r="E14" s="838"/>
      <c r="G14" s="64">
        <v>1</v>
      </c>
      <c r="J14" s="297" t="str">
        <f t="shared" si="0"/>
        <v>Done</v>
      </c>
    </row>
    <row r="15" spans="1:10" ht="15.75">
      <c r="A15" s="515">
        <v>11</v>
      </c>
      <c r="B15" s="532" t="s">
        <v>344</v>
      </c>
      <c r="C15" s="813">
        <v>510</v>
      </c>
      <c r="D15" s="839" t="s">
        <v>771</v>
      </c>
      <c r="E15" s="840"/>
      <c r="F15" s="808"/>
      <c r="G15" s="811">
        <v>0</v>
      </c>
      <c r="J15" s="297" t="str">
        <f t="shared" si="0"/>
        <v>Done</v>
      </c>
    </row>
    <row r="16" spans="1:10" ht="15.75">
      <c r="A16" s="515">
        <v>12</v>
      </c>
      <c r="B16" s="532" t="s">
        <v>345</v>
      </c>
      <c r="C16" s="813">
        <v>511</v>
      </c>
      <c r="D16" s="839" t="s">
        <v>772</v>
      </c>
      <c r="E16" s="840"/>
      <c r="F16" s="808"/>
      <c r="G16" s="811">
        <v>0</v>
      </c>
      <c r="J16" s="297" t="str">
        <f t="shared" si="0"/>
        <v>Done</v>
      </c>
    </row>
    <row r="17" spans="1:10" ht="18">
      <c r="A17" s="307">
        <v>13</v>
      </c>
      <c r="B17" s="292" t="s">
        <v>346</v>
      </c>
      <c r="C17" s="383">
        <v>512</v>
      </c>
      <c r="D17" s="837" t="s">
        <v>513</v>
      </c>
      <c r="E17" s="838"/>
      <c r="G17" s="64">
        <v>1</v>
      </c>
      <c r="J17" s="297" t="str">
        <f t="shared" si="0"/>
        <v>Done</v>
      </c>
    </row>
    <row r="18" spans="1:10" ht="18">
      <c r="A18" s="307">
        <v>14</v>
      </c>
      <c r="B18" s="292" t="s">
        <v>347</v>
      </c>
      <c r="C18" s="383">
        <v>513</v>
      </c>
      <c r="D18" s="837" t="s">
        <v>513</v>
      </c>
      <c r="E18" s="838"/>
      <c r="G18" s="64">
        <v>1</v>
      </c>
      <c r="J18" s="297" t="str">
        <f t="shared" si="0"/>
        <v>Done</v>
      </c>
    </row>
    <row r="19" spans="1:10" ht="18">
      <c r="A19" s="307">
        <v>15</v>
      </c>
      <c r="B19" s="292" t="s">
        <v>348</v>
      </c>
      <c r="C19" s="383">
        <v>514</v>
      </c>
      <c r="D19" s="837" t="s">
        <v>513</v>
      </c>
      <c r="E19" s="838"/>
      <c r="G19" s="64">
        <v>1</v>
      </c>
      <c r="J19" s="297" t="str">
        <f t="shared" si="0"/>
        <v>Done</v>
      </c>
    </row>
    <row r="20" spans="1:10" ht="15.75">
      <c r="A20" s="669">
        <v>16</v>
      </c>
      <c r="B20" s="670" t="s">
        <v>349</v>
      </c>
      <c r="C20" s="715">
        <v>515</v>
      </c>
      <c r="D20" s="847" t="s">
        <v>518</v>
      </c>
      <c r="E20" s="848"/>
      <c r="F20" s="716"/>
      <c r="G20" s="668">
        <v>0</v>
      </c>
      <c r="J20" s="297" t="str">
        <f aca="true" t="shared" si="1" ref="J20:J34">IF(D20="","Not Done","Done")</f>
        <v>Done</v>
      </c>
    </row>
    <row r="21" spans="1:10" ht="15.75">
      <c r="A21" s="515">
        <v>17</v>
      </c>
      <c r="B21" s="532" t="s">
        <v>350</v>
      </c>
      <c r="C21" s="813">
        <v>516</v>
      </c>
      <c r="D21" s="839" t="s">
        <v>771</v>
      </c>
      <c r="E21" s="840"/>
      <c r="F21" s="808"/>
      <c r="G21" s="811">
        <v>0</v>
      </c>
      <c r="J21" s="297" t="str">
        <f t="shared" si="1"/>
        <v>Done</v>
      </c>
    </row>
    <row r="22" spans="1:10" ht="15.75">
      <c r="A22" s="515">
        <v>18</v>
      </c>
      <c r="B22" s="532" t="s">
        <v>351</v>
      </c>
      <c r="C22" s="813">
        <v>517</v>
      </c>
      <c r="D22" s="839" t="s">
        <v>772</v>
      </c>
      <c r="E22" s="840"/>
      <c r="F22" s="808"/>
      <c r="G22" s="811">
        <v>0</v>
      </c>
      <c r="J22" s="297" t="str">
        <f t="shared" si="1"/>
        <v>Done</v>
      </c>
    </row>
    <row r="23" spans="1:10" ht="18">
      <c r="A23" s="307">
        <v>19</v>
      </c>
      <c r="B23" s="292" t="s">
        <v>352</v>
      </c>
      <c r="C23" s="383">
        <v>518</v>
      </c>
      <c r="D23" s="837" t="s">
        <v>513</v>
      </c>
      <c r="E23" s="838"/>
      <c r="G23" s="64">
        <v>1</v>
      </c>
      <c r="J23" s="297" t="str">
        <f t="shared" si="1"/>
        <v>Done</v>
      </c>
    </row>
    <row r="24" spans="1:10" ht="18">
      <c r="A24" s="307">
        <v>20</v>
      </c>
      <c r="B24" s="292" t="s">
        <v>355</v>
      </c>
      <c r="C24" s="383">
        <v>519</v>
      </c>
      <c r="D24" s="837" t="s">
        <v>513</v>
      </c>
      <c r="E24" s="838"/>
      <c r="G24" s="64">
        <v>1</v>
      </c>
      <c r="J24" s="297" t="str">
        <f t="shared" si="1"/>
        <v>Done</v>
      </c>
    </row>
    <row r="25" spans="1:10" ht="15.75">
      <c r="A25" s="515">
        <v>21</v>
      </c>
      <c r="B25" s="532" t="s">
        <v>356</v>
      </c>
      <c r="C25" s="813">
        <v>520</v>
      </c>
      <c r="D25" s="839" t="s">
        <v>771</v>
      </c>
      <c r="E25" s="840"/>
      <c r="F25" s="808"/>
      <c r="G25" s="811">
        <v>0</v>
      </c>
      <c r="J25" s="297" t="str">
        <f t="shared" si="1"/>
        <v>Done</v>
      </c>
    </row>
    <row r="26" spans="1:10" ht="15.75">
      <c r="A26" s="506">
        <v>22</v>
      </c>
      <c r="B26" s="516" t="s">
        <v>357</v>
      </c>
      <c r="C26" s="805">
        <v>521</v>
      </c>
      <c r="D26" s="835" t="s">
        <v>765</v>
      </c>
      <c r="E26" s="836"/>
      <c r="F26" s="806"/>
      <c r="G26" s="807">
        <v>1</v>
      </c>
      <c r="J26" s="297" t="str">
        <f t="shared" si="1"/>
        <v>Done</v>
      </c>
    </row>
    <row r="27" spans="1:10" ht="18">
      <c r="A27" s="307">
        <v>23</v>
      </c>
      <c r="B27" s="292" t="s">
        <v>358</v>
      </c>
      <c r="C27" s="383">
        <v>522</v>
      </c>
      <c r="D27" s="837" t="s">
        <v>513</v>
      </c>
      <c r="E27" s="838"/>
      <c r="G27" s="64">
        <v>1</v>
      </c>
      <c r="J27" s="297" t="str">
        <f t="shared" si="1"/>
        <v>Done</v>
      </c>
    </row>
    <row r="28" spans="1:10" ht="18">
      <c r="A28" s="307">
        <v>24</v>
      </c>
      <c r="B28" s="292" t="s">
        <v>360</v>
      </c>
      <c r="C28" s="383">
        <v>523</v>
      </c>
      <c r="D28" s="837" t="s">
        <v>513</v>
      </c>
      <c r="E28" s="838"/>
      <c r="G28" s="64">
        <v>1</v>
      </c>
      <c r="J28" s="297" t="str">
        <f aca="true" t="shared" si="2" ref="J28:J33">IF(D28="","Not Done","Done")</f>
        <v>Done</v>
      </c>
    </row>
    <row r="29" spans="1:10" ht="18">
      <c r="A29" s="307">
        <v>25</v>
      </c>
      <c r="B29" s="292" t="s">
        <v>361</v>
      </c>
      <c r="C29" s="383">
        <v>524</v>
      </c>
      <c r="D29" s="837" t="s">
        <v>513</v>
      </c>
      <c r="E29" s="838"/>
      <c r="G29" s="64">
        <v>1</v>
      </c>
      <c r="J29" s="297" t="str">
        <f t="shared" si="2"/>
        <v>Done</v>
      </c>
    </row>
    <row r="30" spans="1:10" ht="15.75">
      <c r="A30" s="669">
        <v>26</v>
      </c>
      <c r="B30" s="670" t="s">
        <v>362</v>
      </c>
      <c r="C30" s="715">
        <v>525</v>
      </c>
      <c r="D30" s="847" t="s">
        <v>518</v>
      </c>
      <c r="E30" s="848"/>
      <c r="F30" s="716"/>
      <c r="G30" s="668">
        <v>0</v>
      </c>
      <c r="J30" s="297" t="str">
        <f t="shared" si="2"/>
        <v>Done</v>
      </c>
    </row>
    <row r="31" spans="1:10" ht="15.75">
      <c r="A31" s="515">
        <v>27</v>
      </c>
      <c r="B31" s="532" t="s">
        <v>363</v>
      </c>
      <c r="C31" s="813">
        <v>526</v>
      </c>
      <c r="D31" s="839" t="s">
        <v>771</v>
      </c>
      <c r="E31" s="840"/>
      <c r="F31" s="808"/>
      <c r="G31" s="811">
        <v>0</v>
      </c>
      <c r="J31" s="297" t="str">
        <f t="shared" si="2"/>
        <v>Done</v>
      </c>
    </row>
    <row r="32" spans="1:10" ht="15.75">
      <c r="A32" s="307">
        <v>28</v>
      </c>
      <c r="B32" s="292" t="s">
        <v>364</v>
      </c>
      <c r="C32" s="383">
        <v>527</v>
      </c>
      <c r="D32" s="849"/>
      <c r="E32" s="850"/>
      <c r="G32" s="64">
        <v>1</v>
      </c>
      <c r="J32" s="297" t="str">
        <f t="shared" si="2"/>
        <v>Not Done</v>
      </c>
    </row>
    <row r="33" spans="1:10" ht="15.75">
      <c r="A33" s="515">
        <v>29</v>
      </c>
      <c r="B33" s="532" t="s">
        <v>365</v>
      </c>
      <c r="C33" s="813">
        <v>528</v>
      </c>
      <c r="D33" s="839" t="s">
        <v>772</v>
      </c>
      <c r="E33" s="840"/>
      <c r="F33" s="808"/>
      <c r="G33" s="811">
        <v>0</v>
      </c>
      <c r="J33" s="297" t="str">
        <f t="shared" si="2"/>
        <v>Done</v>
      </c>
    </row>
    <row r="34" spans="1:10" ht="18">
      <c r="A34" s="307">
        <v>30</v>
      </c>
      <c r="B34" s="292" t="s">
        <v>366</v>
      </c>
      <c r="C34" s="383">
        <v>529</v>
      </c>
      <c r="D34" s="837" t="s">
        <v>513</v>
      </c>
      <c r="E34" s="838"/>
      <c r="G34" s="64">
        <v>1</v>
      </c>
      <c r="J34" s="297" t="str">
        <f t="shared" si="1"/>
        <v>Done</v>
      </c>
    </row>
    <row r="35" spans="1:10" ht="18">
      <c r="A35" s="307">
        <v>31</v>
      </c>
      <c r="B35" s="292" t="s">
        <v>367</v>
      </c>
      <c r="C35" s="383">
        <v>530</v>
      </c>
      <c r="D35" s="837" t="s">
        <v>513</v>
      </c>
      <c r="E35" s="838"/>
      <c r="G35" s="64">
        <v>1</v>
      </c>
      <c r="J35" s="297" t="str">
        <f>IF(D35="","Not Done","Done")</f>
        <v>Done</v>
      </c>
    </row>
    <row r="36" spans="1:10" ht="18">
      <c r="A36" s="307">
        <v>32</v>
      </c>
      <c r="B36" s="292" t="s">
        <v>369</v>
      </c>
      <c r="C36" s="383">
        <v>531</v>
      </c>
      <c r="D36" s="837" t="s">
        <v>513</v>
      </c>
      <c r="E36" s="838"/>
      <c r="G36" s="64">
        <v>1</v>
      </c>
      <c r="J36" s="297" t="str">
        <f aca="true" t="shared" si="3" ref="J36:J83">IF(D36="","Not Done","Done")</f>
        <v>Done</v>
      </c>
    </row>
    <row r="37" spans="1:10" ht="18">
      <c r="A37" s="307">
        <v>33</v>
      </c>
      <c r="B37" s="292" t="s">
        <v>370</v>
      </c>
      <c r="C37" s="383">
        <v>532</v>
      </c>
      <c r="D37" s="837" t="s">
        <v>513</v>
      </c>
      <c r="E37" s="838"/>
      <c r="G37" s="64">
        <v>1</v>
      </c>
      <c r="J37" s="297" t="str">
        <f t="shared" si="3"/>
        <v>Done</v>
      </c>
    </row>
    <row r="38" spans="1:10" ht="18">
      <c r="A38" s="307">
        <v>34</v>
      </c>
      <c r="B38" s="292" t="s">
        <v>371</v>
      </c>
      <c r="C38" s="383">
        <v>533</v>
      </c>
      <c r="D38" s="837" t="s">
        <v>513</v>
      </c>
      <c r="E38" s="838"/>
      <c r="G38" s="64">
        <v>1</v>
      </c>
      <c r="J38" s="297" t="str">
        <f t="shared" si="3"/>
        <v>Done</v>
      </c>
    </row>
    <row r="39" spans="1:10" ht="15.75">
      <c r="A39" s="669">
        <v>35</v>
      </c>
      <c r="B39" s="670" t="s">
        <v>373</v>
      </c>
      <c r="C39" s="715">
        <v>534</v>
      </c>
      <c r="D39" s="847" t="s">
        <v>518</v>
      </c>
      <c r="E39" s="848"/>
      <c r="F39" s="716"/>
      <c r="G39" s="668">
        <v>0</v>
      </c>
      <c r="J39" s="297" t="str">
        <f t="shared" si="3"/>
        <v>Done</v>
      </c>
    </row>
    <row r="40" spans="1:10" ht="15.75">
      <c r="A40" s="669">
        <v>37</v>
      </c>
      <c r="B40" s="670" t="s">
        <v>375</v>
      </c>
      <c r="C40" s="715">
        <v>536</v>
      </c>
      <c r="D40" s="847" t="s">
        <v>518</v>
      </c>
      <c r="E40" s="848"/>
      <c r="F40" s="716"/>
      <c r="G40" s="668">
        <v>0</v>
      </c>
      <c r="J40" s="297" t="str">
        <f t="shared" si="3"/>
        <v>Done</v>
      </c>
    </row>
    <row r="41" spans="1:10" ht="15.75">
      <c r="A41" s="515">
        <v>36</v>
      </c>
      <c r="B41" s="532" t="s">
        <v>374</v>
      </c>
      <c r="C41" s="813">
        <v>535</v>
      </c>
      <c r="D41" s="839" t="s">
        <v>771</v>
      </c>
      <c r="E41" s="840"/>
      <c r="F41" s="808"/>
      <c r="G41" s="811">
        <v>0</v>
      </c>
      <c r="J41" s="297" t="str">
        <f t="shared" si="3"/>
        <v>Done</v>
      </c>
    </row>
    <row r="42" spans="1:10" ht="18">
      <c r="A42" s="307">
        <v>38</v>
      </c>
      <c r="B42" s="292" t="s">
        <v>376</v>
      </c>
      <c r="C42" s="383">
        <v>537</v>
      </c>
      <c r="D42" s="837" t="s">
        <v>513</v>
      </c>
      <c r="E42" s="838"/>
      <c r="G42" s="64">
        <v>1</v>
      </c>
      <c r="J42" s="297" t="str">
        <f t="shared" si="3"/>
        <v>Done</v>
      </c>
    </row>
    <row r="43" spans="1:10" ht="18">
      <c r="A43" s="307">
        <v>39</v>
      </c>
      <c r="B43" s="292" t="s">
        <v>378</v>
      </c>
      <c r="C43" s="383">
        <v>538</v>
      </c>
      <c r="D43" s="837" t="s">
        <v>513</v>
      </c>
      <c r="E43" s="838"/>
      <c r="G43" s="64">
        <v>1</v>
      </c>
      <c r="J43" s="297" t="str">
        <f t="shared" si="3"/>
        <v>Done</v>
      </c>
    </row>
    <row r="44" spans="1:10" ht="18">
      <c r="A44" s="307">
        <v>40</v>
      </c>
      <c r="B44" s="292" t="s">
        <v>379</v>
      </c>
      <c r="C44" s="383">
        <v>539</v>
      </c>
      <c r="D44" s="837" t="s">
        <v>513</v>
      </c>
      <c r="E44" s="838"/>
      <c r="G44" s="64">
        <v>1</v>
      </c>
      <c r="J44" s="297" t="str">
        <f t="shared" si="3"/>
        <v>Done</v>
      </c>
    </row>
    <row r="45" spans="1:10" ht="18">
      <c r="A45" s="307">
        <v>41</v>
      </c>
      <c r="B45" s="292" t="s">
        <v>381</v>
      </c>
      <c r="C45" s="383">
        <v>540</v>
      </c>
      <c r="D45" s="837" t="s">
        <v>513</v>
      </c>
      <c r="E45" s="838"/>
      <c r="G45" s="64">
        <v>1</v>
      </c>
      <c r="J45" s="297" t="str">
        <f t="shared" si="3"/>
        <v>Done</v>
      </c>
    </row>
    <row r="46" spans="1:10" ht="15.75">
      <c r="A46" s="515">
        <v>42</v>
      </c>
      <c r="B46" s="532" t="s">
        <v>382</v>
      </c>
      <c r="C46" s="813">
        <v>541</v>
      </c>
      <c r="D46" s="839" t="s">
        <v>771</v>
      </c>
      <c r="E46" s="840"/>
      <c r="F46" s="808"/>
      <c r="G46" s="811">
        <v>0</v>
      </c>
      <c r="J46" s="297" t="str">
        <f t="shared" si="3"/>
        <v>Done</v>
      </c>
    </row>
    <row r="47" spans="1:10" ht="15.75">
      <c r="A47" s="669">
        <v>43</v>
      </c>
      <c r="B47" s="670" t="s">
        <v>383</v>
      </c>
      <c r="C47" s="715">
        <v>542</v>
      </c>
      <c r="D47" s="847" t="s">
        <v>518</v>
      </c>
      <c r="E47" s="848"/>
      <c r="F47" s="716"/>
      <c r="G47" s="668">
        <v>0</v>
      </c>
      <c r="J47" s="297" t="str">
        <f t="shared" si="3"/>
        <v>Done</v>
      </c>
    </row>
    <row r="48" spans="1:10" ht="18">
      <c r="A48" s="307">
        <v>44</v>
      </c>
      <c r="B48" s="292" t="s">
        <v>384</v>
      </c>
      <c r="C48" s="383">
        <v>543</v>
      </c>
      <c r="D48" s="837" t="s">
        <v>513</v>
      </c>
      <c r="E48" s="838"/>
      <c r="G48" s="64">
        <v>1</v>
      </c>
      <c r="J48" s="297" t="str">
        <f t="shared" si="3"/>
        <v>Done</v>
      </c>
    </row>
    <row r="49" spans="1:10" ht="18">
      <c r="A49" s="307">
        <v>45</v>
      </c>
      <c r="B49" s="292" t="s">
        <v>386</v>
      </c>
      <c r="C49" s="383">
        <v>544</v>
      </c>
      <c r="D49" s="837" t="s">
        <v>513</v>
      </c>
      <c r="E49" s="838"/>
      <c r="G49" s="64">
        <v>1</v>
      </c>
      <c r="J49" s="297" t="str">
        <f t="shared" si="3"/>
        <v>Done</v>
      </c>
    </row>
    <row r="50" spans="1:10" ht="15.75">
      <c r="A50" s="718">
        <v>46</v>
      </c>
      <c r="B50" s="719" t="s">
        <v>387</v>
      </c>
      <c r="C50" s="720">
        <v>545</v>
      </c>
      <c r="D50" s="851" t="s">
        <v>525</v>
      </c>
      <c r="E50" s="852"/>
      <c r="F50" s="721"/>
      <c r="G50" s="722">
        <v>1</v>
      </c>
      <c r="J50" s="297" t="str">
        <f t="shared" si="3"/>
        <v>Done</v>
      </c>
    </row>
    <row r="51" spans="1:10" ht="15.75">
      <c r="A51" s="669">
        <v>47</v>
      </c>
      <c r="B51" s="670" t="s">
        <v>388</v>
      </c>
      <c r="C51" s="715">
        <v>546</v>
      </c>
      <c r="D51" s="847" t="s">
        <v>518</v>
      </c>
      <c r="E51" s="848"/>
      <c r="F51" s="716"/>
      <c r="G51" s="668">
        <v>0</v>
      </c>
      <c r="J51" s="297" t="str">
        <f t="shared" si="3"/>
        <v>Done</v>
      </c>
    </row>
    <row r="52" spans="1:10" ht="15.75">
      <c r="A52" s="515">
        <v>48</v>
      </c>
      <c r="B52" s="532" t="s">
        <v>389</v>
      </c>
      <c r="C52" s="813">
        <v>547</v>
      </c>
      <c r="D52" s="839" t="s">
        <v>771</v>
      </c>
      <c r="E52" s="840"/>
      <c r="F52" s="808"/>
      <c r="G52" s="811">
        <v>0</v>
      </c>
      <c r="J52" s="297" t="str">
        <f t="shared" si="3"/>
        <v>Done</v>
      </c>
    </row>
    <row r="53" spans="1:10" ht="15.75">
      <c r="A53" s="669">
        <v>49</v>
      </c>
      <c r="B53" s="670" t="s">
        <v>390</v>
      </c>
      <c r="C53" s="715">
        <v>548</v>
      </c>
      <c r="D53" s="847" t="s">
        <v>518</v>
      </c>
      <c r="E53" s="848"/>
      <c r="F53" s="716"/>
      <c r="G53" s="668">
        <v>0</v>
      </c>
      <c r="J53" s="297" t="str">
        <f t="shared" si="3"/>
        <v>Done</v>
      </c>
    </row>
    <row r="54" spans="1:10" ht="18">
      <c r="A54" s="307">
        <v>50</v>
      </c>
      <c r="B54" s="292" t="s">
        <v>391</v>
      </c>
      <c r="C54" s="383">
        <v>549</v>
      </c>
      <c r="D54" s="837" t="s">
        <v>513</v>
      </c>
      <c r="E54" s="838"/>
      <c r="G54" s="64">
        <v>1</v>
      </c>
      <c r="J54" s="297" t="str">
        <f t="shared" si="3"/>
        <v>Done</v>
      </c>
    </row>
    <row r="55" spans="1:10" ht="15.75">
      <c r="A55" s="515">
        <v>51</v>
      </c>
      <c r="B55" s="532" t="s">
        <v>393</v>
      </c>
      <c r="C55" s="813">
        <v>550</v>
      </c>
      <c r="D55" s="839" t="s">
        <v>771</v>
      </c>
      <c r="E55" s="840"/>
      <c r="F55" s="808"/>
      <c r="G55" s="811">
        <v>0</v>
      </c>
      <c r="J55" s="297" t="str">
        <f t="shared" si="3"/>
        <v>Done</v>
      </c>
    </row>
    <row r="56" spans="1:10" ht="18">
      <c r="A56" s="307">
        <v>52</v>
      </c>
      <c r="B56" s="292" t="s">
        <v>394</v>
      </c>
      <c r="C56" s="383">
        <v>551</v>
      </c>
      <c r="D56" s="837" t="s">
        <v>513</v>
      </c>
      <c r="E56" s="838"/>
      <c r="G56" s="64">
        <v>1</v>
      </c>
      <c r="J56" s="297" t="str">
        <f t="shared" si="3"/>
        <v>Done</v>
      </c>
    </row>
    <row r="57" spans="1:10" ht="15.75">
      <c r="A57" s="718">
        <v>53</v>
      </c>
      <c r="B57" s="719" t="s">
        <v>395</v>
      </c>
      <c r="C57" s="720">
        <v>552</v>
      </c>
      <c r="D57" s="851" t="s">
        <v>524</v>
      </c>
      <c r="E57" s="852"/>
      <c r="F57" s="721"/>
      <c r="G57" s="722">
        <v>1</v>
      </c>
      <c r="J57" s="297" t="str">
        <f t="shared" si="3"/>
        <v>Done</v>
      </c>
    </row>
    <row r="58" spans="1:10" ht="15.75">
      <c r="A58" s="506">
        <v>54</v>
      </c>
      <c r="B58" s="516" t="s">
        <v>396</v>
      </c>
      <c r="C58" s="805">
        <v>553</v>
      </c>
      <c r="D58" s="835" t="s">
        <v>774</v>
      </c>
      <c r="E58" s="836"/>
      <c r="F58" s="806"/>
      <c r="G58" s="807">
        <v>1</v>
      </c>
      <c r="J58" s="297" t="str">
        <f t="shared" si="3"/>
        <v>Done</v>
      </c>
    </row>
    <row r="59" spans="1:10" ht="18">
      <c r="A59" s="307">
        <v>55</v>
      </c>
      <c r="B59" s="292" t="s">
        <v>397</v>
      </c>
      <c r="C59" s="383">
        <v>554</v>
      </c>
      <c r="D59" s="837" t="s">
        <v>513</v>
      </c>
      <c r="E59" s="838"/>
      <c r="G59" s="64">
        <v>1</v>
      </c>
      <c r="J59" s="297" t="str">
        <f t="shared" si="3"/>
        <v>Done</v>
      </c>
    </row>
    <row r="60" spans="1:10" ht="15.75">
      <c r="A60" s="669">
        <v>56</v>
      </c>
      <c r="B60" s="670" t="s">
        <v>398</v>
      </c>
      <c r="C60" s="715">
        <v>555</v>
      </c>
      <c r="D60" s="847" t="s">
        <v>518</v>
      </c>
      <c r="E60" s="848"/>
      <c r="F60" s="716"/>
      <c r="G60" s="668">
        <v>0</v>
      </c>
      <c r="J60" s="297" t="str">
        <f t="shared" si="3"/>
        <v>Done</v>
      </c>
    </row>
    <row r="61" spans="1:10" ht="15.75">
      <c r="A61" s="515">
        <v>57</v>
      </c>
      <c r="B61" s="532" t="s">
        <v>399</v>
      </c>
      <c r="C61" s="813">
        <v>556</v>
      </c>
      <c r="D61" s="839" t="s">
        <v>771</v>
      </c>
      <c r="E61" s="840"/>
      <c r="F61" s="808"/>
      <c r="G61" s="811">
        <v>0</v>
      </c>
      <c r="J61" s="297" t="str">
        <f t="shared" si="3"/>
        <v>Done</v>
      </c>
    </row>
    <row r="62" spans="1:10" ht="18">
      <c r="A62" s="307">
        <v>58</v>
      </c>
      <c r="B62" s="292" t="s">
        <v>400</v>
      </c>
      <c r="C62" s="383">
        <v>557</v>
      </c>
      <c r="D62" s="837" t="s">
        <v>513</v>
      </c>
      <c r="E62" s="838"/>
      <c r="G62" s="64">
        <v>1</v>
      </c>
      <c r="J62" s="297" t="str">
        <f t="shared" si="3"/>
        <v>Done</v>
      </c>
    </row>
    <row r="63" spans="1:10" ht="15.75">
      <c r="A63" s="718">
        <v>59</v>
      </c>
      <c r="B63" s="719" t="s">
        <v>401</v>
      </c>
      <c r="C63" s="720">
        <v>558</v>
      </c>
      <c r="D63" s="851" t="s">
        <v>526</v>
      </c>
      <c r="E63" s="852"/>
      <c r="F63" s="721"/>
      <c r="G63" s="722">
        <v>1</v>
      </c>
      <c r="J63" s="297" t="str">
        <f t="shared" si="3"/>
        <v>Done</v>
      </c>
    </row>
    <row r="64" spans="1:10" ht="15.75">
      <c r="A64" s="515">
        <v>60</v>
      </c>
      <c r="B64" s="532" t="s">
        <v>402</v>
      </c>
      <c r="C64" s="813">
        <v>559</v>
      </c>
      <c r="D64" s="839" t="s">
        <v>771</v>
      </c>
      <c r="E64" s="840"/>
      <c r="F64" s="808"/>
      <c r="G64" s="811">
        <v>0</v>
      </c>
      <c r="J64" s="297" t="str">
        <f t="shared" si="3"/>
        <v>Done</v>
      </c>
    </row>
    <row r="65" spans="1:10" ht="18">
      <c r="A65" s="307">
        <v>61</v>
      </c>
      <c r="B65" s="292" t="s">
        <v>403</v>
      </c>
      <c r="C65" s="383">
        <v>560</v>
      </c>
      <c r="D65" s="837" t="s">
        <v>513</v>
      </c>
      <c r="E65" s="838"/>
      <c r="G65" s="64">
        <v>1</v>
      </c>
      <c r="J65" s="297" t="str">
        <f t="shared" si="3"/>
        <v>Done</v>
      </c>
    </row>
    <row r="66" spans="1:10" ht="15.75">
      <c r="A66" s="515">
        <v>62</v>
      </c>
      <c r="B66" s="532" t="s">
        <v>404</v>
      </c>
      <c r="C66" s="813">
        <v>561</v>
      </c>
      <c r="D66" s="839" t="s">
        <v>771</v>
      </c>
      <c r="E66" s="840"/>
      <c r="F66" s="808"/>
      <c r="G66" s="811">
        <v>0</v>
      </c>
      <c r="J66" s="297" t="str">
        <f t="shared" si="3"/>
        <v>Done</v>
      </c>
    </row>
    <row r="67" spans="1:10" ht="15.75">
      <c r="A67" s="506">
        <v>63</v>
      </c>
      <c r="B67" s="516" t="s">
        <v>405</v>
      </c>
      <c r="C67" s="805">
        <v>562</v>
      </c>
      <c r="D67" s="835" t="s">
        <v>765</v>
      </c>
      <c r="E67" s="836"/>
      <c r="F67" s="806"/>
      <c r="G67" s="807">
        <v>1</v>
      </c>
      <c r="J67" s="297" t="str">
        <f t="shared" si="3"/>
        <v>Done</v>
      </c>
    </row>
    <row r="68" spans="1:10" ht="18">
      <c r="A68" s="307">
        <v>64</v>
      </c>
      <c r="B68" s="292" t="s">
        <v>406</v>
      </c>
      <c r="C68" s="383">
        <v>563</v>
      </c>
      <c r="D68" s="837" t="s">
        <v>513</v>
      </c>
      <c r="E68" s="838"/>
      <c r="G68" s="64">
        <v>1</v>
      </c>
      <c r="J68" s="297" t="str">
        <f t="shared" si="3"/>
        <v>Done</v>
      </c>
    </row>
    <row r="69" spans="1:10" ht="15.75">
      <c r="A69" s="718">
        <v>65</v>
      </c>
      <c r="B69" s="719" t="s">
        <v>407</v>
      </c>
      <c r="C69" s="720">
        <v>564</v>
      </c>
      <c r="D69" s="851" t="s">
        <v>526</v>
      </c>
      <c r="E69" s="852"/>
      <c r="F69" s="721"/>
      <c r="G69" s="722">
        <v>1</v>
      </c>
      <c r="J69" s="297" t="str">
        <f t="shared" si="3"/>
        <v>Done</v>
      </c>
    </row>
    <row r="70" spans="1:10" ht="15.75">
      <c r="A70" s="718">
        <v>66</v>
      </c>
      <c r="B70" s="719" t="s">
        <v>409</v>
      </c>
      <c r="C70" s="720">
        <v>565</v>
      </c>
      <c r="D70" s="851" t="s">
        <v>524</v>
      </c>
      <c r="E70" s="852"/>
      <c r="F70" s="721"/>
      <c r="G70" s="722">
        <v>1</v>
      </c>
      <c r="J70" s="297" t="str">
        <f t="shared" si="3"/>
        <v>Done</v>
      </c>
    </row>
    <row r="71" spans="1:10" ht="15.75">
      <c r="A71" s="515">
        <v>67</v>
      </c>
      <c r="B71" s="532" t="s">
        <v>410</v>
      </c>
      <c r="C71" s="813">
        <v>566</v>
      </c>
      <c r="D71" s="839" t="s">
        <v>771</v>
      </c>
      <c r="E71" s="840"/>
      <c r="F71" s="808"/>
      <c r="G71" s="811">
        <v>0</v>
      </c>
      <c r="J71" s="297" t="str">
        <f t="shared" si="3"/>
        <v>Done</v>
      </c>
    </row>
    <row r="72" spans="1:10" ht="15.75">
      <c r="A72" s="307">
        <v>68</v>
      </c>
      <c r="B72" s="292" t="s">
        <v>411</v>
      </c>
      <c r="C72" s="383">
        <v>567</v>
      </c>
      <c r="D72" s="849"/>
      <c r="E72" s="850"/>
      <c r="G72" s="64">
        <v>1</v>
      </c>
      <c r="J72" s="297" t="str">
        <f t="shared" si="3"/>
        <v>Not Done</v>
      </c>
    </row>
    <row r="73" spans="1:10" ht="18">
      <c r="A73" s="307">
        <v>69</v>
      </c>
      <c r="B73" s="292" t="s">
        <v>412</v>
      </c>
      <c r="C73" s="383">
        <v>568</v>
      </c>
      <c r="D73" s="837" t="s">
        <v>513</v>
      </c>
      <c r="E73" s="838"/>
      <c r="G73" s="64">
        <v>1</v>
      </c>
      <c r="J73" s="297" t="str">
        <f t="shared" si="3"/>
        <v>Done</v>
      </c>
    </row>
    <row r="74" spans="1:10" ht="15.75">
      <c r="A74" s="718">
        <v>70</v>
      </c>
      <c r="B74" s="719" t="s">
        <v>414</v>
      </c>
      <c r="C74" s="720">
        <v>569</v>
      </c>
      <c r="D74" s="851" t="s">
        <v>523</v>
      </c>
      <c r="E74" s="852"/>
      <c r="F74" s="721"/>
      <c r="G74" s="722">
        <v>1</v>
      </c>
      <c r="J74" s="297" t="str">
        <f t="shared" si="3"/>
        <v>Done</v>
      </c>
    </row>
    <row r="75" spans="1:10" ht="15.75">
      <c r="A75" s="515">
        <v>71</v>
      </c>
      <c r="B75" s="532" t="s">
        <v>415</v>
      </c>
      <c r="C75" s="813">
        <v>570</v>
      </c>
      <c r="D75" s="839" t="s">
        <v>771</v>
      </c>
      <c r="E75" s="840"/>
      <c r="F75" s="808"/>
      <c r="G75" s="811">
        <v>0</v>
      </c>
      <c r="J75" s="297" t="str">
        <f t="shared" si="3"/>
        <v>Done</v>
      </c>
    </row>
    <row r="76" spans="1:10" ht="15.75">
      <c r="A76" s="506">
        <v>72</v>
      </c>
      <c r="B76" s="516" t="s">
        <v>416</v>
      </c>
      <c r="C76" s="805">
        <v>571</v>
      </c>
      <c r="D76" s="835" t="s">
        <v>765</v>
      </c>
      <c r="E76" s="836"/>
      <c r="F76" s="806"/>
      <c r="G76" s="807">
        <v>1</v>
      </c>
      <c r="J76" s="297" t="str">
        <f t="shared" si="3"/>
        <v>Done</v>
      </c>
    </row>
    <row r="77" spans="1:10" ht="18">
      <c r="A77" s="307">
        <v>73</v>
      </c>
      <c r="B77" s="292" t="s">
        <v>417</v>
      </c>
      <c r="C77" s="383">
        <v>572</v>
      </c>
      <c r="D77" s="837" t="s">
        <v>513</v>
      </c>
      <c r="E77" s="838"/>
      <c r="G77" s="64">
        <v>1</v>
      </c>
      <c r="J77" s="297" t="str">
        <f t="shared" si="3"/>
        <v>Done</v>
      </c>
    </row>
    <row r="78" spans="1:10" ht="18">
      <c r="A78" s="307">
        <v>74</v>
      </c>
      <c r="B78" s="292" t="s">
        <v>418</v>
      </c>
      <c r="C78" s="383">
        <v>573</v>
      </c>
      <c r="D78" s="837" t="s">
        <v>513</v>
      </c>
      <c r="E78" s="838"/>
      <c r="G78" s="64">
        <v>1</v>
      </c>
      <c r="J78" s="297" t="str">
        <f t="shared" si="3"/>
        <v>Done</v>
      </c>
    </row>
    <row r="79" spans="1:10" ht="15.75">
      <c r="A79" s="515">
        <v>75</v>
      </c>
      <c r="B79" s="532" t="s">
        <v>419</v>
      </c>
      <c r="C79" s="813">
        <v>574</v>
      </c>
      <c r="D79" s="839" t="s">
        <v>771</v>
      </c>
      <c r="E79" s="840"/>
      <c r="F79" s="808"/>
      <c r="G79" s="811">
        <v>0</v>
      </c>
      <c r="J79" s="297" t="str">
        <f t="shared" si="3"/>
        <v>Done</v>
      </c>
    </row>
    <row r="80" spans="1:10" ht="15.75">
      <c r="A80" s="718">
        <v>76</v>
      </c>
      <c r="B80" s="719" t="s">
        <v>420</v>
      </c>
      <c r="C80" s="720">
        <v>575</v>
      </c>
      <c r="D80" s="851" t="s">
        <v>524</v>
      </c>
      <c r="E80" s="852"/>
      <c r="F80" s="721"/>
      <c r="G80" s="722">
        <v>1</v>
      </c>
      <c r="J80" s="297" t="str">
        <f t="shared" si="3"/>
        <v>Done</v>
      </c>
    </row>
    <row r="81" spans="1:10" ht="15.75">
      <c r="A81" s="718">
        <v>77</v>
      </c>
      <c r="B81" s="719" t="s">
        <v>421</v>
      </c>
      <c r="C81" s="720">
        <v>576</v>
      </c>
      <c r="D81" s="851" t="s">
        <v>525</v>
      </c>
      <c r="E81" s="852"/>
      <c r="F81" s="721"/>
      <c r="G81" s="722">
        <v>1</v>
      </c>
      <c r="J81" s="297" t="str">
        <f t="shared" si="3"/>
        <v>Done</v>
      </c>
    </row>
    <row r="82" spans="1:10" ht="18">
      <c r="A82" s="307">
        <v>78</v>
      </c>
      <c r="B82" s="292" t="s">
        <v>423</v>
      </c>
      <c r="C82" s="383">
        <v>577</v>
      </c>
      <c r="D82" s="837" t="s">
        <v>513</v>
      </c>
      <c r="E82" s="838"/>
      <c r="G82" s="64">
        <v>1</v>
      </c>
      <c r="J82" s="297" t="str">
        <f t="shared" si="3"/>
        <v>Done</v>
      </c>
    </row>
    <row r="83" spans="1:10" ht="15.75">
      <c r="A83" s="669">
        <v>79</v>
      </c>
      <c r="B83" s="670" t="s">
        <v>424</v>
      </c>
      <c r="C83" s="715">
        <v>578</v>
      </c>
      <c r="D83" s="847" t="s">
        <v>518</v>
      </c>
      <c r="E83" s="848"/>
      <c r="F83" s="716"/>
      <c r="G83" s="668">
        <v>0</v>
      </c>
      <c r="J83" s="297" t="str">
        <f t="shared" si="3"/>
        <v>Done</v>
      </c>
    </row>
    <row r="84" spans="1:10" ht="15.75">
      <c r="A84" s="515">
        <v>80</v>
      </c>
      <c r="B84" s="532" t="s">
        <v>425</v>
      </c>
      <c r="C84" s="813">
        <v>579</v>
      </c>
      <c r="D84" s="839" t="s">
        <v>771</v>
      </c>
      <c r="E84" s="840"/>
      <c r="F84" s="808"/>
      <c r="G84" s="811">
        <v>0</v>
      </c>
      <c r="J84" s="297" t="str">
        <f>IF(D84="","Not Done","Done")</f>
        <v>Done</v>
      </c>
    </row>
    <row r="85" spans="1:10" ht="15.75">
      <c r="A85" s="718">
        <v>81</v>
      </c>
      <c r="B85" s="719" t="s">
        <v>426</v>
      </c>
      <c r="C85" s="720">
        <v>580</v>
      </c>
      <c r="D85" s="851" t="s">
        <v>526</v>
      </c>
      <c r="E85" s="852"/>
      <c r="F85" s="721"/>
      <c r="G85" s="722">
        <v>1</v>
      </c>
      <c r="J85" s="297" t="str">
        <f>IF(D85="","Not Done","Done")</f>
        <v>Done</v>
      </c>
    </row>
    <row r="86" spans="1:10" ht="18">
      <c r="A86" s="307">
        <v>82</v>
      </c>
      <c r="B86" s="292" t="s">
        <v>427</v>
      </c>
      <c r="C86" s="383">
        <v>581</v>
      </c>
      <c r="D86" s="837" t="s">
        <v>513</v>
      </c>
      <c r="E86" s="838"/>
      <c r="G86" s="64">
        <v>1</v>
      </c>
      <c r="J86" s="297" t="str">
        <f aca="true" t="shared" si="4" ref="J86:J136">IF(D86="","Not Done","Done")</f>
        <v>Done</v>
      </c>
    </row>
    <row r="87" spans="1:10" ht="18">
      <c r="A87" s="307">
        <v>83</v>
      </c>
      <c r="B87" s="292" t="s">
        <v>429</v>
      </c>
      <c r="C87" s="383">
        <v>582</v>
      </c>
      <c r="D87" s="837" t="s">
        <v>513</v>
      </c>
      <c r="E87" s="838"/>
      <c r="G87" s="64">
        <v>1</v>
      </c>
      <c r="J87" s="297" t="str">
        <f t="shared" si="4"/>
        <v>Done</v>
      </c>
    </row>
    <row r="88" spans="1:10" ht="15.75">
      <c r="A88" s="669">
        <v>84</v>
      </c>
      <c r="B88" s="670" t="s">
        <v>430</v>
      </c>
      <c r="C88" s="715">
        <v>583</v>
      </c>
      <c r="D88" s="847" t="s">
        <v>518</v>
      </c>
      <c r="E88" s="848"/>
      <c r="F88" s="716"/>
      <c r="G88" s="668">
        <v>0</v>
      </c>
      <c r="J88" s="297" t="str">
        <f t="shared" si="4"/>
        <v>Done</v>
      </c>
    </row>
    <row r="89" spans="1:10" ht="15.75">
      <c r="A89" s="515">
        <v>85</v>
      </c>
      <c r="B89" s="532" t="s">
        <v>431</v>
      </c>
      <c r="C89" s="813">
        <v>584</v>
      </c>
      <c r="D89" s="839" t="s">
        <v>771</v>
      </c>
      <c r="E89" s="840"/>
      <c r="F89" s="808"/>
      <c r="G89" s="811">
        <v>0</v>
      </c>
      <c r="J89" s="297" t="str">
        <f t="shared" si="4"/>
        <v>Done</v>
      </c>
    </row>
    <row r="90" spans="1:10" ht="15.75">
      <c r="A90" s="307">
        <v>86</v>
      </c>
      <c r="B90" s="292" t="s">
        <v>432</v>
      </c>
      <c r="C90" s="383">
        <v>585</v>
      </c>
      <c r="D90" s="849"/>
      <c r="E90" s="850"/>
      <c r="G90" s="64">
        <v>1</v>
      </c>
      <c r="J90" s="297" t="str">
        <f t="shared" si="4"/>
        <v>Not Done</v>
      </c>
    </row>
    <row r="91" spans="1:10" ht="15.75">
      <c r="A91" s="515">
        <v>87</v>
      </c>
      <c r="B91" s="532" t="s">
        <v>435</v>
      </c>
      <c r="C91" s="813">
        <v>586</v>
      </c>
      <c r="D91" s="839" t="s">
        <v>771</v>
      </c>
      <c r="E91" s="840"/>
      <c r="F91" s="808"/>
      <c r="G91" s="811">
        <v>0</v>
      </c>
      <c r="J91" s="297" t="str">
        <f t="shared" si="4"/>
        <v>Done</v>
      </c>
    </row>
    <row r="92" spans="1:10" ht="18">
      <c r="A92" s="307">
        <v>88</v>
      </c>
      <c r="B92" s="292" t="s">
        <v>436</v>
      </c>
      <c r="C92" s="383">
        <v>587</v>
      </c>
      <c r="D92" s="837" t="s">
        <v>513</v>
      </c>
      <c r="E92" s="838"/>
      <c r="G92" s="64">
        <v>1</v>
      </c>
      <c r="J92" s="297" t="str">
        <f t="shared" si="4"/>
        <v>Done</v>
      </c>
    </row>
    <row r="93" spans="1:10" ht="15.75">
      <c r="A93" s="669">
        <v>89</v>
      </c>
      <c r="B93" s="670" t="s">
        <v>437</v>
      </c>
      <c r="C93" s="715">
        <v>588</v>
      </c>
      <c r="D93" s="847" t="s">
        <v>518</v>
      </c>
      <c r="E93" s="848"/>
      <c r="F93" s="716"/>
      <c r="G93" s="668">
        <v>0</v>
      </c>
      <c r="J93" s="297" t="str">
        <f t="shared" si="4"/>
        <v>Done</v>
      </c>
    </row>
    <row r="94" spans="1:10" ht="15.75">
      <c r="A94" s="515">
        <v>90</v>
      </c>
      <c r="B94" s="532" t="s">
        <v>438</v>
      </c>
      <c r="C94" s="813">
        <v>589</v>
      </c>
      <c r="D94" s="839" t="s">
        <v>771</v>
      </c>
      <c r="E94" s="840"/>
      <c r="F94" s="808"/>
      <c r="G94" s="811">
        <v>0</v>
      </c>
      <c r="J94" s="297" t="str">
        <f t="shared" si="4"/>
        <v>Done</v>
      </c>
    </row>
    <row r="95" spans="1:10" ht="18">
      <c r="A95" s="307">
        <v>91</v>
      </c>
      <c r="B95" s="292" t="s">
        <v>439</v>
      </c>
      <c r="C95" s="383">
        <v>590</v>
      </c>
      <c r="D95" s="837" t="s">
        <v>513</v>
      </c>
      <c r="E95" s="838"/>
      <c r="G95" s="64">
        <v>1</v>
      </c>
      <c r="J95" s="297" t="str">
        <f t="shared" si="4"/>
        <v>Done</v>
      </c>
    </row>
    <row r="96" spans="1:10" ht="18">
      <c r="A96" s="307">
        <v>92</v>
      </c>
      <c r="B96" s="292" t="s">
        <v>440</v>
      </c>
      <c r="C96" s="383">
        <v>591</v>
      </c>
      <c r="D96" s="837" t="s">
        <v>513</v>
      </c>
      <c r="E96" s="838"/>
      <c r="G96" s="64">
        <v>1</v>
      </c>
      <c r="J96" s="297" t="str">
        <f t="shared" si="4"/>
        <v>Done</v>
      </c>
    </row>
    <row r="97" spans="1:10" ht="15.75">
      <c r="A97" s="515">
        <v>93</v>
      </c>
      <c r="B97" s="532" t="s">
        <v>441</v>
      </c>
      <c r="C97" s="813">
        <v>592</v>
      </c>
      <c r="D97" s="839" t="s">
        <v>771</v>
      </c>
      <c r="E97" s="840"/>
      <c r="F97" s="808"/>
      <c r="G97" s="811">
        <v>0</v>
      </c>
      <c r="J97" s="297" t="str">
        <f t="shared" si="4"/>
        <v>Done</v>
      </c>
    </row>
    <row r="98" spans="1:10" ht="15.75">
      <c r="A98" s="506">
        <v>94</v>
      </c>
      <c r="B98" s="516" t="s">
        <v>442</v>
      </c>
      <c r="C98" s="805">
        <v>593</v>
      </c>
      <c r="D98" s="835" t="s">
        <v>774</v>
      </c>
      <c r="E98" s="836"/>
      <c r="F98" s="806"/>
      <c r="G98" s="807">
        <v>1</v>
      </c>
      <c r="J98" s="297" t="str">
        <f t="shared" si="4"/>
        <v>Done</v>
      </c>
    </row>
    <row r="99" spans="1:10" ht="18">
      <c r="A99" s="307">
        <v>95</v>
      </c>
      <c r="B99" s="292" t="s">
        <v>443</v>
      </c>
      <c r="C99" s="383">
        <v>594</v>
      </c>
      <c r="D99" s="837" t="s">
        <v>513</v>
      </c>
      <c r="E99" s="838"/>
      <c r="G99" s="64">
        <v>1</v>
      </c>
      <c r="J99" s="297" t="str">
        <f t="shared" si="4"/>
        <v>Done</v>
      </c>
    </row>
    <row r="100" spans="1:10" ht="15.75">
      <c r="A100" s="669">
        <v>96</v>
      </c>
      <c r="B100" s="670" t="s">
        <v>444</v>
      </c>
      <c r="C100" s="715">
        <v>595</v>
      </c>
      <c r="D100" s="847" t="s">
        <v>518</v>
      </c>
      <c r="E100" s="848"/>
      <c r="F100" s="716"/>
      <c r="G100" s="668">
        <v>0</v>
      </c>
      <c r="J100" s="297" t="str">
        <f t="shared" si="4"/>
        <v>Done</v>
      </c>
    </row>
    <row r="101" spans="1:10" ht="15.75">
      <c r="A101" s="515">
        <v>97</v>
      </c>
      <c r="B101" s="532" t="s">
        <v>445</v>
      </c>
      <c r="C101" s="813">
        <v>596</v>
      </c>
      <c r="D101" s="839" t="s">
        <v>771</v>
      </c>
      <c r="E101" s="840"/>
      <c r="F101" s="808"/>
      <c r="G101" s="811">
        <v>0</v>
      </c>
      <c r="J101" s="297" t="str">
        <f t="shared" si="4"/>
        <v>Done</v>
      </c>
    </row>
    <row r="102" spans="1:10" ht="15.75">
      <c r="A102" s="515">
        <v>98</v>
      </c>
      <c r="B102" s="532" t="s">
        <v>446</v>
      </c>
      <c r="C102" s="813">
        <v>597</v>
      </c>
      <c r="D102" s="839" t="s">
        <v>771</v>
      </c>
      <c r="E102" s="840"/>
      <c r="F102" s="808"/>
      <c r="G102" s="811">
        <v>0</v>
      </c>
      <c r="J102" s="297" t="str">
        <f t="shared" si="4"/>
        <v>Done</v>
      </c>
    </row>
    <row r="103" spans="1:10" ht="18">
      <c r="A103" s="307">
        <v>99</v>
      </c>
      <c r="B103" s="292" t="s">
        <v>447</v>
      </c>
      <c r="C103" s="383">
        <v>598</v>
      </c>
      <c r="D103" s="837" t="s">
        <v>513</v>
      </c>
      <c r="E103" s="838"/>
      <c r="G103" s="64">
        <v>1</v>
      </c>
      <c r="J103" s="297" t="str">
        <f t="shared" si="4"/>
        <v>Done</v>
      </c>
    </row>
    <row r="104" spans="1:10" ht="15.75">
      <c r="A104" s="718">
        <v>100</v>
      </c>
      <c r="B104" s="719" t="s">
        <v>448</v>
      </c>
      <c r="C104" s="720">
        <v>599</v>
      </c>
      <c r="D104" s="851" t="s">
        <v>524</v>
      </c>
      <c r="E104" s="852"/>
      <c r="F104" s="721"/>
      <c r="G104" s="722">
        <v>1</v>
      </c>
      <c r="J104" s="297" t="str">
        <f t="shared" si="4"/>
        <v>Done</v>
      </c>
    </row>
    <row r="105" spans="1:10" ht="15.75">
      <c r="A105" s="515">
        <v>101</v>
      </c>
      <c r="B105" s="532" t="s">
        <v>449</v>
      </c>
      <c r="C105" s="813">
        <v>600</v>
      </c>
      <c r="D105" s="839" t="s">
        <v>771</v>
      </c>
      <c r="E105" s="840"/>
      <c r="F105" s="808"/>
      <c r="G105" s="811">
        <v>0</v>
      </c>
      <c r="J105" s="297" t="str">
        <f t="shared" si="4"/>
        <v>Done</v>
      </c>
    </row>
    <row r="106" spans="1:10" ht="15.75">
      <c r="A106" s="506">
        <v>102</v>
      </c>
      <c r="B106" s="516" t="s">
        <v>450</v>
      </c>
      <c r="C106" s="805">
        <v>601</v>
      </c>
      <c r="D106" s="835" t="s">
        <v>765</v>
      </c>
      <c r="E106" s="836"/>
      <c r="F106" s="806"/>
      <c r="G106" s="807">
        <v>1</v>
      </c>
      <c r="J106" s="297" t="str">
        <f t="shared" si="4"/>
        <v>Done</v>
      </c>
    </row>
    <row r="107" spans="1:10" ht="15.75">
      <c r="A107" s="506">
        <v>103</v>
      </c>
      <c r="B107" s="516" t="s">
        <v>451</v>
      </c>
      <c r="C107" s="805">
        <v>602</v>
      </c>
      <c r="D107" s="835" t="s">
        <v>774</v>
      </c>
      <c r="E107" s="836"/>
      <c r="F107" s="806"/>
      <c r="G107" s="807">
        <v>1</v>
      </c>
      <c r="J107" s="297" t="str">
        <f t="shared" si="4"/>
        <v>Done</v>
      </c>
    </row>
    <row r="108" spans="1:10" ht="18">
      <c r="A108" s="307">
        <v>104</v>
      </c>
      <c r="B108" s="292" t="s">
        <v>452</v>
      </c>
      <c r="C108" s="383">
        <v>603</v>
      </c>
      <c r="D108" s="837" t="s">
        <v>513</v>
      </c>
      <c r="E108" s="838"/>
      <c r="G108" s="64">
        <v>1</v>
      </c>
      <c r="J108" s="297" t="str">
        <f t="shared" si="4"/>
        <v>Done</v>
      </c>
    </row>
    <row r="109" spans="1:10" ht="15.75">
      <c r="A109" s="515">
        <v>105</v>
      </c>
      <c r="B109" s="532" t="s">
        <v>454</v>
      </c>
      <c r="C109" s="813">
        <v>604</v>
      </c>
      <c r="D109" s="839" t="s">
        <v>771</v>
      </c>
      <c r="E109" s="840"/>
      <c r="F109" s="808"/>
      <c r="G109" s="811">
        <v>0</v>
      </c>
      <c r="J109" s="297" t="str">
        <f t="shared" si="4"/>
        <v>Done</v>
      </c>
    </row>
    <row r="110" spans="1:10" ht="15.75">
      <c r="A110" s="669">
        <v>106</v>
      </c>
      <c r="B110" s="670" t="s">
        <v>455</v>
      </c>
      <c r="C110" s="715">
        <v>605</v>
      </c>
      <c r="D110" s="847" t="s">
        <v>518</v>
      </c>
      <c r="E110" s="848"/>
      <c r="F110" s="716"/>
      <c r="G110" s="668">
        <v>0</v>
      </c>
      <c r="J110" s="297" t="str">
        <f t="shared" si="4"/>
        <v>Done</v>
      </c>
    </row>
    <row r="111" spans="1:10" ht="18">
      <c r="A111" s="307">
        <v>107</v>
      </c>
      <c r="B111" s="292" t="s">
        <v>456</v>
      </c>
      <c r="C111" s="383">
        <v>606</v>
      </c>
      <c r="D111" s="837" t="s">
        <v>513</v>
      </c>
      <c r="E111" s="838"/>
      <c r="G111" s="64">
        <v>1</v>
      </c>
      <c r="J111" s="297" t="str">
        <f t="shared" si="4"/>
        <v>Done</v>
      </c>
    </row>
    <row r="112" spans="1:10" ht="15.75">
      <c r="A112" s="515">
        <v>108</v>
      </c>
      <c r="B112" s="532" t="s">
        <v>457</v>
      </c>
      <c r="C112" s="813">
        <v>607</v>
      </c>
      <c r="D112" s="839" t="s">
        <v>771</v>
      </c>
      <c r="E112" s="840"/>
      <c r="F112" s="808"/>
      <c r="G112" s="811">
        <v>0</v>
      </c>
      <c r="J112" s="297" t="str">
        <f t="shared" si="4"/>
        <v>Done</v>
      </c>
    </row>
    <row r="113" spans="1:10" ht="15.75">
      <c r="A113" s="506">
        <v>109</v>
      </c>
      <c r="B113" s="516" t="s">
        <v>458</v>
      </c>
      <c r="C113" s="805">
        <v>608</v>
      </c>
      <c r="D113" s="835" t="s">
        <v>765</v>
      </c>
      <c r="E113" s="836"/>
      <c r="F113" s="806"/>
      <c r="G113" s="807">
        <v>1</v>
      </c>
      <c r="J113" s="297" t="str">
        <f t="shared" si="4"/>
        <v>Done</v>
      </c>
    </row>
    <row r="114" spans="1:10" ht="18">
      <c r="A114" s="307">
        <v>110</v>
      </c>
      <c r="B114" s="292" t="s">
        <v>459</v>
      </c>
      <c r="C114" s="383">
        <v>609</v>
      </c>
      <c r="D114" s="837" t="s">
        <v>513</v>
      </c>
      <c r="E114" s="838"/>
      <c r="G114" s="64">
        <v>1</v>
      </c>
      <c r="J114" s="297" t="str">
        <f t="shared" si="4"/>
        <v>Done</v>
      </c>
    </row>
    <row r="115" spans="1:10" ht="15.75">
      <c r="A115" s="718">
        <v>111</v>
      </c>
      <c r="B115" s="719" t="s">
        <v>460</v>
      </c>
      <c r="C115" s="720">
        <v>610</v>
      </c>
      <c r="D115" s="851" t="s">
        <v>526</v>
      </c>
      <c r="E115" s="852"/>
      <c r="F115" s="721"/>
      <c r="G115" s="722">
        <v>1</v>
      </c>
      <c r="J115" s="297" t="str">
        <f t="shared" si="4"/>
        <v>Done</v>
      </c>
    </row>
    <row r="116" spans="1:10" ht="15.75">
      <c r="A116" s="506">
        <v>112</v>
      </c>
      <c r="B116" s="516" t="s">
        <v>462</v>
      </c>
      <c r="C116" s="805">
        <v>611</v>
      </c>
      <c r="D116" s="835" t="s">
        <v>774</v>
      </c>
      <c r="E116" s="836"/>
      <c r="F116" s="806"/>
      <c r="G116" s="807">
        <v>1</v>
      </c>
      <c r="J116" s="297" t="str">
        <f t="shared" si="4"/>
        <v>Done</v>
      </c>
    </row>
    <row r="117" spans="1:10" ht="15.75">
      <c r="A117" s="506">
        <v>113</v>
      </c>
      <c r="B117" s="516" t="s">
        <v>463</v>
      </c>
      <c r="C117" s="805">
        <v>612</v>
      </c>
      <c r="D117" s="835" t="s">
        <v>775</v>
      </c>
      <c r="E117" s="836"/>
      <c r="F117" s="806"/>
      <c r="G117" s="807">
        <v>1</v>
      </c>
      <c r="J117" s="297" t="str">
        <f t="shared" si="4"/>
        <v>Done</v>
      </c>
    </row>
    <row r="118" spans="1:10" ht="18">
      <c r="A118" s="307">
        <v>114</v>
      </c>
      <c r="B118" s="292" t="s">
        <v>464</v>
      </c>
      <c r="C118" s="383">
        <v>613</v>
      </c>
      <c r="D118" s="837" t="s">
        <v>513</v>
      </c>
      <c r="E118" s="838"/>
      <c r="G118" s="64">
        <v>1</v>
      </c>
      <c r="J118" s="297" t="str">
        <f t="shared" si="4"/>
        <v>Done</v>
      </c>
    </row>
    <row r="119" spans="1:10" ht="15.75">
      <c r="A119" s="515">
        <v>115</v>
      </c>
      <c r="B119" s="532" t="s">
        <v>465</v>
      </c>
      <c r="C119" s="813">
        <v>614</v>
      </c>
      <c r="D119" s="839" t="s">
        <v>771</v>
      </c>
      <c r="E119" s="840"/>
      <c r="F119" s="808"/>
      <c r="G119" s="811">
        <v>0</v>
      </c>
      <c r="J119" s="297" t="str">
        <f t="shared" si="4"/>
        <v>Done</v>
      </c>
    </row>
    <row r="120" spans="1:10" ht="18">
      <c r="A120" s="307">
        <v>116</v>
      </c>
      <c r="B120" s="292" t="s">
        <v>466</v>
      </c>
      <c r="C120" s="383">
        <v>615</v>
      </c>
      <c r="D120" s="837" t="s">
        <v>513</v>
      </c>
      <c r="E120" s="838"/>
      <c r="G120" s="64">
        <v>1</v>
      </c>
      <c r="J120" s="297" t="str">
        <f t="shared" si="4"/>
        <v>Done</v>
      </c>
    </row>
    <row r="121" spans="1:10" ht="18">
      <c r="A121" s="307">
        <v>117</v>
      </c>
      <c r="B121" s="292" t="s">
        <v>467</v>
      </c>
      <c r="C121" s="383">
        <v>616</v>
      </c>
      <c r="D121" s="837" t="s">
        <v>513</v>
      </c>
      <c r="E121" s="838"/>
      <c r="G121" s="64">
        <v>1</v>
      </c>
      <c r="J121" s="297" t="str">
        <f t="shared" si="4"/>
        <v>Done</v>
      </c>
    </row>
    <row r="122" spans="1:10" ht="18">
      <c r="A122" s="307">
        <v>118</v>
      </c>
      <c r="B122" s="292" t="s">
        <v>468</v>
      </c>
      <c r="C122" s="383">
        <v>617</v>
      </c>
      <c r="D122" s="837" t="s">
        <v>513</v>
      </c>
      <c r="E122" s="838"/>
      <c r="G122" s="64">
        <v>1</v>
      </c>
      <c r="J122" s="297" t="str">
        <f t="shared" si="4"/>
        <v>Done</v>
      </c>
    </row>
    <row r="123" spans="1:10" ht="15.75">
      <c r="A123" s="515">
        <v>119</v>
      </c>
      <c r="B123" s="532" t="s">
        <v>470</v>
      </c>
      <c r="C123" s="813">
        <v>618</v>
      </c>
      <c r="D123" s="839" t="s">
        <v>771</v>
      </c>
      <c r="E123" s="840"/>
      <c r="F123" s="808"/>
      <c r="G123" s="811">
        <v>0</v>
      </c>
      <c r="J123" s="297" t="str">
        <f t="shared" si="4"/>
        <v>Done</v>
      </c>
    </row>
    <row r="124" spans="1:10" ht="18">
      <c r="A124" s="307">
        <v>120</v>
      </c>
      <c r="B124" s="292" t="s">
        <v>471</v>
      </c>
      <c r="C124" s="383">
        <v>619</v>
      </c>
      <c r="D124" s="837" t="s">
        <v>513</v>
      </c>
      <c r="E124" s="838"/>
      <c r="G124" s="64">
        <v>1</v>
      </c>
      <c r="J124" s="297" t="str">
        <f t="shared" si="4"/>
        <v>Done</v>
      </c>
    </row>
    <row r="125" spans="1:10" ht="15.75">
      <c r="A125" s="506">
        <v>121</v>
      </c>
      <c r="B125" s="516" t="s">
        <v>473</v>
      </c>
      <c r="C125" s="805">
        <v>620</v>
      </c>
      <c r="D125" s="835" t="s">
        <v>774</v>
      </c>
      <c r="E125" s="836"/>
      <c r="F125" s="806"/>
      <c r="G125" s="807">
        <v>1</v>
      </c>
      <c r="J125" s="297" t="str">
        <f t="shared" si="4"/>
        <v>Done</v>
      </c>
    </row>
    <row r="126" spans="1:10" ht="15.75">
      <c r="A126" s="515">
        <v>122</v>
      </c>
      <c r="B126" s="532" t="s">
        <v>474</v>
      </c>
      <c r="C126" s="813">
        <v>621</v>
      </c>
      <c r="D126" s="839" t="s">
        <v>771</v>
      </c>
      <c r="E126" s="840"/>
      <c r="F126" s="808"/>
      <c r="G126" s="811">
        <v>0</v>
      </c>
      <c r="J126" s="297" t="str">
        <f t="shared" si="4"/>
        <v>Done</v>
      </c>
    </row>
    <row r="127" spans="1:10" ht="15.75">
      <c r="A127" s="506">
        <v>123</v>
      </c>
      <c r="B127" s="516" t="s">
        <v>475</v>
      </c>
      <c r="C127" s="805">
        <v>622</v>
      </c>
      <c r="D127" s="835" t="s">
        <v>765</v>
      </c>
      <c r="E127" s="836"/>
      <c r="F127" s="806"/>
      <c r="G127" s="807">
        <v>1</v>
      </c>
      <c r="J127" s="297" t="str">
        <f t="shared" si="4"/>
        <v>Done</v>
      </c>
    </row>
    <row r="128" spans="1:10" ht="18">
      <c r="A128" s="307">
        <v>124</v>
      </c>
      <c r="B128" s="292" t="s">
        <v>476</v>
      </c>
      <c r="C128" s="383">
        <v>623</v>
      </c>
      <c r="D128" s="837" t="s">
        <v>513</v>
      </c>
      <c r="E128" s="838"/>
      <c r="G128" s="64">
        <v>1</v>
      </c>
      <c r="J128" s="297" t="str">
        <f t="shared" si="4"/>
        <v>Done</v>
      </c>
    </row>
    <row r="129" spans="1:10" ht="18">
      <c r="A129" s="307">
        <v>125</v>
      </c>
      <c r="B129" s="292" t="s">
        <v>478</v>
      </c>
      <c r="C129" s="383">
        <v>624</v>
      </c>
      <c r="D129" s="837" t="s">
        <v>513</v>
      </c>
      <c r="E129" s="838"/>
      <c r="G129" s="64">
        <v>1</v>
      </c>
      <c r="J129" s="297" t="str">
        <f t="shared" si="4"/>
        <v>Done</v>
      </c>
    </row>
    <row r="130" spans="1:10" ht="15.75">
      <c r="A130" s="515">
        <v>126</v>
      </c>
      <c r="B130" s="532" t="s">
        <v>479</v>
      </c>
      <c r="C130" s="813">
        <v>625</v>
      </c>
      <c r="D130" s="839" t="s">
        <v>771</v>
      </c>
      <c r="E130" s="840"/>
      <c r="F130" s="808"/>
      <c r="G130" s="811">
        <v>0</v>
      </c>
      <c r="J130" s="297" t="str">
        <f t="shared" si="4"/>
        <v>Done</v>
      </c>
    </row>
    <row r="131" spans="1:10" ht="15.75">
      <c r="A131" s="718">
        <v>127</v>
      </c>
      <c r="B131" s="719" t="s">
        <v>480</v>
      </c>
      <c r="C131" s="720">
        <v>626</v>
      </c>
      <c r="D131" s="851" t="s">
        <v>522</v>
      </c>
      <c r="E131" s="852"/>
      <c r="F131" s="721"/>
      <c r="G131" s="722">
        <v>1</v>
      </c>
      <c r="J131" s="297" t="str">
        <f t="shared" si="4"/>
        <v>Done</v>
      </c>
    </row>
    <row r="132" spans="1:10" ht="15.75">
      <c r="A132" s="515">
        <v>128</v>
      </c>
      <c r="B132" s="532" t="s">
        <v>481</v>
      </c>
      <c r="C132" s="813">
        <v>627</v>
      </c>
      <c r="D132" s="839" t="s">
        <v>771</v>
      </c>
      <c r="E132" s="840"/>
      <c r="F132" s="808"/>
      <c r="G132" s="811">
        <v>0</v>
      </c>
      <c r="J132" s="297" t="str">
        <f t="shared" si="4"/>
        <v>Done</v>
      </c>
    </row>
    <row r="133" spans="1:10" ht="15.75">
      <c r="A133" s="506">
        <v>129</v>
      </c>
      <c r="B133" s="516" t="s">
        <v>482</v>
      </c>
      <c r="C133" s="805">
        <v>628</v>
      </c>
      <c r="D133" s="835" t="s">
        <v>765</v>
      </c>
      <c r="E133" s="836"/>
      <c r="F133" s="806"/>
      <c r="G133" s="807">
        <v>1</v>
      </c>
      <c r="J133" s="297" t="str">
        <f t="shared" si="4"/>
        <v>Done</v>
      </c>
    </row>
    <row r="134" spans="1:10" ht="18">
      <c r="A134" s="307">
        <v>130</v>
      </c>
      <c r="B134" s="292" t="s">
        <v>483</v>
      </c>
      <c r="C134" s="383">
        <v>629</v>
      </c>
      <c r="D134" s="837" t="s">
        <v>513</v>
      </c>
      <c r="E134" s="838"/>
      <c r="G134" s="64">
        <v>1</v>
      </c>
      <c r="J134" s="297" t="str">
        <f t="shared" si="4"/>
        <v>Done</v>
      </c>
    </row>
    <row r="135" spans="1:10" ht="15.75">
      <c r="A135" s="506">
        <v>131</v>
      </c>
      <c r="B135" s="516" t="s">
        <v>484</v>
      </c>
      <c r="C135" s="805">
        <v>630</v>
      </c>
      <c r="D135" s="835" t="s">
        <v>775</v>
      </c>
      <c r="E135" s="836"/>
      <c r="F135" s="806"/>
      <c r="G135" s="807">
        <v>1</v>
      </c>
      <c r="J135" s="297" t="str">
        <f t="shared" si="4"/>
        <v>Done</v>
      </c>
    </row>
    <row r="136" spans="1:10" ht="15.75">
      <c r="A136" s="515">
        <v>132</v>
      </c>
      <c r="B136" s="532" t="s">
        <v>485</v>
      </c>
      <c r="C136" s="813">
        <v>631</v>
      </c>
      <c r="D136" s="839" t="s">
        <v>771</v>
      </c>
      <c r="E136" s="840"/>
      <c r="F136" s="808"/>
      <c r="G136" s="811">
        <v>0</v>
      </c>
      <c r="J136" s="297" t="str">
        <f t="shared" si="4"/>
        <v>Done</v>
      </c>
    </row>
    <row r="137" spans="2:10" ht="18.75" thickBot="1">
      <c r="B137" s="377"/>
      <c r="C137" s="384"/>
      <c r="D137" s="853"/>
      <c r="E137" s="854"/>
      <c r="G137" s="64"/>
      <c r="J137" s="297"/>
    </row>
    <row r="139" spans="2:7" ht="15">
      <c r="B139" s="20">
        <f>COUNTA(B5:B137)</f>
        <v>132</v>
      </c>
      <c r="E139" s="293">
        <f>COUNTA(D5:E137)/B139</f>
        <v>0.9696969696969697</v>
      </c>
      <c r="G139" s="20">
        <f>SUM(G5:G137)</f>
        <v>84</v>
      </c>
    </row>
  </sheetData>
  <sheetProtection/>
  <mergeCells count="137">
    <mergeCell ref="D129:E129"/>
    <mergeCell ref="D130:E130"/>
    <mergeCell ref="D131:E131"/>
    <mergeCell ref="D132:E132"/>
    <mergeCell ref="D137:E137"/>
    <mergeCell ref="D133:E133"/>
    <mergeCell ref="D134:E134"/>
    <mergeCell ref="D135:E135"/>
    <mergeCell ref="D136:E136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11:E111"/>
    <mergeCell ref="D112:E112"/>
    <mergeCell ref="D81:E81"/>
    <mergeCell ref="D90:E90"/>
    <mergeCell ref="D91:E91"/>
    <mergeCell ref="D98:E98"/>
    <mergeCell ref="D99:E99"/>
    <mergeCell ref="D105:E105"/>
    <mergeCell ref="D89:E89"/>
    <mergeCell ref="D87:E87"/>
    <mergeCell ref="D109:E109"/>
    <mergeCell ref="D110:E110"/>
    <mergeCell ref="D75:E75"/>
    <mergeCell ref="D76:E76"/>
    <mergeCell ref="D79:E79"/>
    <mergeCell ref="D86:E86"/>
    <mergeCell ref="D80:E80"/>
    <mergeCell ref="D78:E78"/>
    <mergeCell ref="D73:E73"/>
    <mergeCell ref="D74:E74"/>
    <mergeCell ref="D88:E88"/>
    <mergeCell ref="D70:E70"/>
    <mergeCell ref="D71:E71"/>
    <mergeCell ref="D72:E72"/>
    <mergeCell ref="D77:E77"/>
    <mergeCell ref="D67:E67"/>
    <mergeCell ref="D68:E68"/>
    <mergeCell ref="D94:E94"/>
    <mergeCell ref="D95:E95"/>
    <mergeCell ref="D85:E85"/>
    <mergeCell ref="D83:E83"/>
    <mergeCell ref="D84:E84"/>
    <mergeCell ref="D92:E92"/>
    <mergeCell ref="D93:E93"/>
    <mergeCell ref="D69:E69"/>
    <mergeCell ref="D49:E49"/>
    <mergeCell ref="D48:E48"/>
    <mergeCell ref="D102:E102"/>
    <mergeCell ref="D103:E103"/>
    <mergeCell ref="D59:E59"/>
    <mergeCell ref="D60:E60"/>
    <mergeCell ref="D100:E100"/>
    <mergeCell ref="D101:E101"/>
    <mergeCell ref="D61:E61"/>
    <mergeCell ref="D62:E62"/>
    <mergeCell ref="D40:E40"/>
    <mergeCell ref="D41:E41"/>
    <mergeCell ref="D42:E42"/>
    <mergeCell ref="D38:E38"/>
    <mergeCell ref="D30:E30"/>
    <mergeCell ref="D39:E39"/>
    <mergeCell ref="D35:E35"/>
    <mergeCell ref="D37:E37"/>
    <mergeCell ref="D34:E34"/>
    <mergeCell ref="D33:E33"/>
    <mergeCell ref="D31:E31"/>
    <mergeCell ref="D32:E32"/>
    <mergeCell ref="D36:E36"/>
    <mergeCell ref="D104:E104"/>
    <mergeCell ref="D57:E57"/>
    <mergeCell ref="D58:E58"/>
    <mergeCell ref="D63:E63"/>
    <mergeCell ref="D64:E64"/>
    <mergeCell ref="D96:E96"/>
    <mergeCell ref="D97:E97"/>
    <mergeCell ref="D65:E65"/>
    <mergeCell ref="D82:E82"/>
    <mergeCell ref="D66:E66"/>
    <mergeCell ref="D106:E106"/>
    <mergeCell ref="D45:E45"/>
    <mergeCell ref="D47:E47"/>
    <mergeCell ref="D53:E53"/>
    <mergeCell ref="D52:E52"/>
    <mergeCell ref="D51:E51"/>
    <mergeCell ref="D55:E55"/>
    <mergeCell ref="D56:E56"/>
    <mergeCell ref="D54:E54"/>
    <mergeCell ref="D50:E50"/>
    <mergeCell ref="D17:E17"/>
    <mergeCell ref="D20:E20"/>
    <mergeCell ref="D11:E11"/>
    <mergeCell ref="D14:E14"/>
    <mergeCell ref="D13:E13"/>
    <mergeCell ref="D19:E19"/>
    <mergeCell ref="D9:E9"/>
    <mergeCell ref="D12:E12"/>
    <mergeCell ref="D16:E16"/>
    <mergeCell ref="D15:E15"/>
    <mergeCell ref="D10:E10"/>
    <mergeCell ref="D5:E5"/>
    <mergeCell ref="D6:E6"/>
    <mergeCell ref="D7:E7"/>
    <mergeCell ref="D8:E8"/>
    <mergeCell ref="B2:B3"/>
    <mergeCell ref="C2:C3"/>
    <mergeCell ref="D2:E3"/>
    <mergeCell ref="D4:E4"/>
    <mergeCell ref="D107:E107"/>
    <mergeCell ref="D108:E108"/>
    <mergeCell ref="D25:E25"/>
    <mergeCell ref="D24:E24"/>
    <mergeCell ref="D46:E46"/>
    <mergeCell ref="D44:E44"/>
    <mergeCell ref="D29:E29"/>
    <mergeCell ref="D28:E28"/>
    <mergeCell ref="D27:E27"/>
    <mergeCell ref="D43:E43"/>
    <mergeCell ref="D26:E26"/>
    <mergeCell ref="D18:E18"/>
    <mergeCell ref="D23:E23"/>
    <mergeCell ref="D22:E22"/>
    <mergeCell ref="D21:E21"/>
  </mergeCells>
  <conditionalFormatting sqref="J5:J137">
    <cfRule type="cellIs" priority="1" dxfId="0" operator="equal" stopIfTrue="1">
      <formula>"Not Done"</formula>
    </cfRule>
    <cfRule type="cellIs" priority="2" dxfId="5" operator="equal" stopIfTrue="1">
      <formula>"Done"</formula>
    </cfRule>
  </conditionalFormatting>
  <printOptions gridLines="1"/>
  <pageMargins left="0.75" right="0.75" top="1" bottom="1" header="0.511811023" footer="0.511811023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538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0.18266059027777776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0.0006799768518518656</v>
      </c>
      <c r="D11" s="717">
        <v>0.18334056712962962</v>
      </c>
      <c r="E11" s="60">
        <v>126255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18" ht="15">
      <c r="A12" s="696">
        <v>7</v>
      </c>
      <c r="C12" s="699">
        <f>D13-D12</f>
        <v>0.18266059027777776</v>
      </c>
      <c r="D12" s="717">
        <v>0.1840205439814815</v>
      </c>
      <c r="E12" s="60">
        <v>470</v>
      </c>
      <c r="F12" s="60" t="s">
        <v>498</v>
      </c>
      <c r="G12" s="60" t="s">
        <v>499</v>
      </c>
      <c r="H12" s="60">
        <v>0</v>
      </c>
      <c r="I12" s="60">
        <v>39</v>
      </c>
      <c r="J12" s="60" t="s">
        <v>500</v>
      </c>
      <c r="K12" s="60" t="s">
        <v>501</v>
      </c>
      <c r="L12" s="60" t="s">
        <v>502</v>
      </c>
      <c r="M12" s="60" t="s">
        <v>503</v>
      </c>
      <c r="N12" s="60" t="s">
        <v>519</v>
      </c>
      <c r="O12" s="60" t="s">
        <v>520</v>
      </c>
      <c r="P12" s="60" t="s">
        <v>508</v>
      </c>
      <c r="Q12" s="60" t="s">
        <v>507</v>
      </c>
      <c r="R12" s="60">
        <v>80</v>
      </c>
    </row>
    <row r="13" spans="1:18" ht="15">
      <c r="A13" s="696">
        <v>7</v>
      </c>
      <c r="C13" s="699">
        <f>D14-D13</f>
        <v>0.0006799768518518934</v>
      </c>
      <c r="D13" s="717">
        <v>0.36668113425925924</v>
      </c>
      <c r="E13" s="60">
        <v>126255</v>
      </c>
      <c r="F13" s="60" t="s">
        <v>498</v>
      </c>
      <c r="G13" s="60" t="s">
        <v>499</v>
      </c>
      <c r="H13" s="60">
        <v>0</v>
      </c>
      <c r="I13" s="60">
        <v>39</v>
      </c>
      <c r="J13" s="60" t="s">
        <v>500</v>
      </c>
      <c r="K13" s="60" t="s">
        <v>501</v>
      </c>
      <c r="L13" s="60" t="s">
        <v>502</v>
      </c>
      <c r="M13" s="60" t="s">
        <v>503</v>
      </c>
      <c r="N13" s="60" t="s">
        <v>519</v>
      </c>
      <c r="O13" s="60" t="s">
        <v>520</v>
      </c>
      <c r="P13" s="60" t="s">
        <v>506</v>
      </c>
      <c r="Q13" s="60" t="s">
        <v>507</v>
      </c>
      <c r="R13" s="60">
        <v>80</v>
      </c>
    </row>
    <row r="14" spans="1:6" ht="15">
      <c r="A14" s="60">
        <v>4</v>
      </c>
      <c r="D14" s="717">
        <f>D20</f>
        <v>0.36736111111111114</v>
      </c>
      <c r="E14" s="60">
        <v>0</v>
      </c>
      <c r="F14" s="60" t="s">
        <v>509</v>
      </c>
    </row>
    <row r="15" spans="1:3" ht="15">
      <c r="A15" s="696"/>
      <c r="B15" s="696"/>
      <c r="C15" s="699"/>
    </row>
    <row r="16" spans="1:3" ht="15">
      <c r="A16" s="701">
        <f>CEILING(SUM(A9:A14)/88,1)</f>
        <v>1</v>
      </c>
      <c r="B16" s="702" t="s">
        <v>10</v>
      </c>
      <c r="C16" s="703">
        <f>SUM(C9:C14)</f>
        <v>0.36736111111111114</v>
      </c>
    </row>
    <row r="17" spans="1:6" ht="15">
      <c r="A17" s="696"/>
      <c r="B17" s="696"/>
      <c r="C17" s="696"/>
      <c r="D17" s="696"/>
      <c r="E17" s="696"/>
      <c r="F17" s="696"/>
    </row>
    <row r="18" spans="1:6" ht="15">
      <c r="A18" s="696"/>
      <c r="B18" s="696"/>
      <c r="C18" s="696"/>
      <c r="D18" s="700">
        <f>Rings!J110</f>
        <v>0.3680555555555556</v>
      </c>
      <c r="E18" s="696" t="s">
        <v>510</v>
      </c>
      <c r="F18" s="696"/>
    </row>
    <row r="19" spans="1:6" ht="15">
      <c r="A19" s="696"/>
      <c r="B19" s="696"/>
      <c r="C19" s="696"/>
      <c r="D19" s="700">
        <v>0.0006944444444444445</v>
      </c>
      <c r="E19" s="696" t="s">
        <v>511</v>
      </c>
      <c r="F19" s="696"/>
    </row>
    <row r="20" spans="1:6" ht="15">
      <c r="A20" s="696"/>
      <c r="B20" s="696"/>
      <c r="C20" s="696"/>
      <c r="D20" s="700">
        <f>D18-D19</f>
        <v>0.36736111111111114</v>
      </c>
      <c r="E20" s="696" t="s">
        <v>512</v>
      </c>
      <c r="F20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539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0.1409939236111111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0.0006799768518518656</v>
      </c>
      <c r="D11" s="717">
        <v>0.14167390046296297</v>
      </c>
      <c r="E11" s="60">
        <v>97455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18" ht="15">
      <c r="A12" s="696">
        <v>7</v>
      </c>
      <c r="C12" s="699">
        <f>D13-D12</f>
        <v>0.1409939236111111</v>
      </c>
      <c r="D12" s="717">
        <v>0.14235387731481483</v>
      </c>
      <c r="E12" s="60">
        <v>470</v>
      </c>
      <c r="F12" s="60" t="s">
        <v>498</v>
      </c>
      <c r="G12" s="60" t="s">
        <v>499</v>
      </c>
      <c r="H12" s="60">
        <v>0</v>
      </c>
      <c r="I12" s="60">
        <v>39</v>
      </c>
      <c r="J12" s="60" t="s">
        <v>500</v>
      </c>
      <c r="K12" s="60" t="s">
        <v>501</v>
      </c>
      <c r="L12" s="60" t="s">
        <v>502</v>
      </c>
      <c r="M12" s="60" t="s">
        <v>503</v>
      </c>
      <c r="N12" s="60" t="s">
        <v>519</v>
      </c>
      <c r="O12" s="60" t="s">
        <v>520</v>
      </c>
      <c r="P12" s="60" t="s">
        <v>508</v>
      </c>
      <c r="Q12" s="60" t="s">
        <v>507</v>
      </c>
      <c r="R12" s="60">
        <v>80</v>
      </c>
    </row>
    <row r="13" spans="1:18" ht="15">
      <c r="A13" s="696">
        <v>7</v>
      </c>
      <c r="C13" s="699">
        <f>D14-D13</f>
        <v>0.0006799768518518379</v>
      </c>
      <c r="D13" s="717">
        <v>0.28334780092592593</v>
      </c>
      <c r="E13" s="60">
        <v>97455</v>
      </c>
      <c r="F13" s="60" t="s">
        <v>498</v>
      </c>
      <c r="G13" s="60" t="s">
        <v>499</v>
      </c>
      <c r="H13" s="60">
        <v>0</v>
      </c>
      <c r="I13" s="60">
        <v>39</v>
      </c>
      <c r="J13" s="60" t="s">
        <v>500</v>
      </c>
      <c r="K13" s="60" t="s">
        <v>501</v>
      </c>
      <c r="L13" s="60" t="s">
        <v>502</v>
      </c>
      <c r="M13" s="60" t="s">
        <v>503</v>
      </c>
      <c r="N13" s="60" t="s">
        <v>519</v>
      </c>
      <c r="O13" s="60" t="s">
        <v>520</v>
      </c>
      <c r="P13" s="60" t="s">
        <v>506</v>
      </c>
      <c r="Q13" s="60" t="s">
        <v>507</v>
      </c>
      <c r="R13" s="60">
        <v>80</v>
      </c>
    </row>
    <row r="14" spans="1:6" ht="15">
      <c r="A14" s="60">
        <v>4</v>
      </c>
      <c r="D14" s="717">
        <f>D20</f>
        <v>0.28402777777777777</v>
      </c>
      <c r="E14" s="60">
        <v>0</v>
      </c>
      <c r="F14" s="60" t="s">
        <v>509</v>
      </c>
    </row>
    <row r="15" spans="1:3" ht="15">
      <c r="A15" s="696"/>
      <c r="B15" s="696"/>
      <c r="C15" s="699"/>
    </row>
    <row r="16" spans="1:3" ht="15">
      <c r="A16" s="701">
        <f>CEILING(SUM(A9:A14)/88,1)</f>
        <v>1</v>
      </c>
      <c r="B16" s="702" t="s">
        <v>10</v>
      </c>
      <c r="C16" s="703">
        <f>SUM(C9:C14)</f>
        <v>0.28402777777777777</v>
      </c>
    </row>
    <row r="17" spans="1:6" ht="15">
      <c r="A17" s="696"/>
      <c r="B17" s="696"/>
      <c r="C17" s="696"/>
      <c r="D17" s="696"/>
      <c r="E17" s="696"/>
      <c r="F17" s="696"/>
    </row>
    <row r="18" spans="1:6" ht="15">
      <c r="A18" s="696"/>
      <c r="B18" s="696"/>
      <c r="C18" s="696"/>
      <c r="D18" s="700">
        <f>Rings!J111</f>
        <v>0.2847222222222222</v>
      </c>
      <c r="E18" s="696" t="s">
        <v>510</v>
      </c>
      <c r="F18" s="696"/>
    </row>
    <row r="19" spans="1:6" ht="15">
      <c r="A19" s="696"/>
      <c r="B19" s="696"/>
      <c r="C19" s="696"/>
      <c r="D19" s="700">
        <v>0.0006944444444444445</v>
      </c>
      <c r="E19" s="696" t="s">
        <v>511</v>
      </c>
      <c r="F19" s="696"/>
    </row>
    <row r="20" spans="1:6" ht="15">
      <c r="A20" s="696"/>
      <c r="B20" s="696"/>
      <c r="C20" s="696"/>
      <c r="D20" s="700">
        <f>D18-D19</f>
        <v>0.28402777777777777</v>
      </c>
      <c r="E20" s="696" t="s">
        <v>512</v>
      </c>
      <c r="F20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R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5.140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540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0.0037037037037037034</v>
      </c>
      <c r="D9" s="699">
        <v>1.4467592592592592E-06</v>
      </c>
      <c r="E9" s="60">
        <v>1</v>
      </c>
      <c r="F9" s="60" t="s">
        <v>498</v>
      </c>
      <c r="G9" s="60" t="s">
        <v>499</v>
      </c>
      <c r="H9" s="60">
        <v>0</v>
      </c>
      <c r="I9" s="60">
        <v>401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0.05740596064814815</v>
      </c>
      <c r="D10" s="699">
        <v>0.0037051504629629626</v>
      </c>
      <c r="E10" s="60">
        <v>2560</v>
      </c>
      <c r="F10" s="60" t="s">
        <v>498</v>
      </c>
      <c r="G10" s="60" t="s">
        <v>499</v>
      </c>
      <c r="H10" s="60">
        <v>0</v>
      </c>
      <c r="I10" s="60">
        <v>401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6" ht="15">
      <c r="A11" s="60">
        <v>4</v>
      </c>
      <c r="D11" s="699">
        <f>D17</f>
        <v>0.061111111111111116</v>
      </c>
      <c r="E11" s="60">
        <v>0</v>
      </c>
      <c r="F11" s="60" t="s">
        <v>509</v>
      </c>
    </row>
    <row r="13" spans="1:3" ht="15">
      <c r="A13" s="701">
        <f>CEILING(SUM(A9:A11)/88,1)</f>
        <v>1</v>
      </c>
      <c r="B13" s="702" t="s">
        <v>10</v>
      </c>
      <c r="C13" s="703">
        <f>SUM(C9:C11)</f>
        <v>0.061109664351851854</v>
      </c>
    </row>
    <row r="14" spans="1:6" ht="15">
      <c r="A14" s="696"/>
      <c r="B14" s="696"/>
      <c r="C14" s="696"/>
      <c r="D14" s="696"/>
      <c r="E14" s="696"/>
      <c r="F14" s="696"/>
    </row>
    <row r="15" spans="1:6" ht="15">
      <c r="A15" s="696"/>
      <c r="B15" s="696"/>
      <c r="C15" s="696"/>
      <c r="D15" s="700">
        <f>'Deep Space Cals'!H36</f>
        <v>0.06180555555555556</v>
      </c>
      <c r="E15" s="696" t="s">
        <v>510</v>
      </c>
      <c r="F15" s="696"/>
    </row>
    <row r="16" spans="1:6" ht="15">
      <c r="A16" s="696"/>
      <c r="B16" s="696"/>
      <c r="C16" s="696"/>
      <c r="D16" s="700">
        <v>0.0006944444444444445</v>
      </c>
      <c r="E16" s="696" t="s">
        <v>511</v>
      </c>
      <c r="F16" s="696"/>
    </row>
    <row r="17" spans="1:6" ht="15">
      <c r="A17" s="696"/>
      <c r="B17" s="696"/>
      <c r="C17" s="696"/>
      <c r="D17" s="700">
        <f>D15-D16</f>
        <v>0.061111111111111116</v>
      </c>
      <c r="E17" s="696" t="s">
        <v>512</v>
      </c>
      <c r="F17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543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0.17571614583333334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0.0006799768518518379</v>
      </c>
      <c r="D11" s="717">
        <v>0.1763961226851852</v>
      </c>
      <c r="E11" s="60">
        <v>121455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18" ht="15">
      <c r="A12" s="696">
        <v>7</v>
      </c>
      <c r="C12" s="699">
        <f>D13-D12</f>
        <v>0.17571614583333336</v>
      </c>
      <c r="D12" s="717">
        <v>0.17707609953703704</v>
      </c>
      <c r="E12" s="60">
        <v>470</v>
      </c>
      <c r="F12" s="60" t="s">
        <v>498</v>
      </c>
      <c r="G12" s="60" t="s">
        <v>499</v>
      </c>
      <c r="H12" s="60">
        <v>0</v>
      </c>
      <c r="I12" s="60">
        <v>39</v>
      </c>
      <c r="J12" s="60" t="s">
        <v>500</v>
      </c>
      <c r="K12" s="60" t="s">
        <v>501</v>
      </c>
      <c r="L12" s="60" t="s">
        <v>502</v>
      </c>
      <c r="M12" s="60" t="s">
        <v>503</v>
      </c>
      <c r="N12" s="60" t="s">
        <v>519</v>
      </c>
      <c r="O12" s="60" t="s">
        <v>520</v>
      </c>
      <c r="P12" s="60" t="s">
        <v>508</v>
      </c>
      <c r="Q12" s="60" t="s">
        <v>507</v>
      </c>
      <c r="R12" s="60">
        <v>80</v>
      </c>
    </row>
    <row r="13" spans="1:18" ht="15">
      <c r="A13" s="696">
        <v>7</v>
      </c>
      <c r="C13" s="699">
        <f>D14-D13</f>
        <v>0.0006799768518518379</v>
      </c>
      <c r="D13" s="717">
        <v>0.3527922453703704</v>
      </c>
      <c r="E13" s="60">
        <v>121455</v>
      </c>
      <c r="F13" s="60" t="s">
        <v>498</v>
      </c>
      <c r="G13" s="60" t="s">
        <v>499</v>
      </c>
      <c r="H13" s="60">
        <v>0</v>
      </c>
      <c r="I13" s="60">
        <v>39</v>
      </c>
      <c r="J13" s="60" t="s">
        <v>500</v>
      </c>
      <c r="K13" s="60" t="s">
        <v>501</v>
      </c>
      <c r="L13" s="60" t="s">
        <v>502</v>
      </c>
      <c r="M13" s="60" t="s">
        <v>503</v>
      </c>
      <c r="N13" s="60" t="s">
        <v>519</v>
      </c>
      <c r="O13" s="60" t="s">
        <v>520</v>
      </c>
      <c r="P13" s="60" t="s">
        <v>506</v>
      </c>
      <c r="Q13" s="60" t="s">
        <v>507</v>
      </c>
      <c r="R13" s="60">
        <v>80</v>
      </c>
    </row>
    <row r="14" spans="1:6" ht="15">
      <c r="A14" s="60">
        <v>4</v>
      </c>
      <c r="D14" s="717">
        <f>D20</f>
        <v>0.35347222222222224</v>
      </c>
      <c r="E14" s="60">
        <v>0</v>
      </c>
      <c r="F14" s="60" t="s">
        <v>509</v>
      </c>
    </row>
    <row r="15" spans="1:3" ht="15">
      <c r="A15" s="696"/>
      <c r="B15" s="696"/>
      <c r="C15" s="699"/>
    </row>
    <row r="16" spans="1:3" ht="15">
      <c r="A16" s="701">
        <f>CEILING(SUM(A9:A14)/88,1)</f>
        <v>1</v>
      </c>
      <c r="B16" s="702" t="s">
        <v>10</v>
      </c>
      <c r="C16" s="703">
        <f>SUM(C9:C14)</f>
        <v>0.35347222222222224</v>
      </c>
    </row>
    <row r="17" spans="1:6" ht="15">
      <c r="A17" s="696"/>
      <c r="B17" s="696"/>
      <c r="C17" s="696"/>
      <c r="D17" s="696"/>
      <c r="E17" s="696"/>
      <c r="F17" s="696"/>
    </row>
    <row r="18" spans="1:6" ht="15">
      <c r="A18" s="696"/>
      <c r="B18" s="696"/>
      <c r="C18" s="696"/>
      <c r="D18" s="700">
        <f>Rings!J113</f>
        <v>0.3541666666666667</v>
      </c>
      <c r="E18" s="696" t="s">
        <v>510</v>
      </c>
      <c r="F18" s="696"/>
    </row>
    <row r="19" spans="1:6" ht="15">
      <c r="A19" s="696"/>
      <c r="B19" s="696"/>
      <c r="C19" s="696"/>
      <c r="D19" s="700">
        <v>0.0006944444444444445</v>
      </c>
      <c r="E19" s="696" t="s">
        <v>511</v>
      </c>
      <c r="F19" s="696"/>
    </row>
    <row r="20" spans="1:6" ht="15">
      <c r="A20" s="696"/>
      <c r="B20" s="696"/>
      <c r="C20" s="696"/>
      <c r="D20" s="700">
        <f>D18-D19</f>
        <v>0.35347222222222224</v>
      </c>
      <c r="E20" s="696" t="s">
        <v>512</v>
      </c>
      <c r="F20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544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0.046556712962962966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0.0006799768518518517</v>
      </c>
      <c r="D11" s="717">
        <v>0.04723668981481482</v>
      </c>
      <c r="E11" s="60">
        <v>32180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6" ht="15">
      <c r="A12" s="60">
        <v>4</v>
      </c>
      <c r="D12" s="717">
        <f>D18</f>
        <v>0.04791666666666667</v>
      </c>
      <c r="E12" s="60">
        <v>0</v>
      </c>
      <c r="F12" s="60" t="s">
        <v>509</v>
      </c>
    </row>
    <row r="13" spans="1:3" ht="15">
      <c r="A13" s="696"/>
      <c r="B13" s="696"/>
      <c r="C13" s="699"/>
    </row>
    <row r="14" spans="1:3" ht="15">
      <c r="A14" s="701">
        <f>CEILING(SUM(A9:A12)/88,1)</f>
        <v>1</v>
      </c>
      <c r="B14" s="702" t="s">
        <v>10</v>
      </c>
      <c r="C14" s="703">
        <f>SUM(C9:C12)</f>
        <v>0.04791666666666667</v>
      </c>
    </row>
    <row r="15" spans="1:6" ht="15">
      <c r="A15" s="696"/>
      <c r="B15" s="696"/>
      <c r="C15" s="696"/>
      <c r="D15" s="696"/>
      <c r="E15" s="696"/>
      <c r="F15" s="696"/>
    </row>
    <row r="16" spans="1:6" ht="15">
      <c r="A16" s="696"/>
      <c r="B16" s="696"/>
      <c r="C16" s="696"/>
      <c r="D16" s="700">
        <f>Rings!J114</f>
        <v>0.04861111111111111</v>
      </c>
      <c r="E16" s="696" t="s">
        <v>510</v>
      </c>
      <c r="F16" s="696"/>
    </row>
    <row r="17" spans="1:6" ht="15">
      <c r="A17" s="696"/>
      <c r="B17" s="696"/>
      <c r="C17" s="696"/>
      <c r="D17" s="700">
        <v>0.0006944444444444445</v>
      </c>
      <c r="E17" s="696" t="s">
        <v>511</v>
      </c>
      <c r="F17" s="696"/>
    </row>
    <row r="18" spans="1:6" ht="15">
      <c r="A18" s="696"/>
      <c r="B18" s="696"/>
      <c r="C18" s="696"/>
      <c r="D18" s="700">
        <f>D16-D17</f>
        <v>0.04791666666666667</v>
      </c>
      <c r="E18" s="696" t="s">
        <v>512</v>
      </c>
      <c r="F18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545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0.1646122685185185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0.0006799768518518379</v>
      </c>
      <c r="D11" s="717">
        <v>0.16529224537037038</v>
      </c>
      <c r="E11" s="60">
        <v>113780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6" ht="15">
      <c r="A12" s="60">
        <v>4</v>
      </c>
      <c r="D12" s="717">
        <f>D18</f>
        <v>0.16597222222222222</v>
      </c>
      <c r="E12" s="60">
        <v>0</v>
      </c>
      <c r="F12" s="60" t="s">
        <v>509</v>
      </c>
    </row>
    <row r="13" spans="1:3" ht="15">
      <c r="A13" s="696"/>
      <c r="B13" s="696"/>
      <c r="C13" s="699"/>
    </row>
    <row r="14" spans="1:3" ht="15">
      <c r="A14" s="701">
        <f>CEILING(SUM(A9:A12)/88,1)</f>
        <v>1</v>
      </c>
      <c r="B14" s="702" t="s">
        <v>10</v>
      </c>
      <c r="C14" s="703">
        <f>SUM(C9:C12)</f>
        <v>0.16597222222222222</v>
      </c>
    </row>
    <row r="15" spans="1:6" ht="15">
      <c r="A15" s="696"/>
      <c r="B15" s="696"/>
      <c r="C15" s="696"/>
      <c r="D15" s="696"/>
      <c r="E15" s="696"/>
      <c r="F15" s="696"/>
    </row>
    <row r="16" spans="1:6" ht="15">
      <c r="A16" s="696"/>
      <c r="B16" s="696"/>
      <c r="C16" s="696"/>
      <c r="D16" s="700">
        <f>Rings!J115</f>
        <v>0.16666666666666666</v>
      </c>
      <c r="E16" s="696" t="s">
        <v>510</v>
      </c>
      <c r="F16" s="696"/>
    </row>
    <row r="17" spans="1:6" ht="15">
      <c r="A17" s="696"/>
      <c r="B17" s="696"/>
      <c r="C17" s="696"/>
      <c r="D17" s="700">
        <v>0.0006944444444444445</v>
      </c>
      <c r="E17" s="696" t="s">
        <v>511</v>
      </c>
      <c r="F17" s="696"/>
    </row>
    <row r="18" spans="1:6" ht="15">
      <c r="A18" s="696"/>
      <c r="B18" s="696"/>
      <c r="C18" s="696"/>
      <c r="D18" s="700">
        <f>D16-D17</f>
        <v>0.16597222222222222</v>
      </c>
      <c r="E18" s="696" t="s">
        <v>512</v>
      </c>
      <c r="F18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549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0.13057725694444444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0.0006799768518518379</v>
      </c>
      <c r="D11" s="717">
        <v>0.1312572337962963</v>
      </c>
      <c r="E11" s="60">
        <v>90255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18" ht="15">
      <c r="A12" s="696">
        <v>7</v>
      </c>
      <c r="C12" s="699">
        <f>D13-D12</f>
        <v>0.1375217013888889</v>
      </c>
      <c r="D12" s="717">
        <v>0.13193721064814815</v>
      </c>
      <c r="E12" s="60">
        <v>470</v>
      </c>
      <c r="F12" s="60" t="s">
        <v>498</v>
      </c>
      <c r="G12" s="60" t="s">
        <v>499</v>
      </c>
      <c r="H12" s="60">
        <v>0</v>
      </c>
      <c r="I12" s="60">
        <v>39</v>
      </c>
      <c r="J12" s="60" t="s">
        <v>500</v>
      </c>
      <c r="K12" s="60" t="s">
        <v>501</v>
      </c>
      <c r="L12" s="60" t="s">
        <v>502</v>
      </c>
      <c r="M12" s="60" t="s">
        <v>503</v>
      </c>
      <c r="N12" s="60" t="s">
        <v>519</v>
      </c>
      <c r="O12" s="60" t="s">
        <v>520</v>
      </c>
      <c r="P12" s="60" t="s">
        <v>508</v>
      </c>
      <c r="Q12" s="60" t="s">
        <v>507</v>
      </c>
      <c r="R12" s="60">
        <v>80</v>
      </c>
    </row>
    <row r="13" spans="1:18" ht="15">
      <c r="A13" s="696">
        <v>7</v>
      </c>
      <c r="C13" s="699">
        <f>D14-D13</f>
        <v>0.0006799768518518379</v>
      </c>
      <c r="D13" s="717">
        <v>0.26945891203703703</v>
      </c>
      <c r="E13" s="60">
        <v>95055</v>
      </c>
      <c r="F13" s="60" t="s">
        <v>498</v>
      </c>
      <c r="G13" s="60" t="s">
        <v>499</v>
      </c>
      <c r="H13" s="60">
        <v>0</v>
      </c>
      <c r="I13" s="60">
        <v>39</v>
      </c>
      <c r="J13" s="60" t="s">
        <v>500</v>
      </c>
      <c r="K13" s="60" t="s">
        <v>501</v>
      </c>
      <c r="L13" s="60" t="s">
        <v>502</v>
      </c>
      <c r="M13" s="60" t="s">
        <v>503</v>
      </c>
      <c r="N13" s="60" t="s">
        <v>519</v>
      </c>
      <c r="O13" s="60" t="s">
        <v>520</v>
      </c>
      <c r="P13" s="60" t="s">
        <v>506</v>
      </c>
      <c r="Q13" s="60" t="s">
        <v>507</v>
      </c>
      <c r="R13" s="60">
        <v>80</v>
      </c>
    </row>
    <row r="14" spans="1:6" ht="15">
      <c r="A14" s="60">
        <v>4</v>
      </c>
      <c r="D14" s="717">
        <f>D20</f>
        <v>0.2701388888888889</v>
      </c>
      <c r="E14" s="60">
        <v>0</v>
      </c>
      <c r="F14" s="60" t="s">
        <v>509</v>
      </c>
    </row>
    <row r="15" spans="1:3" ht="15">
      <c r="A15" s="696"/>
      <c r="B15" s="696"/>
      <c r="C15" s="699"/>
    </row>
    <row r="16" spans="1:3" ht="15">
      <c r="A16" s="701">
        <f>CEILING(SUM(A9:A14)/88,1)</f>
        <v>1</v>
      </c>
      <c r="B16" s="702" t="s">
        <v>10</v>
      </c>
      <c r="C16" s="703">
        <f>SUM(C9:C14)</f>
        <v>0.2701388888888889</v>
      </c>
    </row>
    <row r="17" spans="1:6" ht="15">
      <c r="A17" s="696"/>
      <c r="B17" s="696"/>
      <c r="C17" s="696"/>
      <c r="D17" s="696"/>
      <c r="E17" s="696"/>
      <c r="F17" s="696"/>
    </row>
    <row r="18" spans="1:6" ht="15">
      <c r="A18" s="696"/>
      <c r="B18" s="696"/>
      <c r="C18" s="696"/>
      <c r="D18" s="700">
        <f>Rings!J118</f>
        <v>0.2708333333333333</v>
      </c>
      <c r="E18" s="696" t="s">
        <v>510</v>
      </c>
      <c r="F18" s="696"/>
    </row>
    <row r="19" spans="1:6" ht="15">
      <c r="A19" s="696"/>
      <c r="B19" s="696"/>
      <c r="C19" s="696"/>
      <c r="D19" s="700">
        <v>0.0006944444444444445</v>
      </c>
      <c r="E19" s="696" t="s">
        <v>511</v>
      </c>
      <c r="F19" s="696"/>
    </row>
    <row r="20" spans="1:6" ht="15">
      <c r="A20" s="696"/>
      <c r="B20" s="696"/>
      <c r="C20" s="696"/>
      <c r="D20" s="700">
        <f>D18-D19</f>
        <v>0.2701388888888889</v>
      </c>
      <c r="E20" s="696" t="s">
        <v>512</v>
      </c>
      <c r="F20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R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96" customWidth="1"/>
    <col min="2" max="2" width="11.00390625" style="696" bestFit="1" customWidth="1"/>
    <col min="3" max="3" width="9.140625" style="696" bestFit="1" customWidth="1"/>
    <col min="4" max="4" width="14.28125" style="696" bestFit="1" customWidth="1"/>
    <col min="5" max="5" width="10.7109375" style="696" bestFit="1" customWidth="1"/>
    <col min="6" max="6" width="27.7109375" style="696" bestFit="1" customWidth="1"/>
    <col min="7" max="7" width="8.421875" style="696" bestFit="1" customWidth="1"/>
    <col min="8" max="8" width="2.28125" style="696" bestFit="1" customWidth="1"/>
    <col min="9" max="9" width="4.7109375" style="696" bestFit="1" customWidth="1"/>
    <col min="10" max="10" width="8.7109375" style="696" bestFit="1" customWidth="1"/>
    <col min="11" max="13" width="9.28125" style="696" bestFit="1" customWidth="1"/>
    <col min="14" max="15" width="9.7109375" style="696" bestFit="1" customWidth="1"/>
    <col min="16" max="16" width="10.00390625" style="696" bestFit="1" customWidth="1"/>
    <col min="17" max="17" width="10.28125" style="696" bestFit="1" customWidth="1"/>
    <col min="18" max="18" width="3.421875" style="696" bestFit="1" customWidth="1"/>
    <col min="19" max="16384" width="8.8515625" style="696" customWidth="1"/>
  </cols>
  <sheetData>
    <row r="2" spans="2:3" ht="15">
      <c r="B2" s="696" t="s">
        <v>493</v>
      </c>
      <c r="C2" s="696">
        <v>551</v>
      </c>
    </row>
    <row r="7" spans="1:6" ht="15">
      <c r="A7" s="697"/>
      <c r="B7" s="698" t="s">
        <v>494</v>
      </c>
      <c r="C7" s="698" t="s">
        <v>86</v>
      </c>
      <c r="D7" s="696" t="s">
        <v>495</v>
      </c>
      <c r="E7" s="696" t="s">
        <v>496</v>
      </c>
      <c r="F7" s="696" t="s">
        <v>497</v>
      </c>
    </row>
    <row r="9" spans="1:18" ht="15">
      <c r="A9" s="696">
        <v>7</v>
      </c>
      <c r="B9" s="699">
        <v>0</v>
      </c>
      <c r="C9" s="699">
        <f>D10-D9</f>
        <v>0.004861111111111111</v>
      </c>
      <c r="D9" s="700">
        <f>E9/(24*60*60*8)</f>
        <v>0</v>
      </c>
      <c r="E9" s="724">
        <v>0</v>
      </c>
      <c r="F9" s="696" t="s">
        <v>498</v>
      </c>
      <c r="G9" s="696" t="s">
        <v>499</v>
      </c>
      <c r="H9" s="696">
        <v>0</v>
      </c>
      <c r="I9" s="696">
        <v>401</v>
      </c>
      <c r="J9" s="696" t="s">
        <v>500</v>
      </c>
      <c r="K9" s="696" t="s">
        <v>501</v>
      </c>
      <c r="L9" s="696" t="s">
        <v>502</v>
      </c>
      <c r="M9" s="696" t="s">
        <v>503</v>
      </c>
      <c r="N9" s="60" t="s">
        <v>519</v>
      </c>
      <c r="O9" s="60" t="s">
        <v>520</v>
      </c>
      <c r="P9" s="696" t="s">
        <v>506</v>
      </c>
      <c r="Q9" s="696" t="s">
        <v>507</v>
      </c>
      <c r="R9" s="696">
        <v>80</v>
      </c>
    </row>
    <row r="10" spans="1:18" ht="15">
      <c r="A10" s="696">
        <v>7</v>
      </c>
      <c r="C10" s="699">
        <f>D11-D10</f>
        <v>0.04166666666666667</v>
      </c>
      <c r="D10" s="700">
        <f>E10/(24*60*60*8)+D9</f>
        <v>0.004861111111111111</v>
      </c>
      <c r="E10" s="724">
        <v>3360</v>
      </c>
      <c r="F10" s="696" t="s">
        <v>498</v>
      </c>
      <c r="G10" s="696" t="s">
        <v>499</v>
      </c>
      <c r="H10" s="696">
        <v>0</v>
      </c>
      <c r="I10" s="696">
        <v>401</v>
      </c>
      <c r="J10" s="696" t="s">
        <v>500</v>
      </c>
      <c r="K10" s="696" t="s">
        <v>501</v>
      </c>
      <c r="L10" s="696" t="s">
        <v>502</v>
      </c>
      <c r="M10" s="696" t="s">
        <v>503</v>
      </c>
      <c r="N10" s="60" t="s">
        <v>519</v>
      </c>
      <c r="O10" s="60" t="s">
        <v>520</v>
      </c>
      <c r="P10" s="696" t="s">
        <v>508</v>
      </c>
      <c r="Q10" s="696" t="s">
        <v>507</v>
      </c>
      <c r="R10" s="696">
        <v>80</v>
      </c>
    </row>
    <row r="11" spans="1:18" ht="15">
      <c r="A11" s="696">
        <v>7</v>
      </c>
      <c r="C11" s="699">
        <f>D12-D11</f>
        <v>0.004861111111111115</v>
      </c>
      <c r="D11" s="700">
        <f>E11/(24*60*60*8)+D10</f>
        <v>0.04652777777777778</v>
      </c>
      <c r="E11" s="724">
        <v>28800</v>
      </c>
      <c r="F11" s="696" t="s">
        <v>498</v>
      </c>
      <c r="G11" s="696" t="s">
        <v>499</v>
      </c>
      <c r="H11" s="696">
        <v>0</v>
      </c>
      <c r="I11" s="696">
        <v>401</v>
      </c>
      <c r="J11" s="696" t="s">
        <v>500</v>
      </c>
      <c r="K11" s="696" t="s">
        <v>501</v>
      </c>
      <c r="L11" s="696" t="s">
        <v>502</v>
      </c>
      <c r="M11" s="696" t="s">
        <v>503</v>
      </c>
      <c r="N11" s="60" t="s">
        <v>519</v>
      </c>
      <c r="O11" s="60" t="s">
        <v>520</v>
      </c>
      <c r="P11" s="696" t="s">
        <v>506</v>
      </c>
      <c r="Q11" s="696" t="s">
        <v>507</v>
      </c>
      <c r="R11" s="696">
        <v>80</v>
      </c>
    </row>
    <row r="12" spans="1:6" ht="15">
      <c r="A12" s="696">
        <v>4</v>
      </c>
      <c r="D12" s="700">
        <f>D18</f>
        <v>0.051388888888888894</v>
      </c>
      <c r="E12" s="696">
        <v>0</v>
      </c>
      <c r="F12" s="696" t="s">
        <v>509</v>
      </c>
    </row>
    <row r="13" ht="15">
      <c r="C13" s="699"/>
    </row>
    <row r="14" spans="1:3" ht="15">
      <c r="A14" s="701">
        <f>CEILING(SUM(A9:A12)/88,1)</f>
        <v>1</v>
      </c>
      <c r="B14" s="702" t="s">
        <v>10</v>
      </c>
      <c r="C14" s="703">
        <f>SUM(C9:C12)</f>
        <v>0.051388888888888894</v>
      </c>
    </row>
    <row r="16" spans="4:5" ht="15">
      <c r="D16" s="700">
        <f>Titan!J29</f>
        <v>0.052083333333333336</v>
      </c>
      <c r="E16" s="696" t="s">
        <v>510</v>
      </c>
    </row>
    <row r="17" spans="4:5" ht="15">
      <c r="D17" s="700">
        <v>0.0006944444444444445</v>
      </c>
      <c r="E17" s="696" t="s">
        <v>511</v>
      </c>
    </row>
    <row r="18" spans="4:5" ht="15">
      <c r="D18" s="700">
        <f>D16-D17</f>
        <v>0.051388888888888894</v>
      </c>
      <c r="E18" s="696" t="s">
        <v>512</v>
      </c>
    </row>
    <row r="20" spans="4:6" ht="15">
      <c r="D20" s="700">
        <v>0.004861111111111111</v>
      </c>
      <c r="E20" s="724">
        <f>HOUR(D20)*60*60+MINUTE(D20)*60+SECOND(D20)</f>
        <v>420</v>
      </c>
      <c r="F20" s="724">
        <f>E20*8</f>
        <v>3360</v>
      </c>
    </row>
    <row r="21" spans="4:6" ht="15">
      <c r="D21" s="700">
        <f>D18-2*D20</f>
        <v>0.04166666666666667</v>
      </c>
      <c r="E21" s="724">
        <f>HOUR(D21)*60*60+MINUTE(D21)*60+SECOND(D21)</f>
        <v>3600</v>
      </c>
      <c r="F21" s="724">
        <f>E21*8</f>
        <v>28800</v>
      </c>
    </row>
    <row r="22" spans="5:6" ht="15">
      <c r="E22" s="724"/>
      <c r="F22" s="724"/>
    </row>
    <row r="23" spans="4:6" ht="15">
      <c r="D23" s="700">
        <f>E23/(24*60*60*8)</f>
        <v>0</v>
      </c>
      <c r="E23" s="724">
        <v>0</v>
      </c>
      <c r="F23" s="724"/>
    </row>
    <row r="24" spans="4:6" ht="15">
      <c r="D24" s="700">
        <f>E24/(24*60*60*8)+D23</f>
        <v>0.004861111111111111</v>
      </c>
      <c r="E24" s="724">
        <f>F20</f>
        <v>3360</v>
      </c>
      <c r="F24" s="724"/>
    </row>
    <row r="25" spans="4:6" ht="15">
      <c r="D25" s="700">
        <f>E25/(24*60*60*8)+D24</f>
        <v>0.04652777777777778</v>
      </c>
      <c r="E25" s="724">
        <f>F21</f>
        <v>28800</v>
      </c>
      <c r="F25" s="724"/>
    </row>
    <row r="26" spans="4:6" ht="15">
      <c r="D26" s="700">
        <f>D18</f>
        <v>0.051388888888888894</v>
      </c>
      <c r="E26" s="724"/>
      <c r="F26" s="72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552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0.018778935185185187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0.0006799768518518483</v>
      </c>
      <c r="D11" s="717">
        <v>0.01945891203703704</v>
      </c>
      <c r="E11" s="60">
        <v>12980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6" ht="15">
      <c r="A12" s="60">
        <v>4</v>
      </c>
      <c r="D12" s="717">
        <f>D18</f>
        <v>0.020138888888888887</v>
      </c>
      <c r="E12" s="60">
        <v>0</v>
      </c>
      <c r="F12" s="60" t="s">
        <v>509</v>
      </c>
    </row>
    <row r="13" spans="1:3" ht="15">
      <c r="A13" s="696"/>
      <c r="B13" s="696"/>
      <c r="C13" s="699"/>
    </row>
    <row r="14" spans="1:3" ht="15">
      <c r="A14" s="701">
        <f>CEILING(SUM(A9:A12)/88,1)</f>
        <v>1</v>
      </c>
      <c r="B14" s="702" t="s">
        <v>10</v>
      </c>
      <c r="C14" s="703">
        <f>SUM(C9:C12)</f>
        <v>0.020138888888888887</v>
      </c>
    </row>
    <row r="15" spans="1:6" ht="15">
      <c r="A15" s="696"/>
      <c r="B15" s="696"/>
      <c r="C15" s="696"/>
      <c r="D15" s="696"/>
      <c r="E15" s="696"/>
      <c r="F15" s="696"/>
    </row>
    <row r="16" spans="1:6" ht="15">
      <c r="A16" s="696"/>
      <c r="B16" s="696"/>
      <c r="C16" s="696"/>
      <c r="D16" s="700">
        <f>Rings!J119</f>
        <v>0.020833333333333332</v>
      </c>
      <c r="E16" s="696" t="s">
        <v>510</v>
      </c>
      <c r="F16" s="696"/>
    </row>
    <row r="17" spans="1:6" ht="15">
      <c r="A17" s="696"/>
      <c r="B17" s="696"/>
      <c r="C17" s="696"/>
      <c r="D17" s="700">
        <v>0.0006944444444444445</v>
      </c>
      <c r="E17" s="696" t="s">
        <v>511</v>
      </c>
      <c r="F17" s="696"/>
    </row>
    <row r="18" spans="1:6" ht="15">
      <c r="A18" s="696"/>
      <c r="B18" s="696"/>
      <c r="C18" s="696"/>
      <c r="D18" s="700">
        <f>D16-D17</f>
        <v>0.020138888888888887</v>
      </c>
      <c r="E18" s="696" t="s">
        <v>512</v>
      </c>
      <c r="F18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R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5.140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553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0.00542824074074074</v>
      </c>
      <c r="D9" s="699">
        <v>1.4467592592592592E-06</v>
      </c>
      <c r="E9" s="60">
        <v>1</v>
      </c>
      <c r="F9" s="60" t="s">
        <v>498</v>
      </c>
      <c r="G9" s="60" t="s">
        <v>499</v>
      </c>
      <c r="H9" s="60">
        <v>0</v>
      </c>
      <c r="I9" s="60">
        <v>401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0.07720920138888888</v>
      </c>
      <c r="D10" s="699">
        <v>0.0054296875</v>
      </c>
      <c r="E10" s="60">
        <v>3752</v>
      </c>
      <c r="F10" s="60" t="s">
        <v>498</v>
      </c>
      <c r="G10" s="60" t="s">
        <v>499</v>
      </c>
      <c r="H10" s="60">
        <v>0</v>
      </c>
      <c r="I10" s="60">
        <v>401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6" ht="15">
      <c r="A11" s="60">
        <v>4</v>
      </c>
      <c r="D11" s="699">
        <f>D17</f>
        <v>0.08263888888888889</v>
      </c>
      <c r="E11" s="60">
        <v>0</v>
      </c>
      <c r="F11" s="60" t="s">
        <v>509</v>
      </c>
    </row>
    <row r="13" spans="1:3" ht="15">
      <c r="A13" s="701">
        <f>CEILING(SUM(A9:A11)/88,1)</f>
        <v>1</v>
      </c>
      <c r="B13" s="702" t="s">
        <v>10</v>
      </c>
      <c r="C13" s="703">
        <f>SUM(C9:C11)</f>
        <v>0.08263744212962962</v>
      </c>
    </row>
    <row r="14" spans="1:6" ht="15">
      <c r="A14" s="696"/>
      <c r="B14" s="696"/>
      <c r="C14" s="696"/>
      <c r="D14" s="696"/>
      <c r="E14" s="696"/>
      <c r="F14" s="696"/>
    </row>
    <row r="15" spans="1:6" ht="15">
      <c r="A15" s="696"/>
      <c r="B15" s="696"/>
      <c r="C15" s="696"/>
      <c r="D15" s="700">
        <f>'Deep Space Cals'!H44</f>
        <v>0.08333333333333333</v>
      </c>
      <c r="E15" s="696" t="s">
        <v>510</v>
      </c>
      <c r="F15" s="696"/>
    </row>
    <row r="16" spans="1:6" ht="15">
      <c r="A16" s="696"/>
      <c r="B16" s="696"/>
      <c r="C16" s="696"/>
      <c r="D16" s="700">
        <v>0.0006944444444444445</v>
      </c>
      <c r="E16" s="696" t="s">
        <v>511</v>
      </c>
      <c r="F16" s="696"/>
    </row>
    <row r="17" spans="1:6" ht="15">
      <c r="A17" s="696"/>
      <c r="B17" s="696"/>
      <c r="C17" s="696"/>
      <c r="D17" s="700">
        <f>D15-D16</f>
        <v>0.08263888888888889</v>
      </c>
      <c r="E17" s="696" t="s">
        <v>512</v>
      </c>
      <c r="F17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4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20" bestFit="1" customWidth="1"/>
    <col min="2" max="2" width="42.8515625" style="20" customWidth="1"/>
    <col min="3" max="3" width="15.421875" style="20" customWidth="1"/>
    <col min="4" max="4" width="10.28125" style="20" customWidth="1"/>
    <col min="5" max="5" width="10.140625" style="20" customWidth="1"/>
    <col min="6" max="6" width="15.8515625" style="20" customWidth="1"/>
    <col min="7" max="7" width="9.57421875" style="20" customWidth="1"/>
    <col min="8" max="8" width="11.7109375" style="20" bestFit="1" customWidth="1"/>
    <col min="9" max="9" width="15.421875" style="20" customWidth="1"/>
    <col min="10" max="11" width="8.7109375" style="20" customWidth="1"/>
    <col min="12" max="12" width="12.7109375" style="20" customWidth="1"/>
    <col min="13" max="13" width="11.57421875" style="20" customWidth="1"/>
    <col min="14" max="14" width="9.57421875" style="20" customWidth="1"/>
    <col min="15" max="15" width="8.7109375" style="20" customWidth="1"/>
    <col min="16" max="16" width="16.57421875" style="20" customWidth="1"/>
    <col min="17" max="17" width="18.8515625" style="20" customWidth="1"/>
    <col min="18" max="16384" width="11.421875" style="20" customWidth="1"/>
  </cols>
  <sheetData>
    <row r="1" spans="1:16" ht="1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6" t="s">
        <v>84</v>
      </c>
      <c r="O2" s="64">
        <v>500</v>
      </c>
      <c r="P2" s="64"/>
    </row>
    <row r="3" spans="1:16" ht="1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5.75" thickBo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8" ht="29.25" customHeight="1">
      <c r="A5" s="64"/>
      <c r="B5" s="815" t="s">
        <v>81</v>
      </c>
      <c r="C5" s="841" t="s">
        <v>85</v>
      </c>
      <c r="D5" s="855"/>
      <c r="E5" s="855"/>
      <c r="F5" s="842"/>
      <c r="G5" s="841" t="s">
        <v>86</v>
      </c>
      <c r="H5" s="842"/>
      <c r="I5" s="841" t="s">
        <v>87</v>
      </c>
      <c r="J5" s="855"/>
      <c r="K5" s="855"/>
      <c r="L5" s="842"/>
      <c r="M5" s="833" t="s">
        <v>88</v>
      </c>
      <c r="N5" s="833" t="s">
        <v>89</v>
      </c>
      <c r="O5" s="833" t="s">
        <v>90</v>
      </c>
      <c r="P5" s="469" t="s">
        <v>309</v>
      </c>
      <c r="Q5" s="470" t="s">
        <v>317</v>
      </c>
      <c r="R5" s="20" t="s">
        <v>132</v>
      </c>
    </row>
    <row r="6" spans="1:17" ht="32.25" customHeight="1" thickBot="1">
      <c r="A6" s="64"/>
      <c r="B6" s="814"/>
      <c r="C6" s="154" t="s">
        <v>91</v>
      </c>
      <c r="D6" s="155" t="s">
        <v>92</v>
      </c>
      <c r="E6" s="156" t="s">
        <v>93</v>
      </c>
      <c r="F6" s="157" t="s">
        <v>94</v>
      </c>
      <c r="G6" s="154" t="s">
        <v>95</v>
      </c>
      <c r="H6" s="157" t="s">
        <v>94</v>
      </c>
      <c r="I6" s="154" t="s">
        <v>91</v>
      </c>
      <c r="J6" s="155" t="s">
        <v>92</v>
      </c>
      <c r="K6" s="156" t="s">
        <v>93</v>
      </c>
      <c r="L6" s="157" t="s">
        <v>94</v>
      </c>
      <c r="M6" s="834"/>
      <c r="N6" s="834"/>
      <c r="O6" s="834"/>
      <c r="P6" s="64"/>
      <c r="Q6" s="405"/>
    </row>
    <row r="7" spans="1:17" ht="15">
      <c r="A7" s="64"/>
      <c r="B7" s="80"/>
      <c r="C7" s="345"/>
      <c r="D7" s="243"/>
      <c r="E7" s="243"/>
      <c r="F7" s="244"/>
      <c r="G7" s="103"/>
      <c r="H7" s="104"/>
      <c r="I7" s="102"/>
      <c r="J7" s="245"/>
      <c r="K7" s="245"/>
      <c r="L7" s="246"/>
      <c r="M7" s="80"/>
      <c r="N7" s="80"/>
      <c r="O7" s="80"/>
      <c r="P7" s="64"/>
      <c r="Q7" s="405"/>
    </row>
    <row r="8" spans="1:17" ht="15">
      <c r="A8" s="64"/>
      <c r="B8" s="493" t="s">
        <v>486</v>
      </c>
      <c r="C8" s="518">
        <v>39495</v>
      </c>
      <c r="D8" s="313">
        <v>2009</v>
      </c>
      <c r="E8" s="313">
        <v>48</v>
      </c>
      <c r="F8" s="314">
        <v>0.5243055555555556</v>
      </c>
      <c r="G8" s="349"/>
      <c r="H8" s="100"/>
      <c r="I8" s="412"/>
      <c r="J8" s="247"/>
      <c r="K8" s="247"/>
      <c r="L8" s="231"/>
      <c r="M8" s="75"/>
      <c r="N8" s="75"/>
      <c r="O8" s="75"/>
      <c r="P8" s="64"/>
      <c r="Q8" s="405"/>
    </row>
    <row r="9" spans="1:17" ht="15.75">
      <c r="A9" s="64"/>
      <c r="B9" s="385" t="s">
        <v>231</v>
      </c>
      <c r="C9" s="411">
        <f>C8</f>
        <v>39495</v>
      </c>
      <c r="D9" s="346">
        <f>D8</f>
        <v>2009</v>
      </c>
      <c r="E9" s="346">
        <f>E8</f>
        <v>48</v>
      </c>
      <c r="F9" s="347">
        <f>F8</f>
        <v>0.5243055555555556</v>
      </c>
      <c r="G9" s="349">
        <f>IF((L9-F9)&gt;0,K9-E9,IF((L9-F9)=0,0,K9-E9-$G$106))</f>
        <v>0</v>
      </c>
      <c r="H9" s="347">
        <f>IF((L9-F9)&gt;0,L9-F9,IF((L9-F9)=0,0,$H$106+L9-F9))</f>
        <v>0.6666666666666667</v>
      </c>
      <c r="I9" s="343">
        <f>C10</f>
        <v>39862</v>
      </c>
      <c r="J9" s="346">
        <f>D10</f>
        <v>2009</v>
      </c>
      <c r="K9" s="346">
        <f>E10</f>
        <v>49</v>
      </c>
      <c r="L9" s="347">
        <f>F10</f>
        <v>0.1909722222222222</v>
      </c>
      <c r="M9" s="75"/>
      <c r="N9" s="75"/>
      <c r="O9" s="75" t="str">
        <f aca="true" t="shared" si="0" ref="O9:O20">IF(MID(B9,6,7)="NO_DATA",50,IF(A9=""," ",$O$2+A9-1))</f>
        <v> </v>
      </c>
      <c r="P9" s="64"/>
      <c r="Q9" s="405"/>
    </row>
    <row r="10" spans="1:17" ht="15">
      <c r="A10" s="307">
        <v>2</v>
      </c>
      <c r="B10" s="292" t="s">
        <v>334</v>
      </c>
      <c r="C10" s="518">
        <v>39862</v>
      </c>
      <c r="D10" s="313">
        <v>2009</v>
      </c>
      <c r="E10" s="313">
        <v>49</v>
      </c>
      <c r="F10" s="314">
        <v>0.1909722222222222</v>
      </c>
      <c r="G10" s="408"/>
      <c r="H10" s="314">
        <v>0.3333333333333333</v>
      </c>
      <c r="I10" s="518">
        <v>39862</v>
      </c>
      <c r="J10" s="313">
        <v>2009</v>
      </c>
      <c r="K10" s="313">
        <v>49</v>
      </c>
      <c r="L10" s="314">
        <v>0.5243055555555556</v>
      </c>
      <c r="M10" s="296">
        <v>3000</v>
      </c>
      <c r="N10" s="321">
        <v>86.4</v>
      </c>
      <c r="O10" s="75">
        <f t="shared" si="0"/>
        <v>501</v>
      </c>
      <c r="P10" s="280"/>
      <c r="Q10" s="405"/>
    </row>
    <row r="11" spans="1:17" ht="15.75">
      <c r="A11" s="64"/>
      <c r="B11" s="385" t="s">
        <v>231</v>
      </c>
      <c r="C11" s="411">
        <f>I10</f>
        <v>39862</v>
      </c>
      <c r="D11" s="346">
        <f>J10</f>
        <v>2009</v>
      </c>
      <c r="E11" s="346">
        <f>K10</f>
        <v>49</v>
      </c>
      <c r="F11" s="347">
        <f>L10</f>
        <v>0.5243055555555556</v>
      </c>
      <c r="G11" s="349">
        <f>IF((L11-F11)&gt;0,K11-E11,IF((L11-F11)=0,0,K11-E11-$G$106))</f>
        <v>0</v>
      </c>
      <c r="H11" s="347">
        <f>IF((L11-F11)&gt;0,L11-F11,IF((L11-F11)=0,0,$H$106+L11-F11))</f>
        <v>0.5625</v>
      </c>
      <c r="I11" s="343">
        <f>C12</f>
        <v>39863</v>
      </c>
      <c r="J11" s="346">
        <f>D12</f>
        <v>2009</v>
      </c>
      <c r="K11" s="346">
        <f>E12</f>
        <v>50</v>
      </c>
      <c r="L11" s="347">
        <f>F12</f>
        <v>0.08680555555555557</v>
      </c>
      <c r="M11" s="75"/>
      <c r="N11" s="248"/>
      <c r="O11" s="75" t="str">
        <f t="shared" si="0"/>
        <v> </v>
      </c>
      <c r="P11" s="280"/>
      <c r="Q11" s="405"/>
    </row>
    <row r="12" spans="1:17" ht="15">
      <c r="A12" s="307">
        <v>5</v>
      </c>
      <c r="B12" s="292" t="s">
        <v>338</v>
      </c>
      <c r="C12" s="518">
        <v>39863</v>
      </c>
      <c r="D12" s="313">
        <v>2009</v>
      </c>
      <c r="E12" s="313">
        <v>50</v>
      </c>
      <c r="F12" s="314">
        <v>0.08680555555555557</v>
      </c>
      <c r="G12" s="408"/>
      <c r="H12" s="314">
        <v>0.06180555555555556</v>
      </c>
      <c r="I12" s="518">
        <v>39863</v>
      </c>
      <c r="J12" s="313">
        <v>2009</v>
      </c>
      <c r="K12" s="313">
        <v>50</v>
      </c>
      <c r="L12" s="314">
        <v>0.1486111111111111</v>
      </c>
      <c r="M12" s="296">
        <v>4000</v>
      </c>
      <c r="N12" s="321">
        <v>21.36</v>
      </c>
      <c r="O12" s="75">
        <f t="shared" si="0"/>
        <v>504</v>
      </c>
      <c r="P12" s="280"/>
      <c r="Q12" s="405"/>
    </row>
    <row r="13" spans="1:17" ht="15.75">
      <c r="A13" s="64"/>
      <c r="B13" s="385" t="s">
        <v>231</v>
      </c>
      <c r="C13" s="411">
        <f>I12</f>
        <v>39863</v>
      </c>
      <c r="D13" s="346">
        <f>J12</f>
        <v>2009</v>
      </c>
      <c r="E13" s="346">
        <f>K12</f>
        <v>50</v>
      </c>
      <c r="F13" s="347">
        <f>L12</f>
        <v>0.1486111111111111</v>
      </c>
      <c r="G13" s="349">
        <f>IF((L13-F13)&gt;0,K13-E13,IF((L13-F13)=0,0,K13-E13-$G$106))</f>
        <v>0</v>
      </c>
      <c r="H13" s="347">
        <f>IF((L13-F13)&gt;0,L13-F13,IF((L13-F13)=0,0,$H$106+L13-F13))</f>
        <v>0.0423611111111111</v>
      </c>
      <c r="I13" s="343">
        <f>C14</f>
        <v>39863</v>
      </c>
      <c r="J13" s="346">
        <f>D14</f>
        <v>2009</v>
      </c>
      <c r="K13" s="346">
        <f>E14</f>
        <v>50</v>
      </c>
      <c r="L13" s="347">
        <f>F14</f>
        <v>0.1909722222222222</v>
      </c>
      <c r="M13" s="75"/>
      <c r="N13" s="248"/>
      <c r="O13" s="75" t="str">
        <f t="shared" si="0"/>
        <v> </v>
      </c>
      <c r="P13" s="280"/>
      <c r="Q13" s="405"/>
    </row>
    <row r="14" spans="1:17" ht="15">
      <c r="A14" s="307">
        <v>6</v>
      </c>
      <c r="B14" s="292" t="s">
        <v>773</v>
      </c>
      <c r="C14" s="518">
        <v>39863</v>
      </c>
      <c r="D14" s="313">
        <v>2009</v>
      </c>
      <c r="E14" s="313">
        <v>50</v>
      </c>
      <c r="F14" s="314">
        <v>0.1909722222222222</v>
      </c>
      <c r="G14" s="408"/>
      <c r="H14" s="314">
        <v>0.3333333333333333</v>
      </c>
      <c r="I14" s="518">
        <v>39863</v>
      </c>
      <c r="J14" s="313">
        <v>2009</v>
      </c>
      <c r="K14" s="313">
        <v>50</v>
      </c>
      <c r="L14" s="314">
        <v>0.5243055555555556</v>
      </c>
      <c r="M14" s="296">
        <v>3000</v>
      </c>
      <c r="N14" s="321">
        <v>86.4</v>
      </c>
      <c r="O14" s="75">
        <f t="shared" si="0"/>
        <v>505</v>
      </c>
      <c r="P14" s="280"/>
      <c r="Q14" s="405"/>
    </row>
    <row r="15" spans="1:17" ht="15.75">
      <c r="A15" s="64"/>
      <c r="B15" s="385" t="s">
        <v>231</v>
      </c>
      <c r="C15" s="411">
        <f>I14</f>
        <v>39863</v>
      </c>
      <c r="D15" s="346">
        <f>J14</f>
        <v>2009</v>
      </c>
      <c r="E15" s="346">
        <f>K14</f>
        <v>50</v>
      </c>
      <c r="F15" s="347">
        <f>L14</f>
        <v>0.5243055555555556</v>
      </c>
      <c r="G15" s="349">
        <f>IF((L15-F15)&gt;0,K15-E15,IF((L15-F15)=0,0,K15-E15-$G$106))</f>
        <v>0</v>
      </c>
      <c r="H15" s="347">
        <f>IF((L15-F15)&gt;0,L15-F15,IF((L15-F15)=0,0,$H$106+L15-F15))</f>
        <v>0.65625</v>
      </c>
      <c r="I15" s="343">
        <f>C16</f>
        <v>39864</v>
      </c>
      <c r="J15" s="346">
        <f>D16</f>
        <v>2009</v>
      </c>
      <c r="K15" s="346">
        <f>E16</f>
        <v>51</v>
      </c>
      <c r="L15" s="347">
        <f>F16</f>
        <v>0.18055555555555555</v>
      </c>
      <c r="M15" s="75"/>
      <c r="N15" s="248"/>
      <c r="O15" s="249" t="str">
        <f t="shared" si="0"/>
        <v> </v>
      </c>
      <c r="P15" s="280"/>
      <c r="Q15" s="405"/>
    </row>
    <row r="16" spans="1:18" ht="15">
      <c r="A16" s="307">
        <v>8</v>
      </c>
      <c r="B16" s="292" t="s">
        <v>341</v>
      </c>
      <c r="C16" s="518">
        <v>39864</v>
      </c>
      <c r="D16" s="313">
        <v>2009</v>
      </c>
      <c r="E16" s="313">
        <v>51</v>
      </c>
      <c r="F16" s="314">
        <v>0.18055555555555555</v>
      </c>
      <c r="G16" s="408"/>
      <c r="H16" s="314">
        <v>0.3333333333333333</v>
      </c>
      <c r="I16" s="518">
        <v>39864</v>
      </c>
      <c r="J16" s="313">
        <v>2009</v>
      </c>
      <c r="K16" s="313">
        <v>51</v>
      </c>
      <c r="L16" s="314">
        <v>0.513888888888889</v>
      </c>
      <c r="M16" s="296">
        <v>3000</v>
      </c>
      <c r="N16" s="321">
        <v>86.4</v>
      </c>
      <c r="O16" s="75">
        <f t="shared" si="0"/>
        <v>507</v>
      </c>
      <c r="P16" s="280"/>
      <c r="Q16" s="405">
        <v>-1</v>
      </c>
      <c r="R16" s="20" t="s">
        <v>769</v>
      </c>
    </row>
    <row r="17" spans="1:17" ht="15.75">
      <c r="A17" s="64"/>
      <c r="B17" s="385" t="s">
        <v>231</v>
      </c>
      <c r="C17" s="411">
        <f>I16</f>
        <v>39864</v>
      </c>
      <c r="D17" s="346">
        <f>J16</f>
        <v>2009</v>
      </c>
      <c r="E17" s="346">
        <f>K16</f>
        <v>51</v>
      </c>
      <c r="F17" s="347">
        <f>L16</f>
        <v>0.513888888888889</v>
      </c>
      <c r="G17" s="349">
        <f>IF((L17-F17)&gt;0,K17-E17,IF((L17-F17)=0,0,K17-E17-$G$106))</f>
        <v>0</v>
      </c>
      <c r="H17" s="347">
        <f>IF((L17-F17)&gt;0,L17-F17,IF((L17-F17)=0,0,$H$106+L17-F17))</f>
        <v>0.3541666666666665</v>
      </c>
      <c r="I17" s="412">
        <f>C18</f>
        <v>39864</v>
      </c>
      <c r="J17" s="346">
        <f>D18</f>
        <v>2009</v>
      </c>
      <c r="K17" s="346">
        <f>E18</f>
        <v>51</v>
      </c>
      <c r="L17" s="347">
        <f>F18</f>
        <v>0.8680555555555555</v>
      </c>
      <c r="M17" s="75"/>
      <c r="N17" s="248"/>
      <c r="O17" s="249" t="str">
        <f t="shared" si="0"/>
        <v> </v>
      </c>
      <c r="P17" s="280"/>
      <c r="Q17" s="405"/>
    </row>
    <row r="18" spans="1:18" ht="15">
      <c r="A18" s="307">
        <v>9</v>
      </c>
      <c r="B18" s="292" t="s">
        <v>342</v>
      </c>
      <c r="C18" s="518">
        <v>39864</v>
      </c>
      <c r="D18" s="313">
        <v>2009</v>
      </c>
      <c r="E18" s="313">
        <v>51</v>
      </c>
      <c r="F18" s="314">
        <v>0.8680555555555555</v>
      </c>
      <c r="G18" s="408"/>
      <c r="H18" s="314">
        <v>0.3333333333333333</v>
      </c>
      <c r="I18" s="518">
        <v>39865</v>
      </c>
      <c r="J18" s="313">
        <v>2009</v>
      </c>
      <c r="K18" s="313">
        <v>52</v>
      </c>
      <c r="L18" s="314">
        <v>0.20138888888888887</v>
      </c>
      <c r="M18" s="296">
        <v>3000</v>
      </c>
      <c r="N18" s="321">
        <v>86.4</v>
      </c>
      <c r="O18" s="75">
        <f t="shared" si="0"/>
        <v>508</v>
      </c>
      <c r="P18" s="280"/>
      <c r="Q18" s="405">
        <v>-1</v>
      </c>
      <c r="R18" s="20" t="s">
        <v>769</v>
      </c>
    </row>
    <row r="19" spans="1:17" ht="15.75">
      <c r="A19" s="64"/>
      <c r="B19" s="385" t="s">
        <v>231</v>
      </c>
      <c r="C19" s="411">
        <f>I18</f>
        <v>39865</v>
      </c>
      <c r="D19" s="346">
        <f>J18</f>
        <v>2009</v>
      </c>
      <c r="E19" s="346">
        <f>K18</f>
        <v>52</v>
      </c>
      <c r="F19" s="347">
        <f>L18</f>
        <v>0.20138888888888887</v>
      </c>
      <c r="G19" s="349">
        <f>IF((L19-F19)&gt;0,K19-E19,IF((L19-F19)=0,0,K19-E19-$G$106))</f>
        <v>0</v>
      </c>
      <c r="H19" s="347">
        <f>IF((L19-F19)&gt;0,L19-F19,IF((L19-F19)=0,0,$H$106+L19-F19))</f>
        <v>0.6666666666666666</v>
      </c>
      <c r="I19" s="412">
        <f>C20</f>
        <v>39865</v>
      </c>
      <c r="J19" s="346">
        <f>D20</f>
        <v>2009</v>
      </c>
      <c r="K19" s="346">
        <f>E20</f>
        <v>52</v>
      </c>
      <c r="L19" s="347">
        <f>F20</f>
        <v>0.8680555555555555</v>
      </c>
      <c r="M19" s="75"/>
      <c r="N19" s="248"/>
      <c r="O19" s="249" t="str">
        <f>IF(MID(B19,6,7)="NO_DATA",50,IF(A19=""," ",$O$2+A19-1))</f>
        <v> </v>
      </c>
      <c r="P19" s="280"/>
      <c r="Q19" s="405"/>
    </row>
    <row r="20" spans="1:18" ht="15">
      <c r="A20" s="307">
        <v>11</v>
      </c>
      <c r="B20" s="292" t="s">
        <v>344</v>
      </c>
      <c r="C20" s="518">
        <v>39865</v>
      </c>
      <c r="D20" s="313">
        <v>2009</v>
      </c>
      <c r="E20" s="313">
        <v>52</v>
      </c>
      <c r="F20" s="314">
        <v>0.8680555555555555</v>
      </c>
      <c r="G20" s="408"/>
      <c r="H20" s="314">
        <v>0.3333333333333333</v>
      </c>
      <c r="I20" s="518">
        <v>39866</v>
      </c>
      <c r="J20" s="313">
        <v>2009</v>
      </c>
      <c r="K20" s="313">
        <v>53</v>
      </c>
      <c r="L20" s="314">
        <v>0.20138888888888887</v>
      </c>
      <c r="M20" s="296">
        <v>3000</v>
      </c>
      <c r="N20" s="321">
        <v>86.4</v>
      </c>
      <c r="O20" s="75">
        <f t="shared" si="0"/>
        <v>510</v>
      </c>
      <c r="P20" s="280"/>
      <c r="Q20" s="405">
        <v>-1</v>
      </c>
      <c r="R20" s="20" t="s">
        <v>769</v>
      </c>
    </row>
    <row r="21" spans="1:17" ht="15.75">
      <c r="A21" s="64"/>
      <c r="B21" s="385" t="s">
        <v>231</v>
      </c>
      <c r="C21" s="411">
        <f>I20</f>
        <v>39866</v>
      </c>
      <c r="D21" s="346">
        <f>J20</f>
        <v>2009</v>
      </c>
      <c r="E21" s="346">
        <f>K20</f>
        <v>53</v>
      </c>
      <c r="F21" s="347">
        <f>L20</f>
        <v>0.20138888888888887</v>
      </c>
      <c r="G21" s="349">
        <f>IF((L21-F21)&gt;0,K21-E21,IF((L21-F21)=0,0,K21-E21-$G$106))</f>
        <v>0</v>
      </c>
      <c r="H21" s="347">
        <f>IF((L21-F21)&gt;0,L21-F21,IF((L21-F21)=0,0,$H$106+L21-F21))</f>
        <v>0</v>
      </c>
      <c r="I21" s="412">
        <f>C22</f>
        <v>39866</v>
      </c>
      <c r="J21" s="346">
        <f>D22</f>
        <v>2009</v>
      </c>
      <c r="K21" s="346">
        <f>E22</f>
        <v>53</v>
      </c>
      <c r="L21" s="347">
        <f>F22</f>
        <v>0.20138888888888887</v>
      </c>
      <c r="M21" s="75"/>
      <c r="N21" s="248"/>
      <c r="O21" s="249" t="str">
        <f>IF(MID(B21,6,7)="NO_DATA",50,IF(A21=""," ",$O$2+A21-1))</f>
        <v> </v>
      </c>
      <c r="P21" s="280"/>
      <c r="Q21" s="405"/>
    </row>
    <row r="22" spans="1:18" ht="15">
      <c r="A22" s="307">
        <v>12</v>
      </c>
      <c r="B22" s="292" t="s">
        <v>345</v>
      </c>
      <c r="C22" s="518">
        <v>39866</v>
      </c>
      <c r="D22" s="313">
        <v>2009</v>
      </c>
      <c r="E22" s="313">
        <v>53</v>
      </c>
      <c r="F22" s="314">
        <v>0.20138888888888887</v>
      </c>
      <c r="G22" s="408"/>
      <c r="H22" s="314">
        <v>0.051388888888888894</v>
      </c>
      <c r="I22" s="518">
        <v>39866</v>
      </c>
      <c r="J22" s="313">
        <v>2009</v>
      </c>
      <c r="K22" s="313">
        <v>53</v>
      </c>
      <c r="L22" s="314">
        <v>0.25277777777777777</v>
      </c>
      <c r="M22" s="296">
        <v>4000</v>
      </c>
      <c r="N22" s="321">
        <v>17.76</v>
      </c>
      <c r="O22" s="75">
        <f aca="true" t="shared" si="1" ref="O22:O37">IF(MID(B22,6,7)="NO_DATA",50,IF(A22=""," ",$O$2+A22-1))</f>
        <v>511</v>
      </c>
      <c r="P22" s="280"/>
      <c r="Q22" s="405">
        <v>-1</v>
      </c>
      <c r="R22" s="20" t="s">
        <v>770</v>
      </c>
    </row>
    <row r="23" spans="1:17" ht="15.75">
      <c r="A23" s="64"/>
      <c r="B23" s="385" t="s">
        <v>231</v>
      </c>
      <c r="C23" s="411">
        <f>I22</f>
        <v>39866</v>
      </c>
      <c r="D23" s="346">
        <f>J22</f>
        <v>2009</v>
      </c>
      <c r="E23" s="346">
        <f>K22</f>
        <v>53</v>
      </c>
      <c r="F23" s="347">
        <f>L22</f>
        <v>0.25277777777777777</v>
      </c>
      <c r="G23" s="349">
        <f>IF((L23-F23)&gt;0,K23-E23,IF((L23-F23)=0,0,K23-E23-$G$106))</f>
        <v>0</v>
      </c>
      <c r="H23" s="347">
        <f>IF((L23-F23)&gt;0,L23-F23,IF((L23-F23)=0,0,$H$106+L23-F23))</f>
        <v>0.9555555555555555</v>
      </c>
      <c r="I23" s="412">
        <f>C24</f>
        <v>39867</v>
      </c>
      <c r="J23" s="346">
        <f>D24</f>
        <v>2009</v>
      </c>
      <c r="K23" s="346">
        <f>E24</f>
        <v>54</v>
      </c>
      <c r="L23" s="347">
        <f>F24</f>
        <v>0.20833333333333334</v>
      </c>
      <c r="M23" s="75"/>
      <c r="N23" s="248"/>
      <c r="O23" s="249" t="str">
        <f t="shared" si="1"/>
        <v> </v>
      </c>
      <c r="P23" s="280"/>
      <c r="Q23" s="405"/>
    </row>
    <row r="24" spans="1:18" ht="15">
      <c r="A24" s="307">
        <v>17</v>
      </c>
      <c r="B24" s="292" t="s">
        <v>350</v>
      </c>
      <c r="C24" s="518">
        <v>39867</v>
      </c>
      <c r="D24" s="313">
        <v>2009</v>
      </c>
      <c r="E24" s="313">
        <v>54</v>
      </c>
      <c r="F24" s="314">
        <v>0.20833333333333334</v>
      </c>
      <c r="G24" s="408"/>
      <c r="H24" s="314">
        <v>0.3090277777777778</v>
      </c>
      <c r="I24" s="518">
        <v>39867</v>
      </c>
      <c r="J24" s="313">
        <v>2009</v>
      </c>
      <c r="K24" s="313">
        <v>54</v>
      </c>
      <c r="L24" s="314">
        <v>0.517361111111111</v>
      </c>
      <c r="M24" s="296">
        <v>3000</v>
      </c>
      <c r="N24" s="321">
        <v>80.1</v>
      </c>
      <c r="O24" s="75">
        <f t="shared" si="1"/>
        <v>516</v>
      </c>
      <c r="P24" s="280"/>
      <c r="Q24" s="405">
        <v>-1</v>
      </c>
      <c r="R24" s="20" t="s">
        <v>769</v>
      </c>
    </row>
    <row r="25" spans="1:17" ht="15.75">
      <c r="A25" s="64"/>
      <c r="B25" s="385" t="s">
        <v>231</v>
      </c>
      <c r="C25" s="411">
        <f>I24</f>
        <v>39867</v>
      </c>
      <c r="D25" s="346">
        <f>J24</f>
        <v>2009</v>
      </c>
      <c r="E25" s="346">
        <f>K24</f>
        <v>54</v>
      </c>
      <c r="F25" s="347">
        <f>L24</f>
        <v>0.517361111111111</v>
      </c>
      <c r="G25" s="349">
        <f>IF((L25-F25)&gt;0,K25-E25,IF((L25-F25)=0,0,K25-E25-$G$106))</f>
        <v>0</v>
      </c>
      <c r="H25" s="347">
        <f>IF((L25-F25)&gt;0,L25-F25,IF((L25-F25)=0,0,$H$106+L25-F25))</f>
        <v>0.02430555555555558</v>
      </c>
      <c r="I25" s="412">
        <f>C26</f>
        <v>39867</v>
      </c>
      <c r="J25" s="346">
        <f>D26</f>
        <v>2009</v>
      </c>
      <c r="K25" s="346">
        <f>E26</f>
        <v>54</v>
      </c>
      <c r="L25" s="347">
        <f>F26</f>
        <v>0.5416666666666666</v>
      </c>
      <c r="M25" s="75"/>
      <c r="N25" s="248"/>
      <c r="O25" s="249" t="str">
        <f t="shared" si="1"/>
        <v> </v>
      </c>
      <c r="P25" s="280"/>
      <c r="Q25" s="405"/>
    </row>
    <row r="26" spans="1:18" ht="15">
      <c r="A26" s="307">
        <v>18</v>
      </c>
      <c r="B26" s="292" t="s">
        <v>351</v>
      </c>
      <c r="C26" s="518">
        <v>39867</v>
      </c>
      <c r="D26" s="313">
        <v>2009</v>
      </c>
      <c r="E26" s="313">
        <v>54</v>
      </c>
      <c r="F26" s="314">
        <v>0.5416666666666666</v>
      </c>
      <c r="G26" s="408"/>
      <c r="H26" s="314">
        <v>0.08333333333333333</v>
      </c>
      <c r="I26" s="518">
        <v>39867</v>
      </c>
      <c r="J26" s="313">
        <v>2009</v>
      </c>
      <c r="K26" s="313">
        <v>54</v>
      </c>
      <c r="L26" s="314">
        <v>0.625</v>
      </c>
      <c r="M26" s="296">
        <v>4000</v>
      </c>
      <c r="N26" s="321">
        <v>28.8</v>
      </c>
      <c r="O26" s="75">
        <f t="shared" si="1"/>
        <v>517</v>
      </c>
      <c r="P26" s="280"/>
      <c r="Q26" s="405">
        <v>-1</v>
      </c>
      <c r="R26" s="20" t="s">
        <v>770</v>
      </c>
    </row>
    <row r="27" spans="1:17" ht="15.75">
      <c r="A27" s="64"/>
      <c r="B27" s="385" t="s">
        <v>231</v>
      </c>
      <c r="C27" s="411">
        <f>I26</f>
        <v>39867</v>
      </c>
      <c r="D27" s="346">
        <f>J26</f>
        <v>2009</v>
      </c>
      <c r="E27" s="346">
        <f>K26</f>
        <v>54</v>
      </c>
      <c r="F27" s="347">
        <f>L26</f>
        <v>0.625</v>
      </c>
      <c r="G27" s="349">
        <f>IF((L27-F27)&gt;0,K27-E27,IF((L27-F27)=0,0,K27-E27-$G$106))</f>
        <v>0</v>
      </c>
      <c r="H27" s="347">
        <f>IF((L27-F27)&gt;0,L27-F27,IF((L27-F27)=0,0,$H$106+L27-F27))</f>
        <v>0.5451388888888888</v>
      </c>
      <c r="I27" s="412">
        <f>C28</f>
        <v>39868</v>
      </c>
      <c r="J27" s="346">
        <f>D28</f>
        <v>2009</v>
      </c>
      <c r="K27" s="346">
        <f>E28</f>
        <v>55</v>
      </c>
      <c r="L27" s="347">
        <f>F28</f>
        <v>0.17013888888888887</v>
      </c>
      <c r="M27" s="417"/>
      <c r="N27" s="418"/>
      <c r="O27" s="249" t="str">
        <f t="shared" si="1"/>
        <v> </v>
      </c>
      <c r="P27" s="280"/>
      <c r="Q27" s="405"/>
    </row>
    <row r="28" spans="1:18" ht="15">
      <c r="A28" s="307">
        <v>21</v>
      </c>
      <c r="B28" s="292" t="s">
        <v>356</v>
      </c>
      <c r="C28" s="518">
        <v>39868</v>
      </c>
      <c r="D28" s="313">
        <v>2009</v>
      </c>
      <c r="E28" s="313">
        <v>55</v>
      </c>
      <c r="F28" s="314">
        <v>0.17013888888888887</v>
      </c>
      <c r="G28" s="408"/>
      <c r="H28" s="314">
        <v>0.3333333333333333</v>
      </c>
      <c r="I28" s="518">
        <v>39868</v>
      </c>
      <c r="J28" s="313">
        <v>2009</v>
      </c>
      <c r="K28" s="313">
        <v>55</v>
      </c>
      <c r="L28" s="314">
        <v>0.5034722222222222</v>
      </c>
      <c r="M28" s="296">
        <v>3000</v>
      </c>
      <c r="N28" s="321">
        <v>86.4</v>
      </c>
      <c r="O28" s="75">
        <f t="shared" si="1"/>
        <v>520</v>
      </c>
      <c r="P28" s="280"/>
      <c r="Q28" s="405">
        <v>-1</v>
      </c>
      <c r="R28" s="20" t="s">
        <v>769</v>
      </c>
    </row>
    <row r="29" spans="1:17" ht="15.75">
      <c r="A29" s="64"/>
      <c r="B29" s="385" t="s">
        <v>231</v>
      </c>
      <c r="C29" s="411">
        <f>I28</f>
        <v>39868</v>
      </c>
      <c r="D29" s="346">
        <f>J28</f>
        <v>2009</v>
      </c>
      <c r="E29" s="346">
        <f>K28</f>
        <v>55</v>
      </c>
      <c r="F29" s="347">
        <f>L28</f>
        <v>0.5034722222222222</v>
      </c>
      <c r="G29" s="349">
        <f>IF((L29-F29)&gt;0,K29-E29,IF((L29-F29)=0,0,K29-E29-$G$106))</f>
        <v>0</v>
      </c>
      <c r="H29" s="347">
        <f>IF((L29-F29)&gt;0,L29-F29,IF((L29-F29)=0,0,$H$106+L29-F29))</f>
        <v>0.6770833333333334</v>
      </c>
      <c r="I29" s="412">
        <f>C30</f>
        <v>39869</v>
      </c>
      <c r="J29" s="346">
        <f>D30</f>
        <v>2009</v>
      </c>
      <c r="K29" s="346">
        <f>E30</f>
        <v>56</v>
      </c>
      <c r="L29" s="347">
        <f>F30</f>
        <v>0.18055555555555555</v>
      </c>
      <c r="M29" s="419"/>
      <c r="N29" s="420"/>
      <c r="O29" s="249" t="str">
        <f t="shared" si="1"/>
        <v> </v>
      </c>
      <c r="P29" s="280"/>
      <c r="Q29" s="405"/>
    </row>
    <row r="30" spans="1:18" ht="15">
      <c r="A30" s="307">
        <v>27</v>
      </c>
      <c r="B30" s="292" t="s">
        <v>363</v>
      </c>
      <c r="C30" s="518">
        <v>39869</v>
      </c>
      <c r="D30" s="313">
        <v>2009</v>
      </c>
      <c r="E30" s="313">
        <v>56</v>
      </c>
      <c r="F30" s="314">
        <v>0.18055555555555555</v>
      </c>
      <c r="G30" s="408"/>
      <c r="H30" s="314">
        <v>0.3333333333333333</v>
      </c>
      <c r="I30" s="518">
        <v>39869</v>
      </c>
      <c r="J30" s="313">
        <v>2009</v>
      </c>
      <c r="K30" s="313">
        <v>56</v>
      </c>
      <c r="L30" s="314">
        <v>0.513888888888889</v>
      </c>
      <c r="M30" s="296">
        <v>3000</v>
      </c>
      <c r="N30" s="321">
        <v>86.4</v>
      </c>
      <c r="O30" s="75">
        <f t="shared" si="1"/>
        <v>526</v>
      </c>
      <c r="P30" s="280"/>
      <c r="Q30" s="405">
        <v>-1</v>
      </c>
      <c r="R30" s="20" t="s">
        <v>769</v>
      </c>
    </row>
    <row r="31" spans="1:17" ht="15.75">
      <c r="A31" s="64"/>
      <c r="B31" s="385" t="s">
        <v>231</v>
      </c>
      <c r="C31" s="411">
        <f>I30</f>
        <v>39869</v>
      </c>
      <c r="D31" s="346">
        <f>J30</f>
        <v>2009</v>
      </c>
      <c r="E31" s="346">
        <f>K30</f>
        <v>56</v>
      </c>
      <c r="F31" s="347">
        <f>L30</f>
        <v>0.513888888888889</v>
      </c>
      <c r="G31" s="349">
        <f>IF((L31-F31)&gt;0,K31-E31,IF((L31-F31)=0,0,K31-E31-$G$106))</f>
        <v>0</v>
      </c>
      <c r="H31" s="347">
        <f>IF((L31-F31)&gt;0,L31-F31,IF((L31-F31)=0,0,$H$106+L31-F31))</f>
        <v>0.11111111111111105</v>
      </c>
      <c r="I31" s="412">
        <f>C32</f>
        <v>39869</v>
      </c>
      <c r="J31" s="346">
        <f>D32</f>
        <v>2009</v>
      </c>
      <c r="K31" s="346">
        <f>E32</f>
        <v>56</v>
      </c>
      <c r="L31" s="347">
        <f>F32</f>
        <v>0.625</v>
      </c>
      <c r="M31" s="419"/>
      <c r="N31" s="420"/>
      <c r="O31" s="249" t="str">
        <f t="shared" si="1"/>
        <v> </v>
      </c>
      <c r="P31" s="280"/>
      <c r="Q31" s="405"/>
    </row>
    <row r="32" spans="1:18" ht="15">
      <c r="A32" s="307">
        <v>29</v>
      </c>
      <c r="B32" s="292" t="s">
        <v>365</v>
      </c>
      <c r="C32" s="518">
        <v>39869</v>
      </c>
      <c r="D32" s="313">
        <v>2009</v>
      </c>
      <c r="E32" s="313">
        <v>56</v>
      </c>
      <c r="F32" s="314">
        <v>0.625</v>
      </c>
      <c r="G32" s="408"/>
      <c r="H32" s="314">
        <v>0.08333333333333333</v>
      </c>
      <c r="I32" s="518">
        <v>39869</v>
      </c>
      <c r="J32" s="313">
        <v>2009</v>
      </c>
      <c r="K32" s="313">
        <v>56</v>
      </c>
      <c r="L32" s="314">
        <v>0.7083333333333334</v>
      </c>
      <c r="M32" s="296">
        <v>4000</v>
      </c>
      <c r="N32" s="321">
        <v>28.8</v>
      </c>
      <c r="O32" s="75">
        <f t="shared" si="1"/>
        <v>528</v>
      </c>
      <c r="P32" s="280"/>
      <c r="Q32" s="405">
        <v>-1</v>
      </c>
      <c r="R32" s="20" t="s">
        <v>770</v>
      </c>
    </row>
    <row r="33" spans="1:17" ht="15.75">
      <c r="A33" s="64"/>
      <c r="B33" s="385" t="s">
        <v>231</v>
      </c>
      <c r="C33" s="411">
        <f>I32</f>
        <v>39869</v>
      </c>
      <c r="D33" s="346">
        <f>J32</f>
        <v>2009</v>
      </c>
      <c r="E33" s="346">
        <f>K32</f>
        <v>56</v>
      </c>
      <c r="F33" s="347">
        <f>L32</f>
        <v>0.7083333333333334</v>
      </c>
      <c r="G33" s="349">
        <f>IF((L33-F33)&gt;0,K33-E33,IF((L33-F33)=0,0,K33-E33-$G$106))</f>
        <v>1</v>
      </c>
      <c r="H33" s="347">
        <f>IF((L33-F33)&gt;0,L33-F33,IF((L33-F33)=0,0,$H$106+L33-F33))</f>
        <v>0.14930555555555547</v>
      </c>
      <c r="I33" s="412">
        <f>C34</f>
        <v>39870</v>
      </c>
      <c r="J33" s="346">
        <f>D34</f>
        <v>2009</v>
      </c>
      <c r="K33" s="346">
        <f>E34</f>
        <v>57</v>
      </c>
      <c r="L33" s="415">
        <f>F34</f>
        <v>0.8576388888888888</v>
      </c>
      <c r="M33" s="421"/>
      <c r="N33" s="420"/>
      <c r="O33" s="75" t="str">
        <f t="shared" si="1"/>
        <v> </v>
      </c>
      <c r="P33" s="280"/>
      <c r="Q33" s="405"/>
    </row>
    <row r="34" spans="1:18" ht="15">
      <c r="A34" s="307">
        <v>36</v>
      </c>
      <c r="B34" s="292" t="s">
        <v>374</v>
      </c>
      <c r="C34" s="518">
        <v>39870</v>
      </c>
      <c r="D34" s="313">
        <v>2009</v>
      </c>
      <c r="E34" s="313">
        <v>57</v>
      </c>
      <c r="F34" s="314">
        <v>0.8576388888888888</v>
      </c>
      <c r="G34" s="408"/>
      <c r="H34" s="314">
        <v>0.3333333333333333</v>
      </c>
      <c r="I34" s="518">
        <v>39871</v>
      </c>
      <c r="J34" s="313">
        <v>2009</v>
      </c>
      <c r="K34" s="313">
        <v>58</v>
      </c>
      <c r="L34" s="314">
        <v>0.1909722222222222</v>
      </c>
      <c r="M34" s="296">
        <v>3000</v>
      </c>
      <c r="N34" s="321">
        <v>86.4</v>
      </c>
      <c r="O34" s="75">
        <f t="shared" si="1"/>
        <v>535</v>
      </c>
      <c r="P34" s="280"/>
      <c r="Q34" s="405">
        <v>-1</v>
      </c>
      <c r="R34" s="20" t="s">
        <v>769</v>
      </c>
    </row>
    <row r="35" spans="1:17" ht="15.75">
      <c r="A35" s="64"/>
      <c r="B35" s="385" t="s">
        <v>231</v>
      </c>
      <c r="C35" s="411">
        <f>I34</f>
        <v>39871</v>
      </c>
      <c r="D35" s="346">
        <f>J34</f>
        <v>2009</v>
      </c>
      <c r="E35" s="346">
        <f>K34</f>
        <v>58</v>
      </c>
      <c r="F35" s="347">
        <f>L34</f>
        <v>0.1909722222222222</v>
      </c>
      <c r="G35" s="349">
        <f>IF((L35-F35)&gt;0,K35-E35,IF((L35-F35)=0,0,K35-E35-$G$106))</f>
        <v>0</v>
      </c>
      <c r="H35" s="347">
        <f>IF((L35-F35)&gt;0,L35-F35,IF((L35-F35)=0,0,$H$106+L35-F35))</f>
        <v>0.8645833333333334</v>
      </c>
      <c r="I35" s="412">
        <f>C36</f>
        <v>39872</v>
      </c>
      <c r="J35" s="346">
        <f>D36</f>
        <v>2009</v>
      </c>
      <c r="K35" s="346">
        <f>E36</f>
        <v>59</v>
      </c>
      <c r="L35" s="416">
        <f>F36</f>
        <v>0.05555555555555555</v>
      </c>
      <c r="M35" s="422"/>
      <c r="N35" s="420"/>
      <c r="O35" s="75" t="str">
        <f t="shared" si="1"/>
        <v> </v>
      </c>
      <c r="P35" s="280"/>
      <c r="Q35" s="405"/>
    </row>
    <row r="36" spans="1:17" ht="15">
      <c r="A36" s="307">
        <v>41</v>
      </c>
      <c r="B36" s="292" t="s">
        <v>381</v>
      </c>
      <c r="C36" s="518">
        <v>39872</v>
      </c>
      <c r="D36" s="313">
        <v>2009</v>
      </c>
      <c r="E36" s="313">
        <v>59</v>
      </c>
      <c r="F36" s="314">
        <v>0.05555555555555555</v>
      </c>
      <c r="G36" s="408"/>
      <c r="H36" s="314">
        <v>0.06180555555555556</v>
      </c>
      <c r="I36" s="518">
        <v>39872</v>
      </c>
      <c r="J36" s="313">
        <v>2009</v>
      </c>
      <c r="K36" s="313">
        <v>59</v>
      </c>
      <c r="L36" s="314">
        <v>0.1173611111111111</v>
      </c>
      <c r="M36" s="296">
        <v>4000</v>
      </c>
      <c r="N36" s="321">
        <v>21.36</v>
      </c>
      <c r="O36" s="75">
        <f t="shared" si="1"/>
        <v>540</v>
      </c>
      <c r="P36" s="280"/>
      <c r="Q36" s="405"/>
    </row>
    <row r="37" spans="1:17" ht="15.75">
      <c r="A37" s="64"/>
      <c r="B37" s="385" t="s">
        <v>231</v>
      </c>
      <c r="C37" s="411">
        <f>I36</f>
        <v>39872</v>
      </c>
      <c r="D37" s="346">
        <f>J36</f>
        <v>2009</v>
      </c>
      <c r="E37" s="346">
        <f>K36</f>
        <v>59</v>
      </c>
      <c r="F37" s="347">
        <f>L36</f>
        <v>0.1173611111111111</v>
      </c>
      <c r="G37" s="349">
        <f>IF((L37-F37)&gt;0,K37-E37,IF((L37-F37)=0,0,K37-E37-$G$106))</f>
        <v>0</v>
      </c>
      <c r="H37" s="347">
        <f>IF((L37-F37)&gt;0,L37-F37,IF((L37-F37)=0,0,$H$106+L37-F37))</f>
        <v>0.04236111111111114</v>
      </c>
      <c r="I37" s="412">
        <f>C38</f>
        <v>39872</v>
      </c>
      <c r="J37" s="346">
        <f>D38</f>
        <v>2009</v>
      </c>
      <c r="K37" s="346">
        <f>E38</f>
        <v>59</v>
      </c>
      <c r="L37" s="416">
        <f>F38</f>
        <v>0.15972222222222224</v>
      </c>
      <c r="M37" s="423"/>
      <c r="N37" s="420"/>
      <c r="O37" s="249" t="str">
        <f t="shared" si="1"/>
        <v> </v>
      </c>
      <c r="P37" s="280"/>
      <c r="Q37" s="405"/>
    </row>
    <row r="38" spans="1:18" ht="15">
      <c r="A38" s="307">
        <v>42</v>
      </c>
      <c r="B38" s="292" t="s">
        <v>382</v>
      </c>
      <c r="C38" s="518">
        <v>39872</v>
      </c>
      <c r="D38" s="313">
        <v>2009</v>
      </c>
      <c r="E38" s="313">
        <v>59</v>
      </c>
      <c r="F38" s="314">
        <v>0.15972222222222224</v>
      </c>
      <c r="G38" s="408"/>
      <c r="H38" s="314">
        <v>0.3333333333333333</v>
      </c>
      <c r="I38" s="518">
        <v>39872</v>
      </c>
      <c r="J38" s="313">
        <v>2009</v>
      </c>
      <c r="K38" s="313">
        <v>59</v>
      </c>
      <c r="L38" s="314">
        <v>0.4930555555555556</v>
      </c>
      <c r="M38" s="296">
        <v>3000</v>
      </c>
      <c r="N38" s="321">
        <v>86.4</v>
      </c>
      <c r="O38" s="75">
        <f aca="true" t="shared" si="2" ref="O38:O56">IF(MID(B38,6,7)="NO_DATA",50,IF(A38=""," ",$O$2+A38-1))</f>
        <v>541</v>
      </c>
      <c r="P38" s="280"/>
      <c r="Q38" s="405">
        <v>-1</v>
      </c>
      <c r="R38" s="20" t="s">
        <v>769</v>
      </c>
    </row>
    <row r="39" spans="1:17" ht="15.75">
      <c r="A39" s="64"/>
      <c r="B39" s="386" t="s">
        <v>231</v>
      </c>
      <c r="C39" s="411">
        <f>I38</f>
        <v>39872</v>
      </c>
      <c r="D39" s="346">
        <f>J38</f>
        <v>2009</v>
      </c>
      <c r="E39" s="346">
        <f>K38</f>
        <v>59</v>
      </c>
      <c r="F39" s="347">
        <f>L38</f>
        <v>0.4930555555555556</v>
      </c>
      <c r="G39" s="349">
        <f>IF((L39-F39)&gt;0,K39-E39,IF((L39-F39)=0,0,K39-E39-$G$106))</f>
        <v>0</v>
      </c>
      <c r="H39" s="347">
        <f>IF((L39-F39)&gt;0,L39-F39,IF((L39-F39)=0,0,$H$106+L39-F39))</f>
        <v>0.6666666666666667</v>
      </c>
      <c r="I39" s="412">
        <f>C40</f>
        <v>39873</v>
      </c>
      <c r="J39" s="346">
        <f>D40</f>
        <v>2009</v>
      </c>
      <c r="K39" s="346">
        <f>E40</f>
        <v>60</v>
      </c>
      <c r="L39" s="416">
        <f>F40</f>
        <v>0.15972222222222224</v>
      </c>
      <c r="M39" s="423"/>
      <c r="N39" s="420"/>
      <c r="O39" s="75" t="str">
        <f t="shared" si="2"/>
        <v> </v>
      </c>
      <c r="P39" s="280"/>
      <c r="Q39" s="405"/>
    </row>
    <row r="40" spans="1:18" ht="15">
      <c r="A40" s="307">
        <v>48</v>
      </c>
      <c r="B40" s="292" t="s">
        <v>389</v>
      </c>
      <c r="C40" s="518">
        <v>39873</v>
      </c>
      <c r="D40" s="313">
        <v>2009</v>
      </c>
      <c r="E40" s="313">
        <v>60</v>
      </c>
      <c r="F40" s="314">
        <v>0.15972222222222224</v>
      </c>
      <c r="G40" s="408"/>
      <c r="H40" s="314">
        <v>0.3333333333333333</v>
      </c>
      <c r="I40" s="518">
        <v>39873</v>
      </c>
      <c r="J40" s="313">
        <v>2009</v>
      </c>
      <c r="K40" s="313">
        <v>60</v>
      </c>
      <c r="L40" s="314">
        <v>0.4930555555555556</v>
      </c>
      <c r="M40" s="296">
        <v>3000</v>
      </c>
      <c r="N40" s="321">
        <v>86.4</v>
      </c>
      <c r="O40" s="75">
        <f t="shared" si="2"/>
        <v>547</v>
      </c>
      <c r="P40" s="280"/>
      <c r="Q40" s="405">
        <v>-1</v>
      </c>
      <c r="R40" s="20" t="s">
        <v>769</v>
      </c>
    </row>
    <row r="41" spans="1:17" ht="15.75">
      <c r="A41" s="10"/>
      <c r="B41" s="386" t="s">
        <v>231</v>
      </c>
      <c r="C41" s="411">
        <f>I40</f>
        <v>39873</v>
      </c>
      <c r="D41" s="346">
        <f>J40</f>
        <v>2009</v>
      </c>
      <c r="E41" s="346">
        <f>K40</f>
        <v>60</v>
      </c>
      <c r="F41" s="347">
        <f>L40</f>
        <v>0.4930555555555556</v>
      </c>
      <c r="G41" s="349">
        <f>IF((L41-F41)&gt;0,K41-E41,IF((L41-F41)=0,0,K41-E41-$G$106))</f>
        <v>0</v>
      </c>
      <c r="H41" s="347">
        <f>IF((L41-F41)&gt;0,L41-F41,IF((L41-F41)=0,0,$H$106+L41-F41))</f>
        <v>0.35416666666666663</v>
      </c>
      <c r="I41" s="412">
        <f>C42</f>
        <v>39873</v>
      </c>
      <c r="J41" s="346">
        <f>D42</f>
        <v>2009</v>
      </c>
      <c r="K41" s="346">
        <f>E42</f>
        <v>60</v>
      </c>
      <c r="L41" s="416">
        <f>F42</f>
        <v>0.8472222222222222</v>
      </c>
      <c r="M41" s="424"/>
      <c r="N41" s="425"/>
      <c r="O41" s="75" t="str">
        <f t="shared" si="2"/>
        <v> </v>
      </c>
      <c r="P41" s="280"/>
      <c r="Q41" s="405"/>
    </row>
    <row r="42" spans="1:18" ht="15">
      <c r="A42" s="307">
        <v>51</v>
      </c>
      <c r="B42" s="292" t="s">
        <v>393</v>
      </c>
      <c r="C42" s="518">
        <v>39873</v>
      </c>
      <c r="D42" s="313">
        <v>2009</v>
      </c>
      <c r="E42" s="313">
        <v>60</v>
      </c>
      <c r="F42" s="314">
        <v>0.8472222222222222</v>
      </c>
      <c r="G42" s="408"/>
      <c r="H42" s="314">
        <v>0.3333333333333333</v>
      </c>
      <c r="I42" s="518">
        <v>39874</v>
      </c>
      <c r="J42" s="313">
        <v>2009</v>
      </c>
      <c r="K42" s="313">
        <v>61</v>
      </c>
      <c r="L42" s="314">
        <v>0.18055555555555555</v>
      </c>
      <c r="M42" s="296">
        <v>3000</v>
      </c>
      <c r="N42" s="321">
        <v>86.4</v>
      </c>
      <c r="O42" s="75">
        <f t="shared" si="2"/>
        <v>550</v>
      </c>
      <c r="P42" s="280"/>
      <c r="Q42" s="405">
        <v>-1</v>
      </c>
      <c r="R42" s="20" t="s">
        <v>769</v>
      </c>
    </row>
    <row r="43" spans="1:17" ht="15.75">
      <c r="A43" s="10"/>
      <c r="B43" s="386" t="s">
        <v>231</v>
      </c>
      <c r="C43" s="411">
        <f>I42</f>
        <v>39874</v>
      </c>
      <c r="D43" s="346">
        <f>J42</f>
        <v>2009</v>
      </c>
      <c r="E43" s="346">
        <f>K42</f>
        <v>61</v>
      </c>
      <c r="F43" s="347">
        <f>L42</f>
        <v>0.18055555555555555</v>
      </c>
      <c r="G43" s="350">
        <f>IF((L43-F43)&gt;0,K43-E43,IF((L43-F43)=0,0,K43-E43-$G$106))</f>
        <v>0</v>
      </c>
      <c r="H43" s="347">
        <f>IF((L43-F43)&gt;0,L43-F43,IF((L43-F43)=0,0,$H$106+L43-F43))</f>
        <v>0.10069444444444445</v>
      </c>
      <c r="I43" s="412">
        <f>C44</f>
        <v>39874</v>
      </c>
      <c r="J43" s="346">
        <f>D44</f>
        <v>2009</v>
      </c>
      <c r="K43" s="346">
        <f>E44</f>
        <v>61</v>
      </c>
      <c r="L43" s="416">
        <f>F44</f>
        <v>0.28125</v>
      </c>
      <c r="M43" s="424"/>
      <c r="N43" s="425"/>
      <c r="O43" s="75" t="str">
        <f t="shared" si="2"/>
        <v> </v>
      </c>
      <c r="P43" s="280"/>
      <c r="Q43" s="405"/>
    </row>
    <row r="44" spans="1:17" ht="15">
      <c r="A44" s="307">
        <v>54</v>
      </c>
      <c r="B44" s="292" t="s">
        <v>396</v>
      </c>
      <c r="C44" s="518">
        <v>39874</v>
      </c>
      <c r="D44" s="313">
        <v>2009</v>
      </c>
      <c r="E44" s="313">
        <v>61</v>
      </c>
      <c r="F44" s="314">
        <v>0.28125</v>
      </c>
      <c r="G44" s="408"/>
      <c r="H44" s="314">
        <v>0.08333333333333333</v>
      </c>
      <c r="I44" s="518">
        <v>39874</v>
      </c>
      <c r="J44" s="313">
        <v>2009</v>
      </c>
      <c r="K44" s="313">
        <v>61</v>
      </c>
      <c r="L44" s="314">
        <v>0.3645833333333333</v>
      </c>
      <c r="M44" s="296">
        <v>4000</v>
      </c>
      <c r="N44" s="321">
        <v>28.8</v>
      </c>
      <c r="O44" s="75">
        <f t="shared" si="2"/>
        <v>553</v>
      </c>
      <c r="P44" s="280"/>
      <c r="Q44" s="405"/>
    </row>
    <row r="45" spans="1:17" ht="15.75">
      <c r="A45" s="10"/>
      <c r="B45" s="386" t="s">
        <v>231</v>
      </c>
      <c r="C45" s="411">
        <f>I44</f>
        <v>39874</v>
      </c>
      <c r="D45" s="346">
        <f>J44</f>
        <v>2009</v>
      </c>
      <c r="E45" s="346">
        <f>K44</f>
        <v>61</v>
      </c>
      <c r="F45" s="347">
        <f>L44</f>
        <v>0.3645833333333333</v>
      </c>
      <c r="G45" s="350">
        <f>IF((L45-F45)&gt;0,K45-E45,IF((L45-F45)=0,0,K45-E45-$G$106))</f>
        <v>0</v>
      </c>
      <c r="H45" s="347">
        <f>IF((L45-F45)&gt;0,L45-F45,IF((L45-F45)=0,0,$H$106+L45-F45))</f>
        <v>0.44097222222222215</v>
      </c>
      <c r="I45" s="412">
        <f>C46</f>
        <v>39874</v>
      </c>
      <c r="J45" s="346">
        <f>D46</f>
        <v>2009</v>
      </c>
      <c r="K45" s="346">
        <f>E46</f>
        <v>61</v>
      </c>
      <c r="L45" s="416">
        <f>F46</f>
        <v>0.8055555555555555</v>
      </c>
      <c r="M45" s="424"/>
      <c r="N45" s="425"/>
      <c r="O45" s="75" t="str">
        <f t="shared" si="2"/>
        <v> </v>
      </c>
      <c r="P45" s="280"/>
      <c r="Q45" s="405"/>
    </row>
    <row r="46" spans="1:18" ht="15">
      <c r="A46" s="307">
        <v>57</v>
      </c>
      <c r="B46" s="292" t="s">
        <v>399</v>
      </c>
      <c r="C46" s="518">
        <v>39874</v>
      </c>
      <c r="D46" s="313">
        <v>2009</v>
      </c>
      <c r="E46" s="313">
        <v>61</v>
      </c>
      <c r="F46" s="314">
        <v>0.8055555555555555</v>
      </c>
      <c r="G46" s="408"/>
      <c r="H46" s="314">
        <v>0.3090277777777778</v>
      </c>
      <c r="I46" s="518">
        <v>39875</v>
      </c>
      <c r="J46" s="313">
        <v>2009</v>
      </c>
      <c r="K46" s="313">
        <v>62</v>
      </c>
      <c r="L46" s="314">
        <v>0.11458333333333333</v>
      </c>
      <c r="M46" s="296">
        <v>3000</v>
      </c>
      <c r="N46" s="321">
        <v>80.1</v>
      </c>
      <c r="O46" s="75">
        <f t="shared" si="2"/>
        <v>556</v>
      </c>
      <c r="P46" s="280"/>
      <c r="Q46" s="405">
        <v>-1</v>
      </c>
      <c r="R46" s="20" t="s">
        <v>769</v>
      </c>
    </row>
    <row r="47" spans="1:17" ht="15.75">
      <c r="A47" s="10"/>
      <c r="B47" s="386" t="s">
        <v>231</v>
      </c>
      <c r="C47" s="411">
        <f>I46</f>
        <v>39875</v>
      </c>
      <c r="D47" s="346">
        <f>J46</f>
        <v>2009</v>
      </c>
      <c r="E47" s="346">
        <f>K46</f>
        <v>62</v>
      </c>
      <c r="F47" s="347">
        <f>L46</f>
        <v>0.11458333333333333</v>
      </c>
      <c r="G47" s="350">
        <f>IF((L47-F47)&gt;0,K47-E47,IF((L47-F47)=0,0,K47-E47-$G$106))</f>
        <v>0</v>
      </c>
      <c r="H47" s="347">
        <f>IF((L47-F47)&gt;0,L47-F47,IF((L47-F47)=0,0,$H$106+L47-F47))</f>
        <v>0.7222222222222221</v>
      </c>
      <c r="I47" s="412">
        <f>C48</f>
        <v>39875</v>
      </c>
      <c r="J47" s="346">
        <f>D48</f>
        <v>2009</v>
      </c>
      <c r="K47" s="346">
        <f>E48</f>
        <v>62</v>
      </c>
      <c r="L47" s="416">
        <f>F48</f>
        <v>0.8368055555555555</v>
      </c>
      <c r="M47" s="426"/>
      <c r="N47" s="427"/>
      <c r="O47" s="75"/>
      <c r="P47" s="280"/>
      <c r="Q47" s="405"/>
    </row>
    <row r="48" spans="1:18" ht="15">
      <c r="A48" s="307">
        <v>60</v>
      </c>
      <c r="B48" s="292" t="s">
        <v>402</v>
      </c>
      <c r="C48" s="518">
        <v>39875</v>
      </c>
      <c r="D48" s="313">
        <v>2009</v>
      </c>
      <c r="E48" s="313">
        <v>62</v>
      </c>
      <c r="F48" s="314">
        <v>0.8368055555555555</v>
      </c>
      <c r="G48" s="408"/>
      <c r="H48" s="314">
        <v>0.3333333333333333</v>
      </c>
      <c r="I48" s="518">
        <v>39876</v>
      </c>
      <c r="J48" s="313">
        <v>2009</v>
      </c>
      <c r="K48" s="313">
        <v>63</v>
      </c>
      <c r="L48" s="314">
        <v>0.17013888888888887</v>
      </c>
      <c r="M48" s="296">
        <v>3000</v>
      </c>
      <c r="N48" s="321">
        <v>86.4</v>
      </c>
      <c r="O48" s="75">
        <f t="shared" si="2"/>
        <v>559</v>
      </c>
      <c r="P48" s="280"/>
      <c r="Q48" s="405">
        <v>-1</v>
      </c>
      <c r="R48" s="20" t="s">
        <v>769</v>
      </c>
    </row>
    <row r="49" spans="1:17" ht="15.75">
      <c r="A49" s="10"/>
      <c r="B49" s="386" t="s">
        <v>231</v>
      </c>
      <c r="C49" s="411">
        <f>I48</f>
        <v>39876</v>
      </c>
      <c r="D49" s="346">
        <f>J48</f>
        <v>2009</v>
      </c>
      <c r="E49" s="346">
        <f>K48</f>
        <v>63</v>
      </c>
      <c r="F49" s="347">
        <f>L48</f>
        <v>0.17013888888888887</v>
      </c>
      <c r="G49" s="350">
        <f>IF((L49-F49)&gt;0,K49-E49,IF((L49-F49)=0,0,K49-E49-$G$106))</f>
        <v>0</v>
      </c>
      <c r="H49" s="347">
        <f>IF((L49-F49)&gt;0,L49-F49,IF((L49-F49)=0,0,$H$106+L49-F49))</f>
        <v>0.6666666666666666</v>
      </c>
      <c r="I49" s="412">
        <f>C50</f>
        <v>39876</v>
      </c>
      <c r="J49" s="346">
        <f>D50</f>
        <v>2009</v>
      </c>
      <c r="K49" s="346">
        <f>E50</f>
        <v>63</v>
      </c>
      <c r="L49" s="416">
        <f>F50</f>
        <v>0.8368055555555555</v>
      </c>
      <c r="M49" s="424"/>
      <c r="N49" s="425"/>
      <c r="O49" s="75" t="str">
        <f t="shared" si="2"/>
        <v> </v>
      </c>
      <c r="P49" s="280"/>
      <c r="Q49" s="405"/>
    </row>
    <row r="50" spans="1:18" ht="15">
      <c r="A50" s="307">
        <v>62</v>
      </c>
      <c r="B50" s="292" t="s">
        <v>404</v>
      </c>
      <c r="C50" s="518">
        <v>39876</v>
      </c>
      <c r="D50" s="313">
        <v>2009</v>
      </c>
      <c r="E50" s="313">
        <v>63</v>
      </c>
      <c r="F50" s="314">
        <v>0.8368055555555555</v>
      </c>
      <c r="G50" s="408"/>
      <c r="H50" s="314">
        <v>0.3333333333333333</v>
      </c>
      <c r="I50" s="518">
        <v>39877</v>
      </c>
      <c r="J50" s="313">
        <v>2009</v>
      </c>
      <c r="K50" s="313">
        <v>64</v>
      </c>
      <c r="L50" s="314">
        <v>0.17013888888888887</v>
      </c>
      <c r="M50" s="296">
        <v>3000</v>
      </c>
      <c r="N50" s="321">
        <v>86.4</v>
      </c>
      <c r="O50" s="75">
        <f t="shared" si="2"/>
        <v>561</v>
      </c>
      <c r="P50" s="280"/>
      <c r="Q50" s="405">
        <v>-1</v>
      </c>
      <c r="R50" s="20" t="s">
        <v>769</v>
      </c>
    </row>
    <row r="51" spans="1:17" ht="15.75">
      <c r="A51" s="10"/>
      <c r="B51" s="386" t="s">
        <v>231</v>
      </c>
      <c r="C51" s="411">
        <f>I50</f>
        <v>39877</v>
      </c>
      <c r="D51" s="346">
        <f>J50</f>
        <v>2009</v>
      </c>
      <c r="E51" s="346">
        <f>K50</f>
        <v>64</v>
      </c>
      <c r="F51" s="347">
        <f>L50</f>
        <v>0.17013888888888887</v>
      </c>
      <c r="G51" s="350">
        <f>IF((L51-F51)&gt;0,K51-E51,IF((L51-F51)=0,0,K51-E51-$G$106))</f>
        <v>0</v>
      </c>
      <c r="H51" s="347">
        <f>IF((L51-F51)&gt;0,L51-F51,IF((L51-F51)=0,0,$H$106+L51-F51))</f>
        <v>0.6666666666666666</v>
      </c>
      <c r="I51" s="412">
        <f>C52</f>
        <v>39877</v>
      </c>
      <c r="J51" s="346">
        <f>D52</f>
        <v>2009</v>
      </c>
      <c r="K51" s="346">
        <f>E52</f>
        <v>64</v>
      </c>
      <c r="L51" s="416">
        <f>F52</f>
        <v>0.8368055555555555</v>
      </c>
      <c r="M51" s="424"/>
      <c r="N51" s="425"/>
      <c r="O51" s="75" t="str">
        <f t="shared" si="2"/>
        <v> </v>
      </c>
      <c r="P51" s="280"/>
      <c r="Q51" s="405"/>
    </row>
    <row r="52" spans="1:18" ht="15">
      <c r="A52" s="307">
        <v>67</v>
      </c>
      <c r="B52" s="292" t="s">
        <v>410</v>
      </c>
      <c r="C52" s="518">
        <v>39877</v>
      </c>
      <c r="D52" s="313">
        <v>2009</v>
      </c>
      <c r="E52" s="313">
        <v>64</v>
      </c>
      <c r="F52" s="314">
        <v>0.8368055555555555</v>
      </c>
      <c r="G52" s="408"/>
      <c r="H52" s="314">
        <v>0.3333333333333333</v>
      </c>
      <c r="I52" s="518">
        <v>39878</v>
      </c>
      <c r="J52" s="313">
        <v>2009</v>
      </c>
      <c r="K52" s="313">
        <v>65</v>
      </c>
      <c r="L52" s="314">
        <v>0.17013888888888887</v>
      </c>
      <c r="M52" s="296">
        <v>3000</v>
      </c>
      <c r="N52" s="321">
        <v>86.4</v>
      </c>
      <c r="O52" s="75">
        <f t="shared" si="2"/>
        <v>566</v>
      </c>
      <c r="P52" s="280"/>
      <c r="Q52" s="405">
        <v>-1</v>
      </c>
      <c r="R52" s="20" t="s">
        <v>769</v>
      </c>
    </row>
    <row r="53" spans="1:17" ht="15.75">
      <c r="A53" s="10"/>
      <c r="B53" s="386" t="s">
        <v>231</v>
      </c>
      <c r="C53" s="411">
        <f>I52</f>
        <v>39878</v>
      </c>
      <c r="D53" s="346">
        <f>J52</f>
        <v>2009</v>
      </c>
      <c r="E53" s="346">
        <f>K52</f>
        <v>65</v>
      </c>
      <c r="F53" s="347">
        <f>L52</f>
        <v>0.17013888888888887</v>
      </c>
      <c r="G53" s="350">
        <f>IF((L53-F53)&gt;0,K53-E53,IF((L53-F53)=0,0,K53-E53-$G$106))</f>
        <v>0</v>
      </c>
      <c r="H53" s="347">
        <f>IF((L53-F53)&gt;0,L53-F53,IF((L53-F53)=0,0,$H$106+L53-F53))</f>
        <v>0.02430555555555558</v>
      </c>
      <c r="I53" s="412">
        <f>C54</f>
        <v>39878</v>
      </c>
      <c r="J53" s="346">
        <f>D54</f>
        <v>2009</v>
      </c>
      <c r="K53" s="346">
        <f>E54</f>
        <v>65</v>
      </c>
      <c r="L53" s="416">
        <f>F54</f>
        <v>0.19444444444444445</v>
      </c>
      <c r="M53" s="424"/>
      <c r="N53" s="425"/>
      <c r="O53" s="75" t="str">
        <f t="shared" si="2"/>
        <v> </v>
      </c>
      <c r="P53" s="280"/>
      <c r="Q53" s="405"/>
    </row>
    <row r="54" spans="1:17" ht="15">
      <c r="A54" s="307">
        <v>68</v>
      </c>
      <c r="B54" s="292" t="s">
        <v>411</v>
      </c>
      <c r="C54" s="518">
        <v>39878</v>
      </c>
      <c r="D54" s="313">
        <v>2009</v>
      </c>
      <c r="E54" s="313">
        <v>65</v>
      </c>
      <c r="F54" s="314">
        <v>0.19444444444444445</v>
      </c>
      <c r="G54" s="408"/>
      <c r="H54" s="314">
        <v>0.08333333333333333</v>
      </c>
      <c r="I54" s="518">
        <v>39878</v>
      </c>
      <c r="J54" s="313">
        <v>2009</v>
      </c>
      <c r="K54" s="313">
        <v>65</v>
      </c>
      <c r="L54" s="314">
        <v>0.2777777777777778</v>
      </c>
      <c r="M54" s="296">
        <v>4000</v>
      </c>
      <c r="N54" s="321">
        <v>28.8</v>
      </c>
      <c r="O54" s="75">
        <f t="shared" si="2"/>
        <v>567</v>
      </c>
      <c r="P54" s="280"/>
      <c r="Q54" s="405"/>
    </row>
    <row r="55" spans="1:17" ht="15.75">
      <c r="A55" s="10"/>
      <c r="B55" s="386" t="s">
        <v>231</v>
      </c>
      <c r="C55" s="411">
        <f>I54</f>
        <v>39878</v>
      </c>
      <c r="D55" s="346">
        <f>J54</f>
        <v>2009</v>
      </c>
      <c r="E55" s="346">
        <f>K54</f>
        <v>65</v>
      </c>
      <c r="F55" s="347">
        <f>L54</f>
        <v>0.2777777777777778</v>
      </c>
      <c r="G55" s="350">
        <f>IF((L55-F55)&gt;0,K55-E55,IF((L55-F55)=0,0,K55-E55-$G$106))</f>
        <v>0</v>
      </c>
      <c r="H55" s="347">
        <f>IF((L55-F55)&gt;0,L55-F55,IF((L55-F55)=0,0,$H$106+L55-F55))</f>
        <v>0.9166666666666666</v>
      </c>
      <c r="I55" s="412">
        <f>C56</f>
        <v>39879</v>
      </c>
      <c r="J55" s="346">
        <f>D56</f>
        <v>2009</v>
      </c>
      <c r="K55" s="346">
        <f>E56</f>
        <v>66</v>
      </c>
      <c r="L55" s="416">
        <f>F56</f>
        <v>0.19444444444444445</v>
      </c>
      <c r="M55" s="424"/>
      <c r="N55" s="425"/>
      <c r="O55" s="75" t="str">
        <f t="shared" si="2"/>
        <v> </v>
      </c>
      <c r="P55" s="280"/>
      <c r="Q55" s="405"/>
    </row>
    <row r="56" spans="1:18" ht="15">
      <c r="A56" s="307">
        <v>71</v>
      </c>
      <c r="B56" s="292" t="s">
        <v>415</v>
      </c>
      <c r="C56" s="518">
        <v>39879</v>
      </c>
      <c r="D56" s="313">
        <v>2009</v>
      </c>
      <c r="E56" s="313">
        <v>66</v>
      </c>
      <c r="F56" s="314">
        <v>0.19444444444444445</v>
      </c>
      <c r="G56" s="408"/>
      <c r="H56" s="314">
        <v>0.2777777777777778</v>
      </c>
      <c r="I56" s="518">
        <v>39879</v>
      </c>
      <c r="J56" s="313">
        <v>2009</v>
      </c>
      <c r="K56" s="313">
        <v>66</v>
      </c>
      <c r="L56" s="314">
        <v>0.47222222222222227</v>
      </c>
      <c r="M56" s="296">
        <v>3000</v>
      </c>
      <c r="N56" s="321">
        <v>72</v>
      </c>
      <c r="O56" s="75">
        <f t="shared" si="2"/>
        <v>570</v>
      </c>
      <c r="P56" s="280"/>
      <c r="Q56" s="405">
        <v>-1</v>
      </c>
      <c r="R56" s="20" t="s">
        <v>769</v>
      </c>
    </row>
    <row r="57" spans="1:17" ht="15.75">
      <c r="A57" s="10"/>
      <c r="B57" s="386" t="s">
        <v>231</v>
      </c>
      <c r="C57" s="578">
        <f>I56</f>
        <v>39879</v>
      </c>
      <c r="D57" s="579">
        <f>J56</f>
        <v>2009</v>
      </c>
      <c r="E57" s="579">
        <f>K56</f>
        <v>66</v>
      </c>
      <c r="F57" s="580">
        <f>L56</f>
        <v>0.47222222222222227</v>
      </c>
      <c r="G57" s="350">
        <f>IF((L57-F57)&gt;0,K57-E57,IF((L57-F57)=0,0,K57-E57-$G$106))</f>
        <v>0</v>
      </c>
      <c r="H57" s="348">
        <f>IF((L57-F57)&gt;0,L57-F57,IF((L57-F57)=0,0,$H$106+L57-F57))</f>
        <v>0.6666666666666665</v>
      </c>
      <c r="I57" s="589">
        <f>C58</f>
        <v>39880</v>
      </c>
      <c r="J57" s="579">
        <f>D58</f>
        <v>2009</v>
      </c>
      <c r="K57" s="579">
        <f>E58</f>
        <v>67</v>
      </c>
      <c r="L57" s="580">
        <f>F58</f>
        <v>0.1388888888888889</v>
      </c>
      <c r="M57" s="587"/>
      <c r="N57" s="425"/>
      <c r="O57" s="75" t="str">
        <f aca="true" t="shared" si="3" ref="O57:O103">IF(MID(B57,6,7)="NO_DATA",50,IF(A57=""," ",$O$2+A57-1))</f>
        <v> </v>
      </c>
      <c r="P57" s="280"/>
      <c r="Q57" s="405"/>
    </row>
    <row r="58" spans="1:18" ht="15">
      <c r="A58" s="307">
        <v>75</v>
      </c>
      <c r="B58" s="576" t="s">
        <v>419</v>
      </c>
      <c r="C58" s="518">
        <v>39880</v>
      </c>
      <c r="D58" s="313">
        <v>2009</v>
      </c>
      <c r="E58" s="313">
        <v>67</v>
      </c>
      <c r="F58" s="314">
        <v>0.1388888888888889</v>
      </c>
      <c r="G58" s="577"/>
      <c r="H58" s="351">
        <v>0.3333333333333333</v>
      </c>
      <c r="I58" s="518">
        <v>39880</v>
      </c>
      <c r="J58" s="313">
        <v>2009</v>
      </c>
      <c r="K58" s="313">
        <v>67</v>
      </c>
      <c r="L58" s="314">
        <v>0.47222222222222227</v>
      </c>
      <c r="M58" s="588">
        <v>3000</v>
      </c>
      <c r="N58" s="321">
        <v>86.4</v>
      </c>
      <c r="O58" s="75">
        <f t="shared" si="3"/>
        <v>574</v>
      </c>
      <c r="P58" s="280"/>
      <c r="Q58" s="405">
        <v>-1</v>
      </c>
      <c r="R58" s="20" t="s">
        <v>769</v>
      </c>
    </row>
    <row r="59" spans="1:17" ht="15.75">
      <c r="A59" s="10"/>
      <c r="B59" s="386" t="s">
        <v>231</v>
      </c>
      <c r="C59" s="578">
        <f>I58</f>
        <v>39880</v>
      </c>
      <c r="D59" s="579">
        <f>J58</f>
        <v>2009</v>
      </c>
      <c r="E59" s="579">
        <f>K58</f>
        <v>67</v>
      </c>
      <c r="F59" s="580">
        <f>L58</f>
        <v>0.47222222222222227</v>
      </c>
      <c r="G59" s="350">
        <f>IF((L59-F59)&gt;0,K59-E59,IF((L59-F59)=0,0,K59-E59-$G$106))</f>
        <v>0</v>
      </c>
      <c r="H59" s="348">
        <f>IF((L59-F59)&gt;0,L59-F59,IF((L59-F59)=0,0,$H$106+L59-F59))</f>
        <v>0.6666666666666665</v>
      </c>
      <c r="I59" s="589">
        <f>C60</f>
        <v>39881</v>
      </c>
      <c r="J59" s="579">
        <f>D60</f>
        <v>2009</v>
      </c>
      <c r="K59" s="579">
        <f>E60</f>
        <v>68</v>
      </c>
      <c r="L59" s="580">
        <f>F60</f>
        <v>0.1388888888888889</v>
      </c>
      <c r="M59" s="575"/>
      <c r="N59" s="288"/>
      <c r="O59" s="75" t="str">
        <f t="shared" si="3"/>
        <v> </v>
      </c>
      <c r="P59" s="280"/>
      <c r="Q59" s="405"/>
    </row>
    <row r="60" spans="1:18" ht="15">
      <c r="A60" s="307">
        <v>80</v>
      </c>
      <c r="B60" s="576" t="s">
        <v>425</v>
      </c>
      <c r="C60" s="518">
        <v>39881</v>
      </c>
      <c r="D60" s="313">
        <v>2009</v>
      </c>
      <c r="E60" s="313">
        <v>68</v>
      </c>
      <c r="F60" s="314">
        <v>0.1388888888888889</v>
      </c>
      <c r="G60" s="577"/>
      <c r="H60" s="351">
        <v>0.3333333333333333</v>
      </c>
      <c r="I60" s="518">
        <v>39881</v>
      </c>
      <c r="J60" s="313">
        <v>2009</v>
      </c>
      <c r="K60" s="313">
        <v>68</v>
      </c>
      <c r="L60" s="314">
        <v>0.47222222222222227</v>
      </c>
      <c r="M60" s="588">
        <v>3000</v>
      </c>
      <c r="N60" s="321">
        <v>86.4</v>
      </c>
      <c r="O60" s="75">
        <f t="shared" si="3"/>
        <v>579</v>
      </c>
      <c r="P60" s="280"/>
      <c r="Q60" s="405">
        <v>-1</v>
      </c>
      <c r="R60" s="20" t="s">
        <v>769</v>
      </c>
    </row>
    <row r="61" spans="1:17" ht="15.75">
      <c r="A61" s="10"/>
      <c r="B61" s="386" t="s">
        <v>231</v>
      </c>
      <c r="C61" s="578">
        <f>I60</f>
        <v>39881</v>
      </c>
      <c r="D61" s="579">
        <f>J60</f>
        <v>2009</v>
      </c>
      <c r="E61" s="579">
        <f>K60</f>
        <v>68</v>
      </c>
      <c r="F61" s="580">
        <f>L60</f>
        <v>0.47222222222222227</v>
      </c>
      <c r="G61" s="350">
        <f>IF((L61-F61)&gt;0,K61-E61,IF((L61-F61)=0,0,K61-E61-$G$106))</f>
        <v>0</v>
      </c>
      <c r="H61" s="348">
        <f>IF((L61-F61)&gt;0,L61-F61,IF((L61-F61)=0,0,$H$106+L61-F61))</f>
        <v>0.9270833333333333</v>
      </c>
      <c r="I61" s="343">
        <f>C62</f>
        <v>39882</v>
      </c>
      <c r="J61" s="579">
        <f>D62</f>
        <v>2009</v>
      </c>
      <c r="K61" s="579">
        <f>E62</f>
        <v>69</v>
      </c>
      <c r="L61" s="580">
        <f>F62</f>
        <v>0.3993055555555556</v>
      </c>
      <c r="M61" s="575"/>
      <c r="N61" s="288"/>
      <c r="O61" s="75" t="str">
        <f t="shared" si="3"/>
        <v> </v>
      </c>
      <c r="P61" s="280"/>
      <c r="Q61" s="405"/>
    </row>
    <row r="62" spans="1:18" ht="15">
      <c r="A62" s="307">
        <v>85</v>
      </c>
      <c r="B62" s="576" t="s">
        <v>431</v>
      </c>
      <c r="C62" s="518">
        <v>39882</v>
      </c>
      <c r="D62" s="313">
        <v>2009</v>
      </c>
      <c r="E62" s="313">
        <v>69</v>
      </c>
      <c r="F62" s="314">
        <v>0.3993055555555556</v>
      </c>
      <c r="G62" s="577"/>
      <c r="H62" s="351">
        <v>0.3333333333333333</v>
      </c>
      <c r="I62" s="518">
        <v>39882</v>
      </c>
      <c r="J62" s="313">
        <v>2009</v>
      </c>
      <c r="K62" s="313">
        <v>69</v>
      </c>
      <c r="L62" s="314">
        <v>0.7326388888888888</v>
      </c>
      <c r="M62" s="588">
        <v>3000</v>
      </c>
      <c r="N62" s="321">
        <v>86.4</v>
      </c>
      <c r="O62" s="75">
        <f t="shared" si="3"/>
        <v>584</v>
      </c>
      <c r="P62" s="280"/>
      <c r="Q62" s="405">
        <v>-1</v>
      </c>
      <c r="R62" s="20" t="s">
        <v>769</v>
      </c>
    </row>
    <row r="63" spans="1:17" ht="15.75">
      <c r="A63" s="10"/>
      <c r="B63" s="386" t="s">
        <v>231</v>
      </c>
      <c r="C63" s="578">
        <f>I62</f>
        <v>39882</v>
      </c>
      <c r="D63" s="579">
        <f>J62</f>
        <v>2009</v>
      </c>
      <c r="E63" s="579">
        <f>K62</f>
        <v>69</v>
      </c>
      <c r="F63" s="580">
        <f>L62</f>
        <v>0.7326388888888888</v>
      </c>
      <c r="G63" s="350">
        <f>IF((L63-F63)&gt;0,K63-E63,IF((L63-F63)=0,0,K63-E63-$G$106))</f>
        <v>0</v>
      </c>
      <c r="H63" s="348">
        <f>IF((L63-F63)&gt;0,L63-F63,IF((L63-F63)=0,0,$H$106+L63-F63))</f>
        <v>0.3958333333333335</v>
      </c>
      <c r="I63" s="343">
        <f>C64</f>
        <v>39883</v>
      </c>
      <c r="J63" s="579">
        <f>D64</f>
        <v>2009</v>
      </c>
      <c r="K63" s="579">
        <f>E64</f>
        <v>70</v>
      </c>
      <c r="L63" s="580">
        <f>F64</f>
        <v>0.12847222222222224</v>
      </c>
      <c r="M63" s="575"/>
      <c r="N63" s="288"/>
      <c r="O63" s="75" t="str">
        <f t="shared" si="3"/>
        <v> </v>
      </c>
      <c r="P63" s="280"/>
      <c r="Q63" s="405"/>
    </row>
    <row r="64" spans="1:18" ht="15">
      <c r="A64" s="307">
        <v>87</v>
      </c>
      <c r="B64" s="576" t="s">
        <v>435</v>
      </c>
      <c r="C64" s="518">
        <v>39883</v>
      </c>
      <c r="D64" s="313">
        <v>2009</v>
      </c>
      <c r="E64" s="313">
        <v>70</v>
      </c>
      <c r="F64" s="314">
        <v>0.12847222222222224</v>
      </c>
      <c r="G64" s="577"/>
      <c r="H64" s="351">
        <v>0.3333333333333333</v>
      </c>
      <c r="I64" s="518">
        <v>39883</v>
      </c>
      <c r="J64" s="313">
        <v>2009</v>
      </c>
      <c r="K64" s="313">
        <v>70</v>
      </c>
      <c r="L64" s="314">
        <v>0.4618055555555556</v>
      </c>
      <c r="M64" s="588">
        <v>3000</v>
      </c>
      <c r="N64" s="321">
        <v>86.4</v>
      </c>
      <c r="O64" s="75">
        <f t="shared" si="3"/>
        <v>586</v>
      </c>
      <c r="P64" s="280"/>
      <c r="Q64" s="405">
        <v>-1</v>
      </c>
      <c r="R64" s="20" t="s">
        <v>769</v>
      </c>
    </row>
    <row r="65" spans="1:17" ht="15.75">
      <c r="A65" s="10"/>
      <c r="B65" s="386" t="s">
        <v>231</v>
      </c>
      <c r="C65" s="578">
        <f>I64</f>
        <v>39883</v>
      </c>
      <c r="D65" s="579">
        <f>J64</f>
        <v>2009</v>
      </c>
      <c r="E65" s="579">
        <f>K64</f>
        <v>70</v>
      </c>
      <c r="F65" s="580">
        <f>L64</f>
        <v>0.4618055555555556</v>
      </c>
      <c r="G65" s="350">
        <f>IF((L65-F65)&gt;0,K65-E65,IF((L65-F65)=0,0,K65-E65-$G$106))</f>
        <v>0</v>
      </c>
      <c r="H65" s="348">
        <f>IF((L65-F65)&gt;0,L65-F65,IF((L65-F65)=0,0,$H$106+L65-F65))</f>
        <v>0.6666666666666667</v>
      </c>
      <c r="I65" s="343">
        <f>C66</f>
        <v>39884</v>
      </c>
      <c r="J65" s="579">
        <f>D66</f>
        <v>2009</v>
      </c>
      <c r="K65" s="579">
        <f>E66</f>
        <v>71</v>
      </c>
      <c r="L65" s="580">
        <f>F66</f>
        <v>0.12847222222222224</v>
      </c>
      <c r="M65" s="575"/>
      <c r="N65" s="288"/>
      <c r="O65" s="75" t="str">
        <f t="shared" si="3"/>
        <v> </v>
      </c>
      <c r="P65" s="280"/>
      <c r="Q65" s="405"/>
    </row>
    <row r="66" spans="1:18" ht="15">
      <c r="A66" s="307">
        <v>90</v>
      </c>
      <c r="B66" s="576" t="s">
        <v>438</v>
      </c>
      <c r="C66" s="518">
        <v>39884</v>
      </c>
      <c r="D66" s="313">
        <v>2009</v>
      </c>
      <c r="E66" s="313">
        <v>71</v>
      </c>
      <c r="F66" s="314">
        <v>0.12847222222222224</v>
      </c>
      <c r="G66" s="577"/>
      <c r="H66" s="351">
        <v>0.3333333333333333</v>
      </c>
      <c r="I66" s="518">
        <v>39884</v>
      </c>
      <c r="J66" s="313">
        <v>2009</v>
      </c>
      <c r="K66" s="313">
        <v>71</v>
      </c>
      <c r="L66" s="314">
        <v>0.4618055555555556</v>
      </c>
      <c r="M66" s="588">
        <v>3000</v>
      </c>
      <c r="N66" s="321">
        <v>86.4</v>
      </c>
      <c r="O66" s="75">
        <f t="shared" si="3"/>
        <v>589</v>
      </c>
      <c r="P66" s="280"/>
      <c r="Q66" s="405">
        <v>-1</v>
      </c>
      <c r="R66" s="20" t="s">
        <v>769</v>
      </c>
    </row>
    <row r="67" spans="1:17" ht="15.75">
      <c r="A67" s="10"/>
      <c r="B67" s="386" t="s">
        <v>231</v>
      </c>
      <c r="C67" s="578">
        <f>I66</f>
        <v>39884</v>
      </c>
      <c r="D67" s="579">
        <f>J66</f>
        <v>2009</v>
      </c>
      <c r="E67" s="579">
        <f>K66</f>
        <v>71</v>
      </c>
      <c r="F67" s="580">
        <f>L66</f>
        <v>0.4618055555555556</v>
      </c>
      <c r="G67" s="582">
        <f>IF((L67-F67)&gt;0,K67-E67,IF((L67-F67)=0,0,K67-E67-$G$106))</f>
        <v>0</v>
      </c>
      <c r="H67" s="585">
        <f>IF((L67-F67)&gt;0,L67-F67,IF((L67-F67)=0,0,$H$106+L67-F67))</f>
        <v>0.6666666666666667</v>
      </c>
      <c r="I67" s="343">
        <f>C68</f>
        <v>39885</v>
      </c>
      <c r="J67" s="579">
        <f>D68</f>
        <v>2009</v>
      </c>
      <c r="K67" s="579">
        <f>E68</f>
        <v>72</v>
      </c>
      <c r="L67" s="580">
        <f>F68</f>
        <v>0.12847222222222224</v>
      </c>
      <c r="M67" s="575"/>
      <c r="N67" s="288"/>
      <c r="O67" s="75" t="str">
        <f t="shared" si="3"/>
        <v> </v>
      </c>
      <c r="P67" s="280"/>
      <c r="Q67" s="405"/>
    </row>
    <row r="68" spans="1:18" ht="15">
      <c r="A68" s="307">
        <v>93</v>
      </c>
      <c r="B68" s="576" t="s">
        <v>441</v>
      </c>
      <c r="C68" s="518">
        <v>39885</v>
      </c>
      <c r="D68" s="313">
        <v>2009</v>
      </c>
      <c r="E68" s="313">
        <v>72</v>
      </c>
      <c r="F68" s="314">
        <v>0.12847222222222224</v>
      </c>
      <c r="G68" s="408"/>
      <c r="H68" s="351">
        <v>0.3333333333333333</v>
      </c>
      <c r="I68" s="518">
        <v>39885</v>
      </c>
      <c r="J68" s="313">
        <v>2009</v>
      </c>
      <c r="K68" s="313">
        <v>72</v>
      </c>
      <c r="L68" s="314">
        <v>0.4618055555555556</v>
      </c>
      <c r="M68" s="588">
        <v>3000</v>
      </c>
      <c r="N68" s="321">
        <v>86.4</v>
      </c>
      <c r="O68" s="75">
        <f t="shared" si="3"/>
        <v>592</v>
      </c>
      <c r="P68" s="280"/>
      <c r="Q68" s="405">
        <v>-1</v>
      </c>
      <c r="R68" s="20" t="s">
        <v>769</v>
      </c>
    </row>
    <row r="69" spans="1:17" ht="15.75">
      <c r="A69" s="10"/>
      <c r="B69" s="386" t="s">
        <v>231</v>
      </c>
      <c r="C69" s="578">
        <f>I68</f>
        <v>39885</v>
      </c>
      <c r="D69" s="579">
        <f>J68</f>
        <v>2009</v>
      </c>
      <c r="E69" s="579">
        <f>K68</f>
        <v>72</v>
      </c>
      <c r="F69" s="580">
        <f>L68</f>
        <v>0.4618055555555556</v>
      </c>
      <c r="G69" s="582">
        <f>IF((L69-F69)&gt;0,K69-E69,IF((L69-F69)=0,0,K69-E69-$G$106))</f>
        <v>0</v>
      </c>
      <c r="H69" s="585">
        <f>IF((L69-F69)&gt;0,L69-F69,IF((L69-F69)=0,0,$H$106+L69-F69))</f>
        <v>0.23611111111111105</v>
      </c>
      <c r="I69" s="343">
        <f>C70</f>
        <v>39885</v>
      </c>
      <c r="J69" s="579">
        <f>D70</f>
        <v>2009</v>
      </c>
      <c r="K69" s="579">
        <f>E70</f>
        <v>72</v>
      </c>
      <c r="L69" s="580">
        <f>F70</f>
        <v>0.6979166666666666</v>
      </c>
      <c r="M69" s="575"/>
      <c r="N69" s="288"/>
      <c r="O69" s="75" t="str">
        <f t="shared" si="3"/>
        <v> </v>
      </c>
      <c r="P69" s="280"/>
      <c r="Q69" s="405"/>
    </row>
    <row r="70" spans="1:17" ht="15">
      <c r="A70" s="307">
        <v>94</v>
      </c>
      <c r="B70" s="576" t="s">
        <v>442</v>
      </c>
      <c r="C70" s="518">
        <v>39885</v>
      </c>
      <c r="D70" s="313">
        <v>2009</v>
      </c>
      <c r="E70" s="313">
        <v>72</v>
      </c>
      <c r="F70" s="314">
        <v>0.6979166666666666</v>
      </c>
      <c r="G70" s="408"/>
      <c r="H70" s="351">
        <v>0.08333333333333333</v>
      </c>
      <c r="I70" s="518">
        <v>39885</v>
      </c>
      <c r="J70" s="313">
        <v>2009</v>
      </c>
      <c r="K70" s="313">
        <v>72</v>
      </c>
      <c r="L70" s="314">
        <v>0.78125</v>
      </c>
      <c r="M70" s="588">
        <v>4000</v>
      </c>
      <c r="N70" s="321">
        <v>28.8</v>
      </c>
      <c r="O70" s="75">
        <f t="shared" si="3"/>
        <v>593</v>
      </c>
      <c r="P70" s="280"/>
      <c r="Q70" s="405"/>
    </row>
    <row r="71" spans="1:17" ht="15.75">
      <c r="A71" s="10"/>
      <c r="B71" s="386" t="s">
        <v>231</v>
      </c>
      <c r="C71" s="578">
        <f>I70</f>
        <v>39885</v>
      </c>
      <c r="D71" s="579">
        <f>J70</f>
        <v>2009</v>
      </c>
      <c r="E71" s="579">
        <f>K70</f>
        <v>72</v>
      </c>
      <c r="F71" s="580">
        <f>L70</f>
        <v>0.78125</v>
      </c>
      <c r="G71" s="582">
        <f>IF((L71-F71)&gt;0,K71-E71,IF((L71-F71)=0,0,K71-E71-$G$106))</f>
        <v>0</v>
      </c>
      <c r="H71" s="585">
        <f>IF((L71-F71)&gt;0,L71-F71,IF((L71-F71)=0,0,$H$106+L71-F71))</f>
        <v>0.3368055555555556</v>
      </c>
      <c r="I71" s="343">
        <f>C72</f>
        <v>39886</v>
      </c>
      <c r="J71" s="579">
        <f>D72</f>
        <v>2009</v>
      </c>
      <c r="K71" s="579">
        <f>E72</f>
        <v>73</v>
      </c>
      <c r="L71" s="580">
        <f>F72</f>
        <v>0.11805555555555557</v>
      </c>
      <c r="M71" s="575"/>
      <c r="N71" s="288"/>
      <c r="O71" s="75" t="str">
        <f>IF(MID(B71,6,7)="NO_DATA",50,IF(A71=""," ",$O$2+A71-1))</f>
        <v> </v>
      </c>
      <c r="P71" s="280"/>
      <c r="Q71" s="405"/>
    </row>
    <row r="72" spans="1:18" ht="15">
      <c r="A72" s="307">
        <v>97</v>
      </c>
      <c r="B72" s="292" t="s">
        <v>445</v>
      </c>
      <c r="C72" s="518">
        <v>39886</v>
      </c>
      <c r="D72" s="313">
        <v>2009</v>
      </c>
      <c r="E72" s="313">
        <v>73</v>
      </c>
      <c r="F72" s="314">
        <v>0.11805555555555557</v>
      </c>
      <c r="G72" s="408"/>
      <c r="H72" s="314">
        <v>0.3333333333333333</v>
      </c>
      <c r="I72" s="518">
        <v>39886</v>
      </c>
      <c r="J72" s="313">
        <v>2009</v>
      </c>
      <c r="K72" s="313">
        <v>73</v>
      </c>
      <c r="L72" s="314">
        <v>0.4513888888888889</v>
      </c>
      <c r="M72" s="296">
        <v>3000</v>
      </c>
      <c r="N72" s="321">
        <v>86.4</v>
      </c>
      <c r="O72" s="75">
        <f t="shared" si="3"/>
        <v>596</v>
      </c>
      <c r="P72" s="280"/>
      <c r="Q72" s="405">
        <v>-1</v>
      </c>
      <c r="R72" s="20" t="s">
        <v>769</v>
      </c>
    </row>
    <row r="73" spans="1:17" ht="15.75">
      <c r="A73" s="10"/>
      <c r="B73" s="386" t="s">
        <v>231</v>
      </c>
      <c r="C73" s="578">
        <f>I72</f>
        <v>39886</v>
      </c>
      <c r="D73" s="579">
        <f>J72</f>
        <v>2009</v>
      </c>
      <c r="E73" s="579">
        <f>K72</f>
        <v>73</v>
      </c>
      <c r="F73" s="580">
        <f>L72</f>
        <v>0.4513888888888889</v>
      </c>
      <c r="G73" s="582">
        <f>IF((L73-F73)&gt;0,K73-E73,IF((L73-F73)=0,0,K73-E73-$G$106))</f>
        <v>0</v>
      </c>
      <c r="H73" s="585">
        <f>IF((L73-F73)&gt;0,L73-F73,IF((L73-F73)=0,0,$H$106+L73-F73))</f>
        <v>0.3541666666666666</v>
      </c>
      <c r="I73" s="343">
        <f>C74</f>
        <v>39886</v>
      </c>
      <c r="J73" s="579">
        <f>D74</f>
        <v>2009</v>
      </c>
      <c r="K73" s="579">
        <f>E74</f>
        <v>73</v>
      </c>
      <c r="L73" s="580">
        <f>F74</f>
        <v>0.8055555555555555</v>
      </c>
      <c r="M73" s="575"/>
      <c r="N73" s="288"/>
      <c r="O73" s="75" t="str">
        <f t="shared" si="3"/>
        <v> </v>
      </c>
      <c r="P73" s="280"/>
      <c r="Q73" s="405"/>
    </row>
    <row r="74" spans="1:18" ht="15">
      <c r="A74" s="307">
        <v>98</v>
      </c>
      <c r="B74" s="292" t="s">
        <v>446</v>
      </c>
      <c r="C74" s="518">
        <v>39886</v>
      </c>
      <c r="D74" s="313">
        <v>2009</v>
      </c>
      <c r="E74" s="313">
        <v>73</v>
      </c>
      <c r="F74" s="314">
        <v>0.8055555555555555</v>
      </c>
      <c r="G74" s="408"/>
      <c r="H74" s="314">
        <v>0.3333333333333333</v>
      </c>
      <c r="I74" s="518">
        <v>39887</v>
      </c>
      <c r="J74" s="313">
        <v>2009</v>
      </c>
      <c r="K74" s="313">
        <v>74</v>
      </c>
      <c r="L74" s="314">
        <v>0.1388888888888889</v>
      </c>
      <c r="M74" s="296">
        <v>3000</v>
      </c>
      <c r="N74" s="321">
        <v>86.4</v>
      </c>
      <c r="O74" s="75">
        <f t="shared" si="3"/>
        <v>597</v>
      </c>
      <c r="P74" s="280"/>
      <c r="Q74" s="405">
        <v>-1</v>
      </c>
      <c r="R74" s="20" t="s">
        <v>769</v>
      </c>
    </row>
    <row r="75" spans="1:17" ht="15.75">
      <c r="A75" s="10"/>
      <c r="B75" s="386" t="s">
        <v>231</v>
      </c>
      <c r="C75" s="578">
        <f>I74</f>
        <v>39887</v>
      </c>
      <c r="D75" s="579">
        <f>J74</f>
        <v>2009</v>
      </c>
      <c r="E75" s="579">
        <f>K74</f>
        <v>74</v>
      </c>
      <c r="F75" s="580">
        <f>L74</f>
        <v>0.1388888888888889</v>
      </c>
      <c r="G75" s="582">
        <f>IF((L75-F75)&gt;0,K75-E75,IF((L75-F75)=0,0,K75-E75-$G$106))</f>
        <v>0</v>
      </c>
      <c r="H75" s="585">
        <f>IF((L75-F75)&gt;0,L75-F75,IF((L75-F75)=0,0,$H$106+L75-F75))</f>
        <v>0.6666666666666665</v>
      </c>
      <c r="I75" s="343">
        <f>C76</f>
        <v>39887</v>
      </c>
      <c r="J75" s="579">
        <f>D76</f>
        <v>2009</v>
      </c>
      <c r="K75" s="579">
        <f>E76</f>
        <v>74</v>
      </c>
      <c r="L75" s="580">
        <f>F76</f>
        <v>0.8055555555555555</v>
      </c>
      <c r="M75" s="575"/>
      <c r="N75" s="288"/>
      <c r="O75" s="75" t="str">
        <f t="shared" si="3"/>
        <v> </v>
      </c>
      <c r="P75" s="280"/>
      <c r="Q75" s="405"/>
    </row>
    <row r="76" spans="1:18" ht="15">
      <c r="A76" s="307">
        <v>101</v>
      </c>
      <c r="B76" s="292" t="s">
        <v>449</v>
      </c>
      <c r="C76" s="518">
        <v>39887</v>
      </c>
      <c r="D76" s="313">
        <v>2009</v>
      </c>
      <c r="E76" s="313">
        <v>74</v>
      </c>
      <c r="F76" s="314">
        <v>0.8055555555555555</v>
      </c>
      <c r="G76" s="408"/>
      <c r="H76" s="314">
        <v>0.3333333333333333</v>
      </c>
      <c r="I76" s="518">
        <v>39888</v>
      </c>
      <c r="J76" s="313">
        <v>2009</v>
      </c>
      <c r="K76" s="313">
        <v>75</v>
      </c>
      <c r="L76" s="314">
        <v>0.1388888888888889</v>
      </c>
      <c r="M76" s="296">
        <v>3000</v>
      </c>
      <c r="N76" s="321">
        <v>86.4</v>
      </c>
      <c r="O76" s="75">
        <f t="shared" si="3"/>
        <v>600</v>
      </c>
      <c r="P76" s="280"/>
      <c r="Q76" s="405">
        <v>-1</v>
      </c>
      <c r="R76" s="20" t="s">
        <v>769</v>
      </c>
    </row>
    <row r="77" spans="1:17" ht="15.75">
      <c r="A77" s="10"/>
      <c r="B77" s="386" t="s">
        <v>231</v>
      </c>
      <c r="C77" s="578">
        <f>I76</f>
        <v>39888</v>
      </c>
      <c r="D77" s="579">
        <f>J76</f>
        <v>2009</v>
      </c>
      <c r="E77" s="579">
        <f>K76</f>
        <v>75</v>
      </c>
      <c r="F77" s="580">
        <f>L76</f>
        <v>0.1388888888888889</v>
      </c>
      <c r="G77" s="582">
        <f>IF((L77-F77)&gt;0,K77-E77,IF((L77-F77)=0,0,K77-E77-$G$106))</f>
        <v>0</v>
      </c>
      <c r="H77" s="585">
        <f>IF((L77-F77)&gt;0,L77-F77,IF((L77-F77)=0,0,$H$106+L77-F77))</f>
        <v>0.10069444444444445</v>
      </c>
      <c r="I77" s="343">
        <f>C78</f>
        <v>39888</v>
      </c>
      <c r="J77" s="579">
        <f>D78</f>
        <v>2009</v>
      </c>
      <c r="K77" s="579">
        <f>E78</f>
        <v>75</v>
      </c>
      <c r="L77" s="580">
        <f>F78</f>
        <v>0.23958333333333334</v>
      </c>
      <c r="M77" s="575"/>
      <c r="N77" s="288"/>
      <c r="O77" s="75" t="str">
        <f t="shared" si="3"/>
        <v> </v>
      </c>
      <c r="P77" s="280"/>
      <c r="Q77" s="405"/>
    </row>
    <row r="78" spans="1:17" ht="15">
      <c r="A78" s="307">
        <v>103</v>
      </c>
      <c r="B78" s="292" t="s">
        <v>451</v>
      </c>
      <c r="C78" s="518">
        <v>39888</v>
      </c>
      <c r="D78" s="313">
        <v>2009</v>
      </c>
      <c r="E78" s="313">
        <v>75</v>
      </c>
      <c r="F78" s="314">
        <v>0.23958333333333334</v>
      </c>
      <c r="G78" s="408"/>
      <c r="H78" s="314">
        <v>0.08333333333333333</v>
      </c>
      <c r="I78" s="518">
        <v>39888</v>
      </c>
      <c r="J78" s="313">
        <v>2009</v>
      </c>
      <c r="K78" s="313">
        <v>75</v>
      </c>
      <c r="L78" s="314">
        <v>0.3229166666666667</v>
      </c>
      <c r="M78" s="296">
        <v>4000</v>
      </c>
      <c r="N78" s="321">
        <v>28.8</v>
      </c>
      <c r="O78" s="75">
        <f t="shared" si="3"/>
        <v>602</v>
      </c>
      <c r="P78" s="280"/>
      <c r="Q78" s="405"/>
    </row>
    <row r="79" spans="1:17" ht="15.75">
      <c r="A79" s="10"/>
      <c r="B79" s="386" t="s">
        <v>231</v>
      </c>
      <c r="C79" s="578">
        <f>I78</f>
        <v>39888</v>
      </c>
      <c r="D79" s="579">
        <f>J78</f>
        <v>2009</v>
      </c>
      <c r="E79" s="579">
        <f>K78</f>
        <v>75</v>
      </c>
      <c r="F79" s="580">
        <f>L78</f>
        <v>0.3229166666666667</v>
      </c>
      <c r="G79" s="582">
        <f>IF((L79-F79)&gt;0,K79-E79,IF((L79-F79)=0,0,K79-E79-$G$106))</f>
        <v>0</v>
      </c>
      <c r="H79" s="585">
        <f>IF((L79-F79)&gt;0,L79-F79,IF((L79-F79)=0,0,$H$106+L79-F79))</f>
        <v>0.4826388888888888</v>
      </c>
      <c r="I79" s="343">
        <f>C80</f>
        <v>39888</v>
      </c>
      <c r="J79" s="579">
        <f>D80</f>
        <v>2009</v>
      </c>
      <c r="K79" s="579">
        <f>E80</f>
        <v>75</v>
      </c>
      <c r="L79" s="580">
        <f>F80</f>
        <v>0.8055555555555555</v>
      </c>
      <c r="M79" s="575"/>
      <c r="N79" s="288"/>
      <c r="O79" s="75" t="str">
        <f t="shared" si="3"/>
        <v> </v>
      </c>
      <c r="P79" s="280"/>
      <c r="Q79" s="405"/>
    </row>
    <row r="80" spans="1:18" ht="15">
      <c r="A80" s="307">
        <v>105</v>
      </c>
      <c r="B80" s="292" t="s">
        <v>454</v>
      </c>
      <c r="C80" s="518">
        <v>39888</v>
      </c>
      <c r="D80" s="313">
        <v>2009</v>
      </c>
      <c r="E80" s="313">
        <v>75</v>
      </c>
      <c r="F80" s="314">
        <v>0.8055555555555555</v>
      </c>
      <c r="G80" s="408"/>
      <c r="H80" s="314">
        <v>0.3333333333333333</v>
      </c>
      <c r="I80" s="518">
        <v>39889</v>
      </c>
      <c r="J80" s="313">
        <v>2009</v>
      </c>
      <c r="K80" s="313">
        <v>76</v>
      </c>
      <c r="L80" s="314">
        <v>0.1388888888888889</v>
      </c>
      <c r="M80" s="296">
        <v>3000</v>
      </c>
      <c r="N80" s="321">
        <v>86.4</v>
      </c>
      <c r="O80" s="75">
        <f t="shared" si="3"/>
        <v>604</v>
      </c>
      <c r="P80" s="280"/>
      <c r="Q80" s="405">
        <v>-1</v>
      </c>
      <c r="R80" s="20" t="s">
        <v>769</v>
      </c>
    </row>
    <row r="81" spans="1:17" ht="15.75">
      <c r="A81" s="10"/>
      <c r="B81" s="386" t="s">
        <v>231</v>
      </c>
      <c r="C81" s="578">
        <f>I80</f>
        <v>39889</v>
      </c>
      <c r="D81" s="579">
        <f>J80</f>
        <v>2009</v>
      </c>
      <c r="E81" s="579">
        <f>K80</f>
        <v>76</v>
      </c>
      <c r="F81" s="580">
        <f>L80</f>
        <v>0.1388888888888889</v>
      </c>
      <c r="G81" s="582">
        <f>IF((L81-F81)&gt;0,K81-E81,IF((L81-F81)=0,0,K81-E81-$G$106))</f>
        <v>0</v>
      </c>
      <c r="H81" s="585">
        <f>IF((L81-F81)&gt;0,L81-F81,IF((L81-F81)=0,0,$H$106+L81-F81))</f>
        <v>0.65625</v>
      </c>
      <c r="I81" s="343">
        <f>C82</f>
        <v>39889</v>
      </c>
      <c r="J81" s="579">
        <f>D82</f>
        <v>2009</v>
      </c>
      <c r="K81" s="579">
        <f>E82</f>
        <v>76</v>
      </c>
      <c r="L81" s="580">
        <f>F82</f>
        <v>0.7951388888888888</v>
      </c>
      <c r="M81" s="575"/>
      <c r="N81" s="288"/>
      <c r="O81" s="75" t="str">
        <f t="shared" si="3"/>
        <v> </v>
      </c>
      <c r="P81" s="280"/>
      <c r="Q81" s="405"/>
    </row>
    <row r="82" spans="1:18" ht="15">
      <c r="A82" s="307">
        <v>108</v>
      </c>
      <c r="B82" s="292" t="s">
        <v>457</v>
      </c>
      <c r="C82" s="518">
        <v>39889</v>
      </c>
      <c r="D82" s="313">
        <v>2009</v>
      </c>
      <c r="E82" s="313">
        <v>76</v>
      </c>
      <c r="F82" s="314">
        <v>0.7951388888888888</v>
      </c>
      <c r="G82" s="408"/>
      <c r="H82" s="314">
        <v>0.3333333333333333</v>
      </c>
      <c r="I82" s="518">
        <v>39890</v>
      </c>
      <c r="J82" s="313">
        <v>2009</v>
      </c>
      <c r="K82" s="313">
        <v>77</v>
      </c>
      <c r="L82" s="314">
        <v>0.12847222222222224</v>
      </c>
      <c r="M82" s="296">
        <v>3000</v>
      </c>
      <c r="N82" s="321">
        <v>86.4</v>
      </c>
      <c r="O82" s="75">
        <f t="shared" si="3"/>
        <v>607</v>
      </c>
      <c r="P82" s="280"/>
      <c r="Q82" s="405">
        <v>-1</v>
      </c>
      <c r="R82" s="20" t="s">
        <v>769</v>
      </c>
    </row>
    <row r="83" spans="1:17" ht="15.75">
      <c r="A83" s="10"/>
      <c r="B83" s="386" t="s">
        <v>231</v>
      </c>
      <c r="C83" s="578">
        <f>I82</f>
        <v>39890</v>
      </c>
      <c r="D83" s="579">
        <f>J82</f>
        <v>2009</v>
      </c>
      <c r="E83" s="579">
        <f>K82</f>
        <v>77</v>
      </c>
      <c r="F83" s="580">
        <f>L82</f>
        <v>0.12847222222222224</v>
      </c>
      <c r="G83" s="582">
        <f>IF((L83-F83)&gt;0,K83-E83,IF((L83-F83)=0,0,K83-E83-$G$106))</f>
        <v>0</v>
      </c>
      <c r="H83" s="585">
        <f>IF((L83-F83)&gt;0,L83-F83,IF((L83-F83)=0,0,$H$106+L83-F83))</f>
        <v>0.8854166666666666</v>
      </c>
      <c r="I83" s="343">
        <f>C84</f>
        <v>39891</v>
      </c>
      <c r="J83" s="579">
        <f>D84</f>
        <v>2009</v>
      </c>
      <c r="K83" s="579">
        <f>E84</f>
        <v>78</v>
      </c>
      <c r="L83" s="580">
        <f>F84</f>
        <v>0.013888888888888888</v>
      </c>
      <c r="M83" s="575"/>
      <c r="N83" s="288"/>
      <c r="O83" s="75" t="str">
        <f t="shared" si="3"/>
        <v> </v>
      </c>
      <c r="P83" s="280"/>
      <c r="Q83" s="405"/>
    </row>
    <row r="84" spans="1:17" ht="15">
      <c r="A84" s="307">
        <v>112</v>
      </c>
      <c r="B84" s="292" t="s">
        <v>462</v>
      </c>
      <c r="C84" s="518">
        <v>39891</v>
      </c>
      <c r="D84" s="313">
        <v>2009</v>
      </c>
      <c r="E84" s="313">
        <v>78</v>
      </c>
      <c r="F84" s="314">
        <v>0.013888888888888888</v>
      </c>
      <c r="G84" s="408"/>
      <c r="H84" s="314">
        <v>0.051388888888888894</v>
      </c>
      <c r="I84" s="518">
        <v>39891</v>
      </c>
      <c r="J84" s="313">
        <v>2009</v>
      </c>
      <c r="K84" s="313">
        <v>78</v>
      </c>
      <c r="L84" s="314">
        <v>0.06527777777777778</v>
      </c>
      <c r="M84" s="296">
        <v>4000</v>
      </c>
      <c r="N84" s="321">
        <v>17.76</v>
      </c>
      <c r="O84" s="75">
        <f t="shared" si="3"/>
        <v>611</v>
      </c>
      <c r="P84" s="280"/>
      <c r="Q84" s="405"/>
    </row>
    <row r="85" spans="1:17" ht="15.75">
      <c r="A85" s="10"/>
      <c r="B85" s="386" t="s">
        <v>231</v>
      </c>
      <c r="C85" s="578">
        <f>I84</f>
        <v>39891</v>
      </c>
      <c r="D85" s="579">
        <f>J84</f>
        <v>2009</v>
      </c>
      <c r="E85" s="579">
        <f>K84</f>
        <v>78</v>
      </c>
      <c r="F85" s="580">
        <f>L84</f>
        <v>0.06527777777777778</v>
      </c>
      <c r="G85" s="582">
        <f>IF((L85-F85)&gt;0,K85-E85,IF((L85-F85)=0,0,K85-E85-$G$106))</f>
        <v>0</v>
      </c>
      <c r="H85" s="585">
        <f>IF((L85-F85)&gt;0,L85-F85,IF((L85-F85)=0,0,$H$106+L85-F85))</f>
        <v>0.04236111111111111</v>
      </c>
      <c r="I85" s="343">
        <f>C86</f>
        <v>39891</v>
      </c>
      <c r="J85" s="579">
        <f>D86</f>
        <v>2009</v>
      </c>
      <c r="K85" s="579">
        <f>E86</f>
        <v>78</v>
      </c>
      <c r="L85" s="580">
        <f>F86</f>
        <v>0.1076388888888889</v>
      </c>
      <c r="M85" s="575"/>
      <c r="N85" s="288"/>
      <c r="O85" s="75" t="str">
        <f t="shared" si="3"/>
        <v> </v>
      </c>
      <c r="P85" s="280"/>
      <c r="Q85" s="405"/>
    </row>
    <row r="86" spans="1:17" ht="15">
      <c r="A86" s="307">
        <v>113</v>
      </c>
      <c r="B86" s="292" t="s">
        <v>463</v>
      </c>
      <c r="C86" s="518">
        <v>39891</v>
      </c>
      <c r="D86" s="313">
        <v>2009</v>
      </c>
      <c r="E86" s="313">
        <v>78</v>
      </c>
      <c r="F86" s="314">
        <v>0.1076388888888889</v>
      </c>
      <c r="G86" s="408"/>
      <c r="H86" s="314">
        <v>0.3333333333333333</v>
      </c>
      <c r="I86" s="518">
        <v>39891</v>
      </c>
      <c r="J86" s="313">
        <v>2009</v>
      </c>
      <c r="K86" s="313">
        <v>78</v>
      </c>
      <c r="L86" s="314">
        <v>0.44097222222222227</v>
      </c>
      <c r="M86" s="296">
        <v>3000</v>
      </c>
      <c r="N86" s="321">
        <v>86.4</v>
      </c>
      <c r="O86" s="75">
        <f t="shared" si="3"/>
        <v>612</v>
      </c>
      <c r="P86" s="280"/>
      <c r="Q86" s="405"/>
    </row>
    <row r="87" spans="1:17" ht="15.75">
      <c r="A87" s="10"/>
      <c r="B87" s="386" t="s">
        <v>231</v>
      </c>
      <c r="C87" s="578">
        <f>I86</f>
        <v>39891</v>
      </c>
      <c r="D87" s="579">
        <f>J86</f>
        <v>2009</v>
      </c>
      <c r="E87" s="579">
        <f>K86</f>
        <v>78</v>
      </c>
      <c r="F87" s="580">
        <f>L86</f>
        <v>0.44097222222222227</v>
      </c>
      <c r="G87" s="582">
        <f>IF((L87-F87)&gt;0,K87-E87,IF((L87-F87)=0,0,K87-E87-$G$106))</f>
        <v>0</v>
      </c>
      <c r="H87" s="585">
        <f>IF((L87-F87)&gt;0,L87-F87,IF((L87-F87)=0,0,$H$106+L87-F87))</f>
        <v>0.6666666666666665</v>
      </c>
      <c r="I87" s="343">
        <f>C88</f>
        <v>39892</v>
      </c>
      <c r="J87" s="579">
        <f>D88</f>
        <v>2009</v>
      </c>
      <c r="K87" s="579">
        <f>E88</f>
        <v>79</v>
      </c>
      <c r="L87" s="580">
        <f>F88</f>
        <v>0.1076388888888889</v>
      </c>
      <c r="M87" s="575"/>
      <c r="N87" s="288"/>
      <c r="O87" s="75" t="str">
        <f t="shared" si="3"/>
        <v> </v>
      </c>
      <c r="P87" s="280"/>
      <c r="Q87" s="405"/>
    </row>
    <row r="88" spans="1:18" ht="15">
      <c r="A88" s="307">
        <v>115</v>
      </c>
      <c r="B88" s="292" t="s">
        <v>465</v>
      </c>
      <c r="C88" s="518">
        <v>39892</v>
      </c>
      <c r="D88" s="313">
        <v>2009</v>
      </c>
      <c r="E88" s="313">
        <v>79</v>
      </c>
      <c r="F88" s="314">
        <v>0.1076388888888889</v>
      </c>
      <c r="G88" s="408"/>
      <c r="H88" s="314">
        <v>0.3333333333333333</v>
      </c>
      <c r="I88" s="518">
        <v>39892</v>
      </c>
      <c r="J88" s="313">
        <v>2009</v>
      </c>
      <c r="K88" s="313">
        <v>79</v>
      </c>
      <c r="L88" s="314">
        <v>0.44097222222222227</v>
      </c>
      <c r="M88" s="296">
        <v>3000</v>
      </c>
      <c r="N88" s="321">
        <v>86.4</v>
      </c>
      <c r="O88" s="75">
        <f t="shared" si="3"/>
        <v>614</v>
      </c>
      <c r="P88" s="280"/>
      <c r="Q88" s="405">
        <v>-1</v>
      </c>
      <c r="R88" s="20" t="s">
        <v>769</v>
      </c>
    </row>
    <row r="89" spans="1:17" ht="15.75">
      <c r="A89" s="10"/>
      <c r="B89" s="386" t="s">
        <v>231</v>
      </c>
      <c r="C89" s="578">
        <f>I88</f>
        <v>39892</v>
      </c>
      <c r="D89" s="579">
        <f>J88</f>
        <v>2009</v>
      </c>
      <c r="E89" s="579">
        <f>K88</f>
        <v>79</v>
      </c>
      <c r="F89" s="580">
        <f>L88</f>
        <v>0.44097222222222227</v>
      </c>
      <c r="G89" s="582">
        <f>IF((L89-F89)&gt;0,K89-E89,IF((L89-F89)=0,0,K89-E89-$G$106))</f>
        <v>0</v>
      </c>
      <c r="H89" s="585">
        <f>IF((L89-F89)&gt;0,L89-F89,IF((L89-F89)=0,0,$H$106+L89-F89))</f>
        <v>0.65625</v>
      </c>
      <c r="I89" s="343">
        <f>C90</f>
        <v>39893</v>
      </c>
      <c r="J89" s="579">
        <f>D90</f>
        <v>2009</v>
      </c>
      <c r="K89" s="579">
        <f>E90</f>
        <v>80</v>
      </c>
      <c r="L89" s="580">
        <f>F90</f>
        <v>0.09722222222222222</v>
      </c>
      <c r="M89" s="575"/>
      <c r="N89" s="288"/>
      <c r="O89" s="75" t="str">
        <f t="shared" si="3"/>
        <v> </v>
      </c>
      <c r="P89" s="280"/>
      <c r="Q89" s="405"/>
    </row>
    <row r="90" spans="1:18" ht="15">
      <c r="A90" s="307">
        <v>119</v>
      </c>
      <c r="B90" s="292" t="s">
        <v>470</v>
      </c>
      <c r="C90" s="518">
        <v>39893</v>
      </c>
      <c r="D90" s="313">
        <v>2009</v>
      </c>
      <c r="E90" s="313">
        <v>80</v>
      </c>
      <c r="F90" s="314">
        <v>0.09722222222222222</v>
      </c>
      <c r="G90" s="408"/>
      <c r="H90" s="314">
        <v>0.3333333333333333</v>
      </c>
      <c r="I90" s="518">
        <v>39893</v>
      </c>
      <c r="J90" s="313">
        <v>2009</v>
      </c>
      <c r="K90" s="313">
        <v>80</v>
      </c>
      <c r="L90" s="314">
        <v>0.4305555555555556</v>
      </c>
      <c r="M90" s="296">
        <v>3000</v>
      </c>
      <c r="N90" s="321">
        <v>86.4</v>
      </c>
      <c r="O90" s="75">
        <f t="shared" si="3"/>
        <v>618</v>
      </c>
      <c r="P90" s="280"/>
      <c r="Q90" s="405">
        <v>-1</v>
      </c>
      <c r="R90" s="20" t="s">
        <v>769</v>
      </c>
    </row>
    <row r="91" spans="1:17" ht="15.75">
      <c r="A91" s="10"/>
      <c r="B91" s="386" t="s">
        <v>231</v>
      </c>
      <c r="C91" s="578">
        <f>I90</f>
        <v>39893</v>
      </c>
      <c r="D91" s="579">
        <f>J90</f>
        <v>2009</v>
      </c>
      <c r="E91" s="579">
        <f>K90</f>
        <v>80</v>
      </c>
      <c r="F91" s="580">
        <f>L90</f>
        <v>0.4305555555555556</v>
      </c>
      <c r="G91" s="582">
        <f>IF((L91-F91)&gt;0,K91-E91,IF((L91-F91)=0,0,K91-E91-$G$106))</f>
        <v>0</v>
      </c>
      <c r="H91" s="585">
        <f>IF((L91-F91)&gt;0,L91-F91,IF((L91-F91)=0,0,$H$106+L91-F91))</f>
        <v>0.5624999999999999</v>
      </c>
      <c r="I91" s="343">
        <f>C92</f>
        <v>39893</v>
      </c>
      <c r="J91" s="579">
        <f>D92</f>
        <v>2009</v>
      </c>
      <c r="K91" s="579">
        <f>E92</f>
        <v>80</v>
      </c>
      <c r="L91" s="580">
        <f>F92</f>
        <v>0.9930555555555555</v>
      </c>
      <c r="M91" s="575"/>
      <c r="N91" s="288"/>
      <c r="O91" s="75" t="str">
        <f t="shared" si="3"/>
        <v> </v>
      </c>
      <c r="P91" s="280"/>
      <c r="Q91" s="405"/>
    </row>
    <row r="92" spans="1:17" ht="15">
      <c r="A92" s="307">
        <v>121</v>
      </c>
      <c r="B92" s="292" t="s">
        <v>473</v>
      </c>
      <c r="C92" s="518">
        <v>39893</v>
      </c>
      <c r="D92" s="313">
        <v>2009</v>
      </c>
      <c r="E92" s="313">
        <v>80</v>
      </c>
      <c r="F92" s="314">
        <v>0.9930555555555555</v>
      </c>
      <c r="G92" s="408"/>
      <c r="H92" s="314">
        <v>0.06180555555555556</v>
      </c>
      <c r="I92" s="518">
        <v>39894</v>
      </c>
      <c r="J92" s="313">
        <v>2009</v>
      </c>
      <c r="K92" s="313">
        <v>81</v>
      </c>
      <c r="L92" s="314">
        <v>0.05486111111111111</v>
      </c>
      <c r="M92" s="296">
        <v>4000</v>
      </c>
      <c r="N92" s="321">
        <v>21.36</v>
      </c>
      <c r="O92" s="75">
        <f t="shared" si="3"/>
        <v>620</v>
      </c>
      <c r="P92" s="280"/>
      <c r="Q92" s="405"/>
    </row>
    <row r="93" spans="1:17" ht="15.75">
      <c r="A93" s="10"/>
      <c r="B93" s="386" t="s">
        <v>231</v>
      </c>
      <c r="C93" s="578">
        <f>I92</f>
        <v>39894</v>
      </c>
      <c r="D93" s="579">
        <f>J92</f>
        <v>2009</v>
      </c>
      <c r="E93" s="579">
        <f>K92</f>
        <v>81</v>
      </c>
      <c r="F93" s="580">
        <f>L92</f>
        <v>0.05486111111111111</v>
      </c>
      <c r="G93" s="582">
        <f>IF((L93-F93)&gt;0,K93-E93,IF((L93-F93)=0,0,K93-E93-$G$106))</f>
        <v>0</v>
      </c>
      <c r="H93" s="585">
        <f>IF((L93-F93)&gt;0,L93-F93,IF((L93-F93)=0,0,$H$106+L93-F93))</f>
        <v>0.04236111111111111</v>
      </c>
      <c r="I93" s="343">
        <f>C94</f>
        <v>39894</v>
      </c>
      <c r="J93" s="579">
        <f>D94</f>
        <v>2009</v>
      </c>
      <c r="K93" s="579">
        <f>E94</f>
        <v>81</v>
      </c>
      <c r="L93" s="580">
        <f>F94</f>
        <v>0.09722222222222222</v>
      </c>
      <c r="M93" s="575"/>
      <c r="N93" s="288"/>
      <c r="O93" s="75" t="str">
        <f t="shared" si="3"/>
        <v> </v>
      </c>
      <c r="P93" s="280"/>
      <c r="Q93" s="405"/>
    </row>
    <row r="94" spans="1:18" ht="15">
      <c r="A94" s="307">
        <v>122</v>
      </c>
      <c r="B94" s="292" t="s">
        <v>474</v>
      </c>
      <c r="C94" s="518">
        <v>39894</v>
      </c>
      <c r="D94" s="313">
        <v>2009</v>
      </c>
      <c r="E94" s="313">
        <v>81</v>
      </c>
      <c r="F94" s="314">
        <v>0.09722222222222222</v>
      </c>
      <c r="G94" s="408"/>
      <c r="H94" s="314">
        <v>0.3333333333333333</v>
      </c>
      <c r="I94" s="518">
        <v>39894</v>
      </c>
      <c r="J94" s="313">
        <v>2009</v>
      </c>
      <c r="K94" s="313">
        <v>81</v>
      </c>
      <c r="L94" s="314">
        <v>0.4305555555555556</v>
      </c>
      <c r="M94" s="296">
        <v>3000</v>
      </c>
      <c r="N94" s="321">
        <v>86.4</v>
      </c>
      <c r="O94" s="75">
        <f t="shared" si="3"/>
        <v>621</v>
      </c>
      <c r="P94" s="280"/>
      <c r="Q94" s="405">
        <v>-1</v>
      </c>
      <c r="R94" s="20" t="s">
        <v>769</v>
      </c>
    </row>
    <row r="95" spans="1:17" ht="15.75">
      <c r="A95" s="10"/>
      <c r="B95" s="386" t="s">
        <v>231</v>
      </c>
      <c r="C95" s="578">
        <f>I94</f>
        <v>39894</v>
      </c>
      <c r="D95" s="579">
        <f>J94</f>
        <v>2009</v>
      </c>
      <c r="E95" s="579">
        <f>K94</f>
        <v>81</v>
      </c>
      <c r="F95" s="580">
        <f>L94</f>
        <v>0.4305555555555556</v>
      </c>
      <c r="G95" s="582">
        <f>IF((L95-F95)&gt;0,K95-E95,IF((L95-F95)=0,0,K95-E95-$G$106))</f>
        <v>0</v>
      </c>
      <c r="H95" s="585">
        <f>IF((L95-F95)&gt;0,L95-F95,IF((L95-F95)=0,0,$H$106+L95-F95))</f>
        <v>0.6666666666666667</v>
      </c>
      <c r="I95" s="343">
        <f>C96</f>
        <v>39895</v>
      </c>
      <c r="J95" s="579">
        <f>D96</f>
        <v>2009</v>
      </c>
      <c r="K95" s="579">
        <f>E96</f>
        <v>82</v>
      </c>
      <c r="L95" s="580">
        <f>F96</f>
        <v>0.09722222222222222</v>
      </c>
      <c r="M95" s="575"/>
      <c r="N95" s="288"/>
      <c r="O95" s="75" t="str">
        <f t="shared" si="3"/>
        <v> </v>
      </c>
      <c r="P95" s="280"/>
      <c r="Q95" s="405"/>
    </row>
    <row r="96" spans="1:18" ht="15">
      <c r="A96" s="307">
        <v>126</v>
      </c>
      <c r="B96" s="292" t="s">
        <v>479</v>
      </c>
      <c r="C96" s="518">
        <v>39895</v>
      </c>
      <c r="D96" s="313">
        <v>2009</v>
      </c>
      <c r="E96" s="313">
        <v>82</v>
      </c>
      <c r="F96" s="314">
        <v>0.09722222222222222</v>
      </c>
      <c r="G96" s="408"/>
      <c r="H96" s="314">
        <v>0.3333333333333333</v>
      </c>
      <c r="I96" s="518">
        <v>39895</v>
      </c>
      <c r="J96" s="313">
        <v>2009</v>
      </c>
      <c r="K96" s="313">
        <v>82</v>
      </c>
      <c r="L96" s="314">
        <v>0.4305555555555556</v>
      </c>
      <c r="M96" s="296">
        <v>3000</v>
      </c>
      <c r="N96" s="321">
        <v>86.4</v>
      </c>
      <c r="O96" s="75">
        <f t="shared" si="3"/>
        <v>625</v>
      </c>
      <c r="P96" s="280"/>
      <c r="Q96" s="405">
        <v>-1</v>
      </c>
      <c r="R96" s="20" t="s">
        <v>769</v>
      </c>
    </row>
    <row r="97" spans="1:17" ht="15.75">
      <c r="A97" s="10"/>
      <c r="B97" s="386" t="s">
        <v>231</v>
      </c>
      <c r="C97" s="578">
        <f>I96</f>
        <v>39895</v>
      </c>
      <c r="D97" s="579">
        <f>J96</f>
        <v>2009</v>
      </c>
      <c r="E97" s="579">
        <f>K96</f>
        <v>82</v>
      </c>
      <c r="F97" s="580">
        <f>L96</f>
        <v>0.4305555555555556</v>
      </c>
      <c r="G97" s="582">
        <f>IF((L97-F97)&gt;0,K97-E97,IF((L97-F97)=0,0,K97-E97-$G$106))</f>
        <v>0</v>
      </c>
      <c r="H97" s="585">
        <f>IF((L97-F97)&gt;0,L97-F97,IF((L97-F97)=0,0,$H$106+L97-F97))</f>
        <v>0.6666666666666667</v>
      </c>
      <c r="I97" s="343">
        <f>C98</f>
        <v>39896</v>
      </c>
      <c r="J97" s="579">
        <f>D98</f>
        <v>2009</v>
      </c>
      <c r="K97" s="579">
        <f>E98</f>
        <v>83</v>
      </c>
      <c r="L97" s="580">
        <f>F98</f>
        <v>0.09722222222222222</v>
      </c>
      <c r="M97" s="575"/>
      <c r="N97" s="288"/>
      <c r="O97" s="75" t="str">
        <f t="shared" si="3"/>
        <v> </v>
      </c>
      <c r="P97" s="280"/>
      <c r="Q97" s="405"/>
    </row>
    <row r="98" spans="1:18" ht="15">
      <c r="A98" s="307">
        <v>128</v>
      </c>
      <c r="B98" s="292" t="s">
        <v>481</v>
      </c>
      <c r="C98" s="518">
        <v>39896</v>
      </c>
      <c r="D98" s="313">
        <v>2009</v>
      </c>
      <c r="E98" s="313">
        <v>83</v>
      </c>
      <c r="F98" s="314">
        <v>0.09722222222222222</v>
      </c>
      <c r="G98" s="408"/>
      <c r="H98" s="314">
        <v>0.3333333333333333</v>
      </c>
      <c r="I98" s="518">
        <v>39896</v>
      </c>
      <c r="J98" s="313">
        <v>2009</v>
      </c>
      <c r="K98" s="313">
        <v>83</v>
      </c>
      <c r="L98" s="314">
        <v>0.4305555555555556</v>
      </c>
      <c r="M98" s="296">
        <v>3000</v>
      </c>
      <c r="N98" s="321">
        <v>86.4</v>
      </c>
      <c r="O98" s="75">
        <f t="shared" si="3"/>
        <v>627</v>
      </c>
      <c r="P98" s="280"/>
      <c r="Q98" s="405">
        <v>-1</v>
      </c>
      <c r="R98" s="20" t="s">
        <v>769</v>
      </c>
    </row>
    <row r="99" spans="1:17" ht="15.75">
      <c r="A99" s="10"/>
      <c r="B99" s="386" t="s">
        <v>231</v>
      </c>
      <c r="C99" s="578">
        <f>I98</f>
        <v>39896</v>
      </c>
      <c r="D99" s="579">
        <f>J98</f>
        <v>2009</v>
      </c>
      <c r="E99" s="579">
        <f>K98</f>
        <v>83</v>
      </c>
      <c r="F99" s="580">
        <f>L98</f>
        <v>0.4305555555555556</v>
      </c>
      <c r="G99" s="582">
        <f>IF((L99-F99)&gt;0,K99-E99,IF((L99-F99)=0,0,K99-E99-$G$106))</f>
        <v>0</v>
      </c>
      <c r="H99" s="585">
        <f>IF((L99-F99)&gt;0,L99-F99,IF((L99-F99)=0,0,$H$106+L99-F99))</f>
        <v>0.65625</v>
      </c>
      <c r="I99" s="343">
        <f>C100</f>
        <v>39897</v>
      </c>
      <c r="J99" s="579">
        <f>D100</f>
        <v>2009</v>
      </c>
      <c r="K99" s="579">
        <f>E100</f>
        <v>84</v>
      </c>
      <c r="L99" s="580">
        <f>F100</f>
        <v>0.08680555555555557</v>
      </c>
      <c r="M99" s="575"/>
      <c r="N99" s="288"/>
      <c r="O99" s="75" t="str">
        <f t="shared" si="3"/>
        <v> </v>
      </c>
      <c r="P99" s="280"/>
      <c r="Q99" s="405"/>
    </row>
    <row r="100" spans="1:17" ht="15">
      <c r="A100" s="307">
        <v>131</v>
      </c>
      <c r="B100" s="292" t="s">
        <v>484</v>
      </c>
      <c r="C100" s="518">
        <v>39897</v>
      </c>
      <c r="D100" s="313">
        <v>2009</v>
      </c>
      <c r="E100" s="313">
        <v>84</v>
      </c>
      <c r="F100" s="314">
        <v>0.08680555555555557</v>
      </c>
      <c r="G100" s="408"/>
      <c r="H100" s="314">
        <v>0.3333333333333333</v>
      </c>
      <c r="I100" s="518">
        <v>39897</v>
      </c>
      <c r="J100" s="313">
        <v>2009</v>
      </c>
      <c r="K100" s="313">
        <v>84</v>
      </c>
      <c r="L100" s="314">
        <v>0.4201388888888889</v>
      </c>
      <c r="M100" s="296">
        <v>3000</v>
      </c>
      <c r="N100" s="321">
        <v>86.4</v>
      </c>
      <c r="O100" s="75">
        <f t="shared" si="3"/>
        <v>630</v>
      </c>
      <c r="P100" s="280"/>
      <c r="Q100" s="405"/>
    </row>
    <row r="101" spans="1:17" ht="15.75">
      <c r="A101" s="10"/>
      <c r="B101" s="386" t="s">
        <v>231</v>
      </c>
      <c r="C101" s="578">
        <f>I100</f>
        <v>39897</v>
      </c>
      <c r="D101" s="579">
        <f>J100</f>
        <v>2009</v>
      </c>
      <c r="E101" s="579">
        <f>K100</f>
        <v>84</v>
      </c>
      <c r="F101" s="580">
        <f>L100</f>
        <v>0.4201388888888889</v>
      </c>
      <c r="G101" s="582">
        <f>IF((L101-F101)&gt;0,K101-E101,IF((L101-F101)=0,0,K101-E101-$G$106))</f>
        <v>0</v>
      </c>
      <c r="H101" s="585">
        <f>IF((L101-F101)&gt;0,L101-F101,IF((L101-F101)=0,0,$H$106+L101-F101))</f>
        <v>0.6666666666666667</v>
      </c>
      <c r="I101" s="343">
        <f>C102</f>
        <v>39898</v>
      </c>
      <c r="J101" s="579">
        <f>D102</f>
        <v>2009</v>
      </c>
      <c r="K101" s="579">
        <f>E102</f>
        <v>85</v>
      </c>
      <c r="L101" s="580">
        <f>F102</f>
        <v>0.08680555555555557</v>
      </c>
      <c r="M101" s="575"/>
      <c r="N101" s="288"/>
      <c r="O101" s="75" t="str">
        <f t="shared" si="3"/>
        <v> </v>
      </c>
      <c r="P101" s="280"/>
      <c r="Q101" s="405"/>
    </row>
    <row r="102" spans="1:18" ht="15">
      <c r="A102" s="307">
        <v>132</v>
      </c>
      <c r="B102" s="292" t="s">
        <v>485</v>
      </c>
      <c r="C102" s="518">
        <v>39898</v>
      </c>
      <c r="D102" s="313">
        <v>2009</v>
      </c>
      <c r="E102" s="313">
        <v>85</v>
      </c>
      <c r="F102" s="314">
        <v>0.08680555555555557</v>
      </c>
      <c r="G102" s="408"/>
      <c r="H102" s="314">
        <v>0.3333333333333333</v>
      </c>
      <c r="I102" s="518">
        <v>39898</v>
      </c>
      <c r="J102" s="313">
        <v>2009</v>
      </c>
      <c r="K102" s="313">
        <v>85</v>
      </c>
      <c r="L102" s="314">
        <v>0.4201388888888889</v>
      </c>
      <c r="M102" s="296">
        <v>3000</v>
      </c>
      <c r="N102" s="321">
        <v>86.4</v>
      </c>
      <c r="O102" s="812">
        <f t="shared" si="3"/>
        <v>631</v>
      </c>
      <c r="P102" s="280"/>
      <c r="Q102" s="405">
        <v>-1</v>
      </c>
      <c r="R102" s="20" t="s">
        <v>769</v>
      </c>
    </row>
    <row r="103" spans="1:17" ht="16.5" thickBot="1">
      <c r="A103" s="10"/>
      <c r="B103" s="386" t="s">
        <v>231</v>
      </c>
      <c r="C103" s="578">
        <f>I102</f>
        <v>39898</v>
      </c>
      <c r="D103" s="579">
        <f>J102</f>
        <v>2009</v>
      </c>
      <c r="E103" s="579">
        <f>K102</f>
        <v>85</v>
      </c>
      <c r="F103" s="580">
        <f>L102</f>
        <v>0.4201388888888889</v>
      </c>
      <c r="G103" s="583">
        <f>IF((L103-F103)&gt;0,K103-E103,IF((L103-F103)=0,0,K103-E103-$G$106))</f>
        <v>0</v>
      </c>
      <c r="H103" s="586">
        <f>IF((L103-F103)&gt;0,L103-F103,IF((L103-F103)=0,0,$H$106+L103-F103))</f>
        <v>0</v>
      </c>
      <c r="I103" s="581">
        <f>C104</f>
        <v>39532</v>
      </c>
      <c r="J103" s="590">
        <f>D104</f>
        <v>2009</v>
      </c>
      <c r="K103" s="590">
        <f>E104</f>
        <v>85</v>
      </c>
      <c r="L103" s="584">
        <f>F104</f>
        <v>0.4201388888888889</v>
      </c>
      <c r="M103" s="591"/>
      <c r="N103" s="592"/>
      <c r="O103" s="593" t="str">
        <f t="shared" si="3"/>
        <v> </v>
      </c>
      <c r="P103" s="280"/>
      <c r="Q103" s="405"/>
    </row>
    <row r="104" spans="2:17" ht="15.75" thickBot="1">
      <c r="B104" s="494" t="s">
        <v>487</v>
      </c>
      <c r="C104" s="518">
        <v>39532</v>
      </c>
      <c r="D104" s="313">
        <v>2009</v>
      </c>
      <c r="E104" s="313">
        <v>85</v>
      </c>
      <c r="F104" s="314">
        <v>0.4201388888888889</v>
      </c>
      <c r="G104" s="70"/>
      <c r="H104" s="105"/>
      <c r="I104" s="106"/>
      <c r="J104" s="107"/>
      <c r="K104" s="107"/>
      <c r="L104" s="105"/>
      <c r="M104" s="108"/>
      <c r="N104" s="107"/>
      <c r="O104" s="109" t="str">
        <f>IF(MID(B104,6,7)="NO_DATA",50,IF(A104=""," ",$O$2+A104-1))</f>
        <v> </v>
      </c>
      <c r="P104" s="64"/>
      <c r="Q104" s="405"/>
    </row>
    <row r="105" spans="1:17" ht="15">
      <c r="A105" s="64"/>
      <c r="B105" s="70"/>
      <c r="C105" s="70"/>
      <c r="D105" s="107"/>
      <c r="E105" s="107"/>
      <c r="F105" s="105"/>
      <c r="G105" s="64"/>
      <c r="H105" s="71"/>
      <c r="I105" s="71"/>
      <c r="J105" s="66"/>
      <c r="K105" s="66"/>
      <c r="L105" s="110"/>
      <c r="M105" s="66"/>
      <c r="N105" s="111"/>
      <c r="O105" s="64"/>
      <c r="P105" s="64"/>
      <c r="Q105" s="405"/>
    </row>
    <row r="106" spans="1:18" ht="15">
      <c r="A106" s="64">
        <f>COUNTA(A8:A104)</f>
        <v>47</v>
      </c>
      <c r="B106" s="64" t="s">
        <v>96</v>
      </c>
      <c r="C106" s="64"/>
      <c r="D106" s="64"/>
      <c r="E106" s="64"/>
      <c r="F106" s="110" t="s">
        <v>97</v>
      </c>
      <c r="G106" s="64">
        <v>1</v>
      </c>
      <c r="H106" s="89">
        <v>1</v>
      </c>
      <c r="I106" s="64" t="s">
        <v>98</v>
      </c>
      <c r="J106" s="64"/>
      <c r="K106" s="64"/>
      <c r="L106" s="110" t="s">
        <v>99</v>
      </c>
      <c r="M106" s="66">
        <f>SUM(N8:N103)</f>
        <v>3355.8000000000025</v>
      </c>
      <c r="N106" s="72" t="s">
        <v>100</v>
      </c>
      <c r="O106" s="66"/>
      <c r="P106" s="64">
        <f>SUM(P9:P103)</f>
        <v>0</v>
      </c>
      <c r="Q106" s="64">
        <f>SUM(Q9:Q103)</f>
        <v>-35</v>
      </c>
      <c r="R106" s="20">
        <f>COUNTA(R7:R104)</f>
        <v>35</v>
      </c>
    </row>
    <row r="107" spans="1:16" ht="15">
      <c r="A107" s="64"/>
      <c r="B107" s="64"/>
      <c r="C107" s="64"/>
      <c r="D107" s="64"/>
      <c r="E107" s="64"/>
      <c r="F107" s="110"/>
      <c r="G107" s="64"/>
      <c r="H107" s="89"/>
      <c r="I107" s="89"/>
      <c r="J107" s="64"/>
      <c r="K107" s="64"/>
      <c r="L107" s="110"/>
      <c r="M107" s="66"/>
      <c r="N107" s="72"/>
      <c r="O107" s="66"/>
      <c r="P107" s="64"/>
    </row>
    <row r="108" spans="1:16" ht="15">
      <c r="A108" s="64"/>
      <c r="B108" s="64"/>
      <c r="C108" s="64"/>
      <c r="D108" s="64"/>
      <c r="E108" s="64"/>
      <c r="F108" s="64"/>
      <c r="G108" s="64"/>
      <c r="H108" s="71"/>
      <c r="I108" s="71"/>
      <c r="J108" s="64"/>
      <c r="K108" s="64"/>
      <c r="L108" s="71"/>
      <c r="M108" s="64"/>
      <c r="N108" s="72"/>
      <c r="O108" s="66"/>
      <c r="P108" s="64"/>
    </row>
    <row r="109" spans="1:16" ht="15">
      <c r="A109" s="64"/>
      <c r="B109" s="64"/>
      <c r="C109" s="64"/>
      <c r="D109" s="64"/>
      <c r="E109" s="64" t="s">
        <v>95</v>
      </c>
      <c r="F109" s="73" t="s">
        <v>101</v>
      </c>
      <c r="G109" s="64"/>
      <c r="H109" s="71"/>
      <c r="I109" s="112"/>
      <c r="J109" s="71"/>
      <c r="K109" s="64"/>
      <c r="L109" s="71"/>
      <c r="M109" s="64"/>
      <c r="N109" s="72"/>
      <c r="O109" s="64"/>
      <c r="P109" s="64"/>
    </row>
    <row r="110" spans="1:16" ht="15">
      <c r="A110" s="64"/>
      <c r="B110" s="64"/>
      <c r="C110" s="64"/>
      <c r="D110" s="64"/>
      <c r="E110" s="64"/>
      <c r="F110" s="73"/>
      <c r="G110" s="64"/>
      <c r="H110" s="71"/>
      <c r="I110" s="71"/>
      <c r="J110" s="64"/>
      <c r="K110" s="64"/>
      <c r="L110" s="71"/>
      <c r="M110" s="64"/>
      <c r="N110" s="72"/>
      <c r="O110" s="64"/>
      <c r="P110" s="64"/>
    </row>
    <row r="111" spans="1:16" ht="15">
      <c r="A111" s="64"/>
      <c r="B111" s="66" t="s">
        <v>102</v>
      </c>
      <c r="C111" s="66"/>
      <c r="D111" s="64"/>
      <c r="E111" s="112">
        <f>MAX(G10:G103)</f>
        <v>1</v>
      </c>
      <c r="F111" s="71">
        <f>H33</f>
        <v>0.14930555555555547</v>
      </c>
      <c r="G111" s="64"/>
      <c r="H111" s="71"/>
      <c r="I111" s="64"/>
      <c r="J111" s="64"/>
      <c r="K111" s="64"/>
      <c r="L111" s="71"/>
      <c r="M111" s="64"/>
      <c r="N111" s="72"/>
      <c r="O111" s="64"/>
      <c r="P111" s="64"/>
    </row>
    <row r="112" spans="1:16" ht="15">
      <c r="A112" s="64"/>
      <c r="B112" s="64"/>
      <c r="C112" s="64"/>
      <c r="D112" s="64"/>
      <c r="E112" s="64"/>
      <c r="F112" s="71"/>
      <c r="G112" s="64"/>
      <c r="H112" s="71"/>
      <c r="I112" s="71"/>
      <c r="J112" s="64"/>
      <c r="K112" s="64"/>
      <c r="L112" s="71"/>
      <c r="M112" s="64"/>
      <c r="N112" s="72"/>
      <c r="O112" s="64"/>
      <c r="P112" s="64"/>
    </row>
    <row r="113" spans="1:16" ht="15">
      <c r="A113" s="64"/>
      <c r="B113" s="64"/>
      <c r="C113" s="64"/>
      <c r="D113" s="64"/>
      <c r="E113" s="64"/>
      <c r="F113" s="71"/>
      <c r="G113" s="64"/>
      <c r="H113" s="71"/>
      <c r="I113" s="71"/>
      <c r="J113" s="64"/>
      <c r="K113" s="64"/>
      <c r="L113" s="71"/>
      <c r="M113" s="64"/>
      <c r="N113" s="72"/>
      <c r="O113" s="64"/>
      <c r="P113" s="64"/>
    </row>
    <row r="114" spans="1:16" ht="15">
      <c r="A114" s="64"/>
      <c r="B114" s="64"/>
      <c r="C114" s="64"/>
      <c r="D114" s="64"/>
      <c r="E114" s="64"/>
      <c r="F114" s="71"/>
      <c r="G114" s="64"/>
      <c r="H114" s="71"/>
      <c r="I114" s="71"/>
      <c r="J114" s="64"/>
      <c r="K114" s="64"/>
      <c r="L114" s="71"/>
      <c r="M114" s="64"/>
      <c r="N114" s="72"/>
      <c r="O114" s="64"/>
      <c r="P114" s="64"/>
    </row>
    <row r="115" spans="1:16" ht="15">
      <c r="A115" s="64"/>
      <c r="B115" s="64"/>
      <c r="C115" s="64"/>
      <c r="D115" s="64"/>
      <c r="E115" s="64"/>
      <c r="F115" s="71"/>
      <c r="G115" s="64"/>
      <c r="H115" s="71"/>
      <c r="I115" s="71"/>
      <c r="J115" s="64"/>
      <c r="K115" s="64"/>
      <c r="L115" s="71"/>
      <c r="M115" s="64"/>
      <c r="N115" s="72"/>
      <c r="O115" s="64"/>
      <c r="P115" s="64"/>
    </row>
    <row r="116" spans="1:16" ht="15">
      <c r="A116" s="64"/>
      <c r="B116" s="64"/>
      <c r="C116" s="64"/>
      <c r="D116" s="64"/>
      <c r="E116" s="64"/>
      <c r="F116" s="71"/>
      <c r="G116" s="64"/>
      <c r="H116" s="71"/>
      <c r="I116" s="71"/>
      <c r="J116" s="64"/>
      <c r="K116" s="64"/>
      <c r="L116" s="71"/>
      <c r="M116" s="64"/>
      <c r="N116" s="72"/>
      <c r="O116" s="64"/>
      <c r="P116" s="64"/>
    </row>
    <row r="117" spans="1:16" ht="15">
      <c r="A117" s="64"/>
      <c r="B117" s="66" t="s">
        <v>103</v>
      </c>
      <c r="C117" s="66"/>
      <c r="D117" s="64"/>
      <c r="E117" s="64">
        <f>DAY(F117)</f>
        <v>12</v>
      </c>
      <c r="F117" s="71">
        <f>H10+H12+H14+H16+H18+H20+H22+H24+H26+H28+H30+H32+H34+H36+H38+H40+H42+H44+H46+H48+H50+H52+H54+H56+H58+H60+H62+H64+H66+H68+H70+H72+H74+H76+H78+H80+H82+H84+H86+H88+H90+H92+H94+H96+H98+H100+H102</f>
        <v>12.684027777777784</v>
      </c>
      <c r="G117" s="64"/>
      <c r="H117" s="71"/>
      <c r="I117" s="89">
        <f>F117</f>
        <v>12.684027777777784</v>
      </c>
      <c r="J117" s="64"/>
      <c r="K117" s="64"/>
      <c r="L117" s="71"/>
      <c r="M117" s="64"/>
      <c r="N117" s="72"/>
      <c r="O117" s="64"/>
      <c r="P117" s="64"/>
    </row>
    <row r="118" spans="1:16" ht="15">
      <c r="A118" s="64"/>
      <c r="B118" s="66" t="s">
        <v>104</v>
      </c>
      <c r="C118" s="64"/>
      <c r="D118" s="64"/>
      <c r="E118" s="64"/>
      <c r="F118" s="71"/>
      <c r="G118" s="64"/>
      <c r="H118" s="71"/>
      <c r="I118" s="71"/>
      <c r="J118" s="64"/>
      <c r="K118" s="64"/>
      <c r="L118" s="71"/>
      <c r="M118" s="64"/>
      <c r="N118" s="72"/>
      <c r="O118" s="64"/>
      <c r="P118" s="64"/>
    </row>
    <row r="119" spans="1:16" ht="15">
      <c r="A119" s="64"/>
      <c r="B119" s="66"/>
      <c r="C119" s="64"/>
      <c r="D119" s="64"/>
      <c r="E119" s="64"/>
      <c r="F119" s="71"/>
      <c r="G119" s="64"/>
      <c r="H119" s="71"/>
      <c r="I119" s="71"/>
      <c r="J119" s="64"/>
      <c r="K119" s="64"/>
      <c r="L119" s="71"/>
      <c r="M119" s="64"/>
      <c r="N119" s="72"/>
      <c r="O119" s="64"/>
      <c r="P119" s="64"/>
    </row>
    <row r="120" spans="1:16" ht="15">
      <c r="A120" s="64"/>
      <c r="B120" s="66" t="s">
        <v>103</v>
      </c>
      <c r="C120" s="64"/>
      <c r="D120" s="64"/>
      <c r="E120" s="64">
        <f>DAY(F120)</f>
        <v>12</v>
      </c>
      <c r="F120" s="71">
        <f>F117</f>
        <v>12.684027777777784</v>
      </c>
      <c r="G120" s="64"/>
      <c r="H120" s="71"/>
      <c r="I120" s="89">
        <f>F120</f>
        <v>12.684027777777784</v>
      </c>
      <c r="J120" s="64"/>
      <c r="K120" s="64"/>
      <c r="L120" s="71"/>
      <c r="M120" s="64"/>
      <c r="N120" s="72"/>
      <c r="O120" s="64"/>
      <c r="P120" s="64"/>
    </row>
    <row r="121" spans="1:16" ht="15">
      <c r="A121" s="64"/>
      <c r="B121" s="66" t="s">
        <v>105</v>
      </c>
      <c r="C121" s="64"/>
      <c r="D121" s="64"/>
      <c r="E121" s="64"/>
      <c r="F121" s="71"/>
      <c r="G121" s="64"/>
      <c r="H121" s="71"/>
      <c r="I121" s="71"/>
      <c r="J121" s="64"/>
      <c r="K121" s="64"/>
      <c r="L121" s="71"/>
      <c r="M121" s="64"/>
      <c r="N121" s="72"/>
      <c r="O121" s="64"/>
      <c r="P121" s="64"/>
    </row>
    <row r="122" spans="1:16" ht="15">
      <c r="A122" s="64"/>
      <c r="B122" s="66"/>
      <c r="C122" s="64"/>
      <c r="D122" s="64"/>
      <c r="E122" s="64"/>
      <c r="F122" s="71"/>
      <c r="G122" s="64"/>
      <c r="H122" s="71"/>
      <c r="I122" s="71"/>
      <c r="J122" s="64"/>
      <c r="K122" s="64"/>
      <c r="L122" s="71"/>
      <c r="M122" s="64"/>
      <c r="N122" s="72"/>
      <c r="O122" s="64"/>
      <c r="P122" s="64"/>
    </row>
    <row r="123" spans="1:16" ht="15">
      <c r="A123" s="64"/>
      <c r="B123" s="66" t="s">
        <v>106</v>
      </c>
      <c r="C123" s="66"/>
      <c r="D123" s="64"/>
      <c r="E123" s="72">
        <f>M106</f>
        <v>3355.8000000000025</v>
      </c>
      <c r="F123" s="71"/>
      <c r="G123" s="64"/>
      <c r="H123" s="71"/>
      <c r="I123" s="64"/>
      <c r="J123" s="64"/>
      <c r="K123" s="64"/>
      <c r="L123" s="71"/>
      <c r="M123" s="64"/>
      <c r="N123" s="72"/>
      <c r="O123" s="64"/>
      <c r="P123" s="64"/>
    </row>
    <row r="125" spans="7:8" ht="15">
      <c r="G125" s="57"/>
      <c r="H125" s="21"/>
    </row>
    <row r="126" spans="3:12" ht="15">
      <c r="C126" s="48"/>
      <c r="D126" s="48"/>
      <c r="E126" s="48"/>
      <c r="F126" s="48"/>
      <c r="G126" s="58"/>
      <c r="H126" s="46"/>
      <c r="I126" s="48"/>
      <c r="J126" s="48"/>
      <c r="K126" s="48"/>
      <c r="L126" s="48"/>
    </row>
    <row r="127" spans="3:12" ht="15">
      <c r="C127" s="48"/>
      <c r="D127" s="48"/>
      <c r="E127" s="48"/>
      <c r="F127" s="48"/>
      <c r="G127" s="58"/>
      <c r="H127" s="46"/>
      <c r="I127" s="48"/>
      <c r="J127" s="48"/>
      <c r="K127" s="48"/>
      <c r="L127" s="48"/>
    </row>
    <row r="128" spans="3:12" ht="15">
      <c r="C128" s="169"/>
      <c r="D128" s="170"/>
      <c r="E128" s="170"/>
      <c r="F128" s="171"/>
      <c r="G128" s="58"/>
      <c r="H128" s="46"/>
      <c r="I128" s="172"/>
      <c r="J128" s="170"/>
      <c r="K128" s="170"/>
      <c r="L128" s="171"/>
    </row>
    <row r="129" spans="3:12" ht="15">
      <c r="C129" s="173"/>
      <c r="D129" s="174"/>
      <c r="E129" s="174"/>
      <c r="F129" s="175"/>
      <c r="G129" s="58"/>
      <c r="H129" s="46"/>
      <c r="I129" s="176"/>
      <c r="J129" s="177"/>
      <c r="K129" s="177"/>
      <c r="L129" s="171"/>
    </row>
    <row r="130" spans="3:12" ht="15">
      <c r="C130" s="169"/>
      <c r="D130" s="170"/>
      <c r="E130" s="170"/>
      <c r="F130" s="171"/>
      <c r="G130" s="58"/>
      <c r="H130" s="46"/>
      <c r="I130" s="172"/>
      <c r="J130" s="170"/>
      <c r="K130" s="170"/>
      <c r="L130" s="171"/>
    </row>
    <row r="131" spans="3:12" ht="15">
      <c r="C131" s="48"/>
      <c r="D131" s="48"/>
      <c r="E131" s="48"/>
      <c r="F131" s="48"/>
      <c r="G131" s="58"/>
      <c r="H131" s="46"/>
      <c r="I131" s="48"/>
      <c r="J131" s="48"/>
      <c r="K131" s="48"/>
      <c r="L131" s="48"/>
    </row>
    <row r="132" spans="3:12" ht="15">
      <c r="C132" s="48"/>
      <c r="D132" s="48"/>
      <c r="E132" s="48"/>
      <c r="F132" s="48"/>
      <c r="G132" s="58"/>
      <c r="H132" s="46"/>
      <c r="I132" s="48"/>
      <c r="J132" s="48"/>
      <c r="K132" s="48"/>
      <c r="L132" s="48"/>
    </row>
    <row r="134" spans="7:8" ht="15">
      <c r="G134" s="58"/>
      <c r="H134" s="21"/>
    </row>
  </sheetData>
  <sheetProtection/>
  <mergeCells count="7">
    <mergeCell ref="B5:B6"/>
    <mergeCell ref="M5:M6"/>
    <mergeCell ref="N5:N6"/>
    <mergeCell ref="O5:O6"/>
    <mergeCell ref="C5:F5"/>
    <mergeCell ref="I5:L5"/>
    <mergeCell ref="G5:H5"/>
  </mergeCells>
  <conditionalFormatting sqref="H10 G9:G103">
    <cfRule type="cellIs" priority="1" dxfId="0" operator="lessThan" stopIfTrue="1">
      <formula>0</formula>
    </cfRule>
  </conditionalFormatting>
  <printOptions gridLines="1"/>
  <pageMargins left="0.75" right="0.75" top="1" bottom="1" header="0.511811023" footer="0.511811023"/>
  <pageSetup horizontalDpi="600" verticalDpi="60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554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0.1861328125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0.0006799768518518379</v>
      </c>
      <c r="D11" s="717">
        <v>0.18681278935185186</v>
      </c>
      <c r="E11" s="60">
        <v>128655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18" ht="15">
      <c r="A12" s="696">
        <v>7</v>
      </c>
      <c r="C12" s="699">
        <f>D13-D12</f>
        <v>0.18613281250000002</v>
      </c>
      <c r="D12" s="717">
        <v>0.1874927662037037</v>
      </c>
      <c r="E12" s="60">
        <v>470</v>
      </c>
      <c r="F12" s="60" t="s">
        <v>498</v>
      </c>
      <c r="G12" s="60" t="s">
        <v>499</v>
      </c>
      <c r="H12" s="60">
        <v>0</v>
      </c>
      <c r="I12" s="60">
        <v>39</v>
      </c>
      <c r="J12" s="60" t="s">
        <v>500</v>
      </c>
      <c r="K12" s="60" t="s">
        <v>501</v>
      </c>
      <c r="L12" s="60" t="s">
        <v>502</v>
      </c>
      <c r="M12" s="60" t="s">
        <v>503</v>
      </c>
      <c r="N12" s="60" t="s">
        <v>519</v>
      </c>
      <c r="O12" s="60" t="s">
        <v>520</v>
      </c>
      <c r="P12" s="60" t="s">
        <v>508</v>
      </c>
      <c r="Q12" s="60" t="s">
        <v>507</v>
      </c>
      <c r="R12" s="60">
        <v>80</v>
      </c>
    </row>
    <row r="13" spans="1:18" ht="15">
      <c r="A13" s="696">
        <v>7</v>
      </c>
      <c r="C13" s="699">
        <f>D14-D13</f>
        <v>0.0006799768518518379</v>
      </c>
      <c r="D13" s="717">
        <v>0.3736255787037037</v>
      </c>
      <c r="E13" s="60">
        <v>128655</v>
      </c>
      <c r="F13" s="60" t="s">
        <v>498</v>
      </c>
      <c r="G13" s="60" t="s">
        <v>499</v>
      </c>
      <c r="H13" s="60">
        <v>0</v>
      </c>
      <c r="I13" s="60">
        <v>39</v>
      </c>
      <c r="J13" s="60" t="s">
        <v>500</v>
      </c>
      <c r="K13" s="60" t="s">
        <v>501</v>
      </c>
      <c r="L13" s="60" t="s">
        <v>502</v>
      </c>
      <c r="M13" s="60" t="s">
        <v>503</v>
      </c>
      <c r="N13" s="60" t="s">
        <v>519</v>
      </c>
      <c r="O13" s="60" t="s">
        <v>520</v>
      </c>
      <c r="P13" s="60" t="s">
        <v>506</v>
      </c>
      <c r="Q13" s="60" t="s">
        <v>507</v>
      </c>
      <c r="R13" s="60">
        <v>80</v>
      </c>
    </row>
    <row r="14" spans="1:6" ht="15">
      <c r="A14" s="60">
        <v>4</v>
      </c>
      <c r="D14" s="717">
        <f>D20</f>
        <v>0.37430555555555556</v>
      </c>
      <c r="E14" s="60">
        <v>0</v>
      </c>
      <c r="F14" s="60" t="s">
        <v>509</v>
      </c>
    </row>
    <row r="15" spans="1:3" ht="15">
      <c r="A15" s="696"/>
      <c r="B15" s="696"/>
      <c r="C15" s="699"/>
    </row>
    <row r="16" spans="1:3" ht="15">
      <c r="A16" s="701">
        <f>CEILING(SUM(A9:A14)/88,1)</f>
        <v>1</v>
      </c>
      <c r="B16" s="702" t="s">
        <v>10</v>
      </c>
      <c r="C16" s="703">
        <f>SUM(C9:C14)</f>
        <v>0.37430555555555556</v>
      </c>
    </row>
    <row r="17" spans="1:6" ht="15">
      <c r="A17" s="696"/>
      <c r="B17" s="696"/>
      <c r="C17" s="696"/>
      <c r="D17" s="696"/>
      <c r="E17" s="696"/>
      <c r="F17" s="696"/>
    </row>
    <row r="18" spans="1:6" ht="15">
      <c r="A18" s="696"/>
      <c r="B18" s="696"/>
      <c r="C18" s="696"/>
      <c r="D18" s="700">
        <f>Rings!J120</f>
        <v>0.375</v>
      </c>
      <c r="E18" s="696" t="s">
        <v>510</v>
      </c>
      <c r="F18" s="696"/>
    </row>
    <row r="19" spans="1:6" ht="15">
      <c r="A19" s="696"/>
      <c r="B19" s="696"/>
      <c r="C19" s="696"/>
      <c r="D19" s="700">
        <v>0.0006944444444444445</v>
      </c>
      <c r="E19" s="696" t="s">
        <v>511</v>
      </c>
      <c r="F19" s="696"/>
    </row>
    <row r="20" spans="1:6" ht="15">
      <c r="A20" s="696"/>
      <c r="B20" s="696"/>
      <c r="C20" s="696"/>
      <c r="D20" s="700">
        <f>D18-D19</f>
        <v>0.37430555555555556</v>
      </c>
      <c r="E20" s="696" t="s">
        <v>512</v>
      </c>
      <c r="F20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2" width="10.140625" style="60" bestFit="1" customWidth="1"/>
    <col min="13" max="13" width="13.57421875" style="60" bestFit="1" customWidth="1"/>
    <col min="14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557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521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0.10211226851851851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521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0.0006799768518518656</v>
      </c>
      <c r="D11" s="717">
        <v>0.10279224537037036</v>
      </c>
      <c r="E11" s="60">
        <v>70580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521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6" ht="15">
      <c r="A12" s="60">
        <v>4</v>
      </c>
      <c r="D12" s="717">
        <f>D18</f>
        <v>0.10347222222222223</v>
      </c>
      <c r="E12" s="60">
        <v>0</v>
      </c>
      <c r="F12" s="60" t="s">
        <v>509</v>
      </c>
    </row>
    <row r="13" spans="1:3" ht="15">
      <c r="A13" s="696"/>
      <c r="B13" s="696"/>
      <c r="C13" s="699"/>
    </row>
    <row r="14" spans="1:3" ht="15">
      <c r="A14" s="701">
        <f>CEILING(SUM(A9:A12)/88,1)</f>
        <v>1</v>
      </c>
      <c r="B14" s="702" t="s">
        <v>10</v>
      </c>
      <c r="C14" s="703">
        <f>SUM(C9:C12)</f>
        <v>0.10347222222222223</v>
      </c>
    </row>
    <row r="15" spans="1:6" ht="15">
      <c r="A15" s="696"/>
      <c r="B15" s="696"/>
      <c r="C15" s="696"/>
      <c r="D15" s="696"/>
      <c r="E15" s="696"/>
      <c r="F15" s="696"/>
    </row>
    <row r="16" spans="1:6" ht="15">
      <c r="A16" s="696"/>
      <c r="B16" s="696"/>
      <c r="C16" s="696"/>
      <c r="D16" s="700">
        <f>Rings!J122</f>
        <v>0.10416666666666667</v>
      </c>
      <c r="E16" s="696" t="s">
        <v>510</v>
      </c>
      <c r="F16" s="696"/>
    </row>
    <row r="17" spans="1:6" ht="15">
      <c r="A17" s="696"/>
      <c r="B17" s="696"/>
      <c r="C17" s="696"/>
      <c r="D17" s="700">
        <v>0.0006944444444444445</v>
      </c>
      <c r="E17" s="696" t="s">
        <v>511</v>
      </c>
      <c r="F17" s="696"/>
    </row>
    <row r="18" spans="1:6" ht="15">
      <c r="A18" s="696"/>
      <c r="B18" s="696"/>
      <c r="C18" s="696"/>
      <c r="D18" s="700">
        <f>D16-D17</f>
        <v>0.10347222222222223</v>
      </c>
      <c r="E18" s="696" t="s">
        <v>512</v>
      </c>
      <c r="F18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558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0.16529947916666665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0.0006799768518518379</v>
      </c>
      <c r="D11" s="717">
        <v>0.16597945601851852</v>
      </c>
      <c r="E11" s="60">
        <v>114255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18" ht="15">
      <c r="A12" s="696">
        <v>7</v>
      </c>
      <c r="C12" s="699">
        <f>D13-D12</f>
        <v>0.16529947916666668</v>
      </c>
      <c r="D12" s="717">
        <v>0.16665943287037036</v>
      </c>
      <c r="E12" s="60">
        <v>470</v>
      </c>
      <c r="F12" s="60" t="s">
        <v>498</v>
      </c>
      <c r="G12" s="60" t="s">
        <v>499</v>
      </c>
      <c r="H12" s="60">
        <v>0</v>
      </c>
      <c r="I12" s="60">
        <v>39</v>
      </c>
      <c r="J12" s="60" t="s">
        <v>500</v>
      </c>
      <c r="K12" s="60" t="s">
        <v>501</v>
      </c>
      <c r="L12" s="60" t="s">
        <v>502</v>
      </c>
      <c r="M12" s="60" t="s">
        <v>503</v>
      </c>
      <c r="N12" s="60" t="s">
        <v>519</v>
      </c>
      <c r="O12" s="60" t="s">
        <v>520</v>
      </c>
      <c r="P12" s="60" t="s">
        <v>508</v>
      </c>
      <c r="Q12" s="60" t="s">
        <v>507</v>
      </c>
      <c r="R12" s="60">
        <v>80</v>
      </c>
    </row>
    <row r="13" spans="1:18" ht="15">
      <c r="A13" s="696">
        <v>7</v>
      </c>
      <c r="C13" s="699">
        <f>D14-D13</f>
        <v>0.0006799768518518379</v>
      </c>
      <c r="D13" s="717">
        <v>0.33195891203703703</v>
      </c>
      <c r="E13" s="60">
        <v>114255</v>
      </c>
      <c r="F13" s="60" t="s">
        <v>498</v>
      </c>
      <c r="G13" s="60" t="s">
        <v>499</v>
      </c>
      <c r="H13" s="60">
        <v>0</v>
      </c>
      <c r="I13" s="60">
        <v>39</v>
      </c>
      <c r="J13" s="60" t="s">
        <v>500</v>
      </c>
      <c r="K13" s="60" t="s">
        <v>501</v>
      </c>
      <c r="L13" s="60" t="s">
        <v>502</v>
      </c>
      <c r="M13" s="60" t="s">
        <v>503</v>
      </c>
      <c r="N13" s="60" t="s">
        <v>519</v>
      </c>
      <c r="O13" s="60" t="s">
        <v>520</v>
      </c>
      <c r="P13" s="60" t="s">
        <v>506</v>
      </c>
      <c r="Q13" s="60" t="s">
        <v>507</v>
      </c>
      <c r="R13" s="60">
        <v>80</v>
      </c>
    </row>
    <row r="14" spans="1:6" ht="15">
      <c r="A14" s="60">
        <v>4</v>
      </c>
      <c r="D14" s="717">
        <f>D20</f>
        <v>0.3326388888888889</v>
      </c>
      <c r="E14" s="60">
        <v>0</v>
      </c>
      <c r="F14" s="60" t="s">
        <v>509</v>
      </c>
    </row>
    <row r="15" spans="1:3" ht="15">
      <c r="A15" s="696"/>
      <c r="B15" s="696"/>
      <c r="C15" s="699"/>
    </row>
    <row r="16" spans="1:3" ht="15">
      <c r="A16" s="701">
        <f>CEILING(SUM(A9:A14)/88,1)</f>
        <v>1</v>
      </c>
      <c r="B16" s="702" t="s">
        <v>10</v>
      </c>
      <c r="C16" s="703">
        <f>SUM(C9:C14)</f>
        <v>0.3326388888888889</v>
      </c>
    </row>
    <row r="17" spans="1:6" ht="15">
      <c r="A17" s="696"/>
      <c r="B17" s="696"/>
      <c r="C17" s="696"/>
      <c r="D17" s="696"/>
      <c r="E17" s="696"/>
      <c r="F17" s="696"/>
    </row>
    <row r="18" spans="1:6" ht="15">
      <c r="A18" s="696"/>
      <c r="B18" s="696"/>
      <c r="C18" s="696"/>
      <c r="D18" s="700">
        <f>Rings!J123</f>
        <v>0.3333333333333333</v>
      </c>
      <c r="E18" s="696" t="s">
        <v>510</v>
      </c>
      <c r="F18" s="696"/>
    </row>
    <row r="19" spans="1:6" ht="15">
      <c r="A19" s="696"/>
      <c r="B19" s="696"/>
      <c r="C19" s="696"/>
      <c r="D19" s="700">
        <v>0.0006944444444444445</v>
      </c>
      <c r="E19" s="696" t="s">
        <v>511</v>
      </c>
      <c r="F19" s="696"/>
    </row>
    <row r="20" spans="1:6" ht="15">
      <c r="A20" s="696"/>
      <c r="B20" s="696"/>
      <c r="C20" s="696"/>
      <c r="D20" s="700">
        <f>D18-D19</f>
        <v>0.3326388888888889</v>
      </c>
      <c r="E20" s="696" t="s">
        <v>512</v>
      </c>
      <c r="F20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560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0.22016782407407406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0.0006799768518518379</v>
      </c>
      <c r="D11" s="717">
        <v>0.22084780092592593</v>
      </c>
      <c r="E11" s="60">
        <v>152180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6" ht="15">
      <c r="A12" s="60">
        <v>4</v>
      </c>
      <c r="D12" s="717">
        <f>D18</f>
        <v>0.22152777777777777</v>
      </c>
      <c r="E12" s="60">
        <v>0</v>
      </c>
      <c r="F12" s="60" t="s">
        <v>509</v>
      </c>
    </row>
    <row r="13" spans="1:3" ht="15">
      <c r="A13" s="696"/>
      <c r="B13" s="696"/>
      <c r="C13" s="699"/>
    </row>
    <row r="14" spans="1:3" ht="15">
      <c r="A14" s="701">
        <f>CEILING(SUM(A9:A12)/88,1)</f>
        <v>1</v>
      </c>
      <c r="B14" s="702" t="s">
        <v>10</v>
      </c>
      <c r="C14" s="703">
        <f>SUM(C9:C12)</f>
        <v>0.22152777777777777</v>
      </c>
    </row>
    <row r="15" spans="1:6" ht="15">
      <c r="A15" s="696"/>
      <c r="B15" s="696"/>
      <c r="C15" s="696"/>
      <c r="D15" s="696"/>
      <c r="E15" s="696"/>
      <c r="F15" s="696"/>
    </row>
    <row r="16" spans="1:6" ht="15">
      <c r="A16" s="696"/>
      <c r="B16" s="696"/>
      <c r="C16" s="696"/>
      <c r="D16" s="700">
        <f>Rings!J124</f>
        <v>0.2222222222222222</v>
      </c>
      <c r="E16" s="696" t="s">
        <v>510</v>
      </c>
      <c r="F16" s="696"/>
    </row>
    <row r="17" spans="1:6" ht="15">
      <c r="A17" s="696"/>
      <c r="B17" s="696"/>
      <c r="C17" s="696"/>
      <c r="D17" s="700">
        <v>0.0006944444444444445</v>
      </c>
      <c r="E17" s="696" t="s">
        <v>511</v>
      </c>
      <c r="F17" s="696"/>
    </row>
    <row r="18" spans="1:6" ht="15">
      <c r="A18" s="696"/>
      <c r="B18" s="696"/>
      <c r="C18" s="696"/>
      <c r="D18" s="700">
        <f>D16-D17</f>
        <v>0.22152777777777777</v>
      </c>
      <c r="E18" s="696" t="s">
        <v>512</v>
      </c>
      <c r="F18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R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96" customWidth="1"/>
    <col min="2" max="2" width="11.00390625" style="696" bestFit="1" customWidth="1"/>
    <col min="3" max="3" width="9.140625" style="696" bestFit="1" customWidth="1"/>
    <col min="4" max="4" width="14.28125" style="696" bestFit="1" customWidth="1"/>
    <col min="5" max="5" width="10.7109375" style="696" bestFit="1" customWidth="1"/>
    <col min="6" max="6" width="27.7109375" style="696" bestFit="1" customWidth="1"/>
    <col min="7" max="7" width="8.421875" style="696" bestFit="1" customWidth="1"/>
    <col min="8" max="8" width="2.28125" style="696" bestFit="1" customWidth="1"/>
    <col min="9" max="9" width="4.7109375" style="696" bestFit="1" customWidth="1"/>
    <col min="10" max="10" width="8.7109375" style="696" bestFit="1" customWidth="1"/>
    <col min="11" max="13" width="9.28125" style="696" bestFit="1" customWidth="1"/>
    <col min="14" max="15" width="9.7109375" style="696" bestFit="1" customWidth="1"/>
    <col min="16" max="16" width="10.00390625" style="696" bestFit="1" customWidth="1"/>
    <col min="17" max="17" width="10.28125" style="696" bestFit="1" customWidth="1"/>
    <col min="18" max="18" width="3.421875" style="696" bestFit="1" customWidth="1"/>
    <col min="19" max="16384" width="8.8515625" style="696" customWidth="1"/>
  </cols>
  <sheetData>
    <row r="2" spans="2:3" ht="15">
      <c r="B2" s="696" t="s">
        <v>493</v>
      </c>
      <c r="C2" s="696">
        <v>562</v>
      </c>
    </row>
    <row r="7" spans="1:6" ht="15">
      <c r="A7" s="697"/>
      <c r="B7" s="698" t="s">
        <v>494</v>
      </c>
      <c r="C7" s="698" t="s">
        <v>86</v>
      </c>
      <c r="D7" s="696" t="s">
        <v>495</v>
      </c>
      <c r="E7" s="696" t="s">
        <v>496</v>
      </c>
      <c r="F7" s="696" t="s">
        <v>497</v>
      </c>
    </row>
    <row r="9" spans="1:18" ht="15">
      <c r="A9" s="696">
        <v>7</v>
      </c>
      <c r="B9" s="699">
        <v>0</v>
      </c>
      <c r="C9" s="699">
        <f>D10-D9</f>
        <v>0.004861111111111111</v>
      </c>
      <c r="D9" s="700">
        <f>E9/(24*60*60*8)</f>
        <v>0</v>
      </c>
      <c r="E9" s="724">
        <v>0</v>
      </c>
      <c r="F9" s="696" t="s">
        <v>498</v>
      </c>
      <c r="G9" s="696" t="s">
        <v>499</v>
      </c>
      <c r="H9" s="696">
        <v>0</v>
      </c>
      <c r="I9" s="696">
        <v>401</v>
      </c>
      <c r="J9" s="696" t="s">
        <v>500</v>
      </c>
      <c r="K9" s="696" t="s">
        <v>501</v>
      </c>
      <c r="L9" s="696" t="s">
        <v>502</v>
      </c>
      <c r="M9" s="696" t="s">
        <v>503</v>
      </c>
      <c r="N9" s="60" t="s">
        <v>519</v>
      </c>
      <c r="O9" s="60" t="s">
        <v>520</v>
      </c>
      <c r="P9" s="696" t="s">
        <v>506</v>
      </c>
      <c r="Q9" s="696" t="s">
        <v>507</v>
      </c>
      <c r="R9" s="696">
        <v>80</v>
      </c>
    </row>
    <row r="10" spans="1:18" ht="15">
      <c r="A10" s="696">
        <v>7</v>
      </c>
      <c r="C10" s="699">
        <f>D11-D10</f>
        <v>0.04166666666666667</v>
      </c>
      <c r="D10" s="700">
        <f>E10/(24*60*60*8)+D9</f>
        <v>0.004861111111111111</v>
      </c>
      <c r="E10" s="724">
        <v>3360</v>
      </c>
      <c r="F10" s="696" t="s">
        <v>498</v>
      </c>
      <c r="G10" s="696" t="s">
        <v>499</v>
      </c>
      <c r="H10" s="696">
        <v>0</v>
      </c>
      <c r="I10" s="696">
        <v>401</v>
      </c>
      <c r="J10" s="696" t="s">
        <v>500</v>
      </c>
      <c r="K10" s="696" t="s">
        <v>501</v>
      </c>
      <c r="L10" s="696" t="s">
        <v>502</v>
      </c>
      <c r="M10" s="696" t="s">
        <v>503</v>
      </c>
      <c r="N10" s="60" t="s">
        <v>519</v>
      </c>
      <c r="O10" s="60" t="s">
        <v>520</v>
      </c>
      <c r="P10" s="696" t="s">
        <v>508</v>
      </c>
      <c r="Q10" s="696" t="s">
        <v>507</v>
      </c>
      <c r="R10" s="696">
        <v>80</v>
      </c>
    </row>
    <row r="11" spans="1:18" ht="15">
      <c r="A11" s="696">
        <v>7</v>
      </c>
      <c r="C11" s="699">
        <f>D12-D11</f>
        <v>0.004861111111111115</v>
      </c>
      <c r="D11" s="700">
        <f>E11/(24*60*60*8)+D10</f>
        <v>0.04652777777777778</v>
      </c>
      <c r="E11" s="724">
        <v>28800</v>
      </c>
      <c r="F11" s="696" t="s">
        <v>498</v>
      </c>
      <c r="G11" s="696" t="s">
        <v>499</v>
      </c>
      <c r="H11" s="696">
        <v>0</v>
      </c>
      <c r="I11" s="696">
        <v>401</v>
      </c>
      <c r="J11" s="696" t="s">
        <v>500</v>
      </c>
      <c r="K11" s="696" t="s">
        <v>501</v>
      </c>
      <c r="L11" s="696" t="s">
        <v>502</v>
      </c>
      <c r="M11" s="696" t="s">
        <v>503</v>
      </c>
      <c r="N11" s="60" t="s">
        <v>519</v>
      </c>
      <c r="O11" s="60" t="s">
        <v>520</v>
      </c>
      <c r="P11" s="696" t="s">
        <v>506</v>
      </c>
      <c r="Q11" s="696" t="s">
        <v>507</v>
      </c>
      <c r="R11" s="696">
        <v>80</v>
      </c>
    </row>
    <row r="12" spans="1:6" ht="15">
      <c r="A12" s="696">
        <v>4</v>
      </c>
      <c r="D12" s="700">
        <f>D18</f>
        <v>0.051388888888888894</v>
      </c>
      <c r="E12" s="696">
        <v>0</v>
      </c>
      <c r="F12" s="696" t="s">
        <v>509</v>
      </c>
    </row>
    <row r="13" ht="15">
      <c r="C13" s="699"/>
    </row>
    <row r="14" spans="1:3" ht="15">
      <c r="A14" s="701">
        <f>CEILING(SUM(A9:A12)/88,1)</f>
        <v>1</v>
      </c>
      <c r="B14" s="702" t="s">
        <v>10</v>
      </c>
      <c r="C14" s="703">
        <f>SUM(C9:C12)</f>
        <v>0.051388888888888894</v>
      </c>
    </row>
    <row r="16" spans="4:5" ht="15">
      <c r="D16" s="700">
        <f>Titan!J30</f>
        <v>0.052083333333333336</v>
      </c>
      <c r="E16" s="696" t="s">
        <v>510</v>
      </c>
    </row>
    <row r="17" spans="4:5" ht="15">
      <c r="D17" s="700">
        <v>0.0006944444444444445</v>
      </c>
      <c r="E17" s="696" t="s">
        <v>511</v>
      </c>
    </row>
    <row r="18" spans="4:5" ht="15">
      <c r="D18" s="700">
        <f>D16-D17</f>
        <v>0.051388888888888894</v>
      </c>
      <c r="E18" s="696" t="s">
        <v>512</v>
      </c>
    </row>
    <row r="20" spans="4:6" ht="15">
      <c r="D20" s="700">
        <v>0.004861111111111111</v>
      </c>
      <c r="E20" s="724">
        <f>HOUR(D20)*60*60+MINUTE(D20)*60+SECOND(D20)</f>
        <v>420</v>
      </c>
      <c r="F20" s="724">
        <f>E20*8</f>
        <v>3360</v>
      </c>
    </row>
    <row r="21" spans="4:6" ht="15">
      <c r="D21" s="700">
        <f>D18-2*D20</f>
        <v>0.04166666666666667</v>
      </c>
      <c r="E21" s="724">
        <f>HOUR(D21)*60*60+MINUTE(D21)*60+SECOND(D21)</f>
        <v>3600</v>
      </c>
      <c r="F21" s="724">
        <f>E21*8</f>
        <v>28800</v>
      </c>
    </row>
    <row r="22" spans="5:6" ht="15">
      <c r="E22" s="724"/>
      <c r="F22" s="724"/>
    </row>
    <row r="23" spans="4:6" ht="15">
      <c r="D23" s="700">
        <f>E23/(24*60*60*8)</f>
        <v>0</v>
      </c>
      <c r="E23" s="724">
        <v>0</v>
      </c>
      <c r="F23" s="724"/>
    </row>
    <row r="24" spans="4:6" ht="15">
      <c r="D24" s="700">
        <f>E24/(24*60*60*8)+D23</f>
        <v>0.004861111111111111</v>
      </c>
      <c r="E24" s="724">
        <f>F20</f>
        <v>3360</v>
      </c>
      <c r="F24" s="724"/>
    </row>
    <row r="25" spans="4:6" ht="15">
      <c r="D25" s="700">
        <f>E25/(24*60*60*8)+D24</f>
        <v>0.04652777777777778</v>
      </c>
      <c r="E25" s="724">
        <f>F21</f>
        <v>28800</v>
      </c>
      <c r="F25" s="724"/>
    </row>
    <row r="26" spans="4:6" ht="15">
      <c r="D26" s="700">
        <f>D18</f>
        <v>0.051388888888888894</v>
      </c>
      <c r="E26" s="724"/>
      <c r="F26" s="724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563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0.08127893518518518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0.0006799768518518517</v>
      </c>
      <c r="D11" s="717">
        <v>0.08195891203703703</v>
      </c>
      <c r="E11" s="60">
        <v>56180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6" ht="15">
      <c r="A12" s="60">
        <v>4</v>
      </c>
      <c r="D12" s="717">
        <f>D18</f>
        <v>0.08263888888888889</v>
      </c>
      <c r="E12" s="60">
        <v>0</v>
      </c>
      <c r="F12" s="60" t="s">
        <v>509</v>
      </c>
    </row>
    <row r="13" spans="1:3" ht="15">
      <c r="A13" s="696"/>
      <c r="B13" s="696"/>
      <c r="C13" s="699"/>
    </row>
    <row r="14" spans="1:3" ht="15">
      <c r="A14" s="701">
        <f>CEILING(SUM(A9:A12)/88,1)</f>
        <v>1</v>
      </c>
      <c r="B14" s="702" t="s">
        <v>10</v>
      </c>
      <c r="C14" s="703">
        <f>SUM(C9:C12)</f>
        <v>0.08263888888888889</v>
      </c>
    </row>
    <row r="15" spans="1:6" ht="15">
      <c r="A15" s="696"/>
      <c r="B15" s="696"/>
      <c r="C15" s="696"/>
      <c r="D15" s="696"/>
      <c r="E15" s="696"/>
      <c r="F15" s="696"/>
    </row>
    <row r="16" spans="1:6" ht="15">
      <c r="A16" s="696"/>
      <c r="B16" s="696"/>
      <c r="C16" s="696"/>
      <c r="D16" s="700">
        <f>Rings!J125</f>
        <v>0.08333333333333333</v>
      </c>
      <c r="E16" s="696" t="s">
        <v>510</v>
      </c>
      <c r="F16" s="696"/>
    </row>
    <row r="17" spans="1:6" ht="15">
      <c r="A17" s="696"/>
      <c r="B17" s="696"/>
      <c r="C17" s="696"/>
      <c r="D17" s="700">
        <v>0.0006944444444444445</v>
      </c>
      <c r="E17" s="696" t="s">
        <v>511</v>
      </c>
      <c r="F17" s="696"/>
    </row>
    <row r="18" spans="1:6" ht="15">
      <c r="A18" s="696"/>
      <c r="B18" s="696"/>
      <c r="C18" s="696"/>
      <c r="D18" s="700">
        <f>D16-D17</f>
        <v>0.08263888888888889</v>
      </c>
      <c r="E18" s="696" t="s">
        <v>512</v>
      </c>
      <c r="F18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564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0.16529947916666665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0.0006799768518518379</v>
      </c>
      <c r="D11" s="717">
        <v>0.16597945601851852</v>
      </c>
      <c r="E11" s="60">
        <v>114255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18" ht="15">
      <c r="A12" s="696">
        <v>7</v>
      </c>
      <c r="C12" s="699">
        <f>D13-D12</f>
        <v>0.16529947916666668</v>
      </c>
      <c r="D12" s="717">
        <v>0.16665943287037036</v>
      </c>
      <c r="E12" s="60">
        <v>470</v>
      </c>
      <c r="F12" s="60" t="s">
        <v>498</v>
      </c>
      <c r="G12" s="60" t="s">
        <v>499</v>
      </c>
      <c r="H12" s="60">
        <v>0</v>
      </c>
      <c r="I12" s="60">
        <v>39</v>
      </c>
      <c r="J12" s="60" t="s">
        <v>500</v>
      </c>
      <c r="K12" s="60" t="s">
        <v>501</v>
      </c>
      <c r="L12" s="60" t="s">
        <v>502</v>
      </c>
      <c r="M12" s="60" t="s">
        <v>503</v>
      </c>
      <c r="N12" s="60" t="s">
        <v>519</v>
      </c>
      <c r="O12" s="60" t="s">
        <v>520</v>
      </c>
      <c r="P12" s="60" t="s">
        <v>508</v>
      </c>
      <c r="Q12" s="60" t="s">
        <v>507</v>
      </c>
      <c r="R12" s="60">
        <v>80</v>
      </c>
    </row>
    <row r="13" spans="1:18" ht="15">
      <c r="A13" s="696">
        <v>7</v>
      </c>
      <c r="C13" s="699">
        <f>D14-D13</f>
        <v>0.0006799768518518379</v>
      </c>
      <c r="D13" s="717">
        <v>0.33195891203703703</v>
      </c>
      <c r="E13" s="60">
        <v>114255</v>
      </c>
      <c r="F13" s="60" t="s">
        <v>498</v>
      </c>
      <c r="G13" s="60" t="s">
        <v>499</v>
      </c>
      <c r="H13" s="60">
        <v>0</v>
      </c>
      <c r="I13" s="60">
        <v>39</v>
      </c>
      <c r="J13" s="60" t="s">
        <v>500</v>
      </c>
      <c r="K13" s="60" t="s">
        <v>501</v>
      </c>
      <c r="L13" s="60" t="s">
        <v>502</v>
      </c>
      <c r="M13" s="60" t="s">
        <v>503</v>
      </c>
      <c r="N13" s="60" t="s">
        <v>519</v>
      </c>
      <c r="O13" s="60" t="s">
        <v>520</v>
      </c>
      <c r="P13" s="60" t="s">
        <v>506</v>
      </c>
      <c r="Q13" s="60" t="s">
        <v>507</v>
      </c>
      <c r="R13" s="60">
        <v>80</v>
      </c>
    </row>
    <row r="14" spans="1:6" ht="15">
      <c r="A14" s="60">
        <v>4</v>
      </c>
      <c r="D14" s="717">
        <f>D20</f>
        <v>0.3326388888888889</v>
      </c>
      <c r="E14" s="60">
        <v>0</v>
      </c>
      <c r="F14" s="60" t="s">
        <v>509</v>
      </c>
    </row>
    <row r="15" spans="1:3" ht="15">
      <c r="A15" s="696"/>
      <c r="B15" s="696"/>
      <c r="C15" s="699"/>
    </row>
    <row r="16" spans="1:3" ht="15">
      <c r="A16" s="701">
        <f>CEILING(SUM(A9:A14)/88,1)</f>
        <v>1</v>
      </c>
      <c r="B16" s="702" t="s">
        <v>10</v>
      </c>
      <c r="C16" s="703">
        <f>SUM(C9:C14)</f>
        <v>0.3326388888888889</v>
      </c>
    </row>
    <row r="17" spans="1:6" ht="15">
      <c r="A17" s="696"/>
      <c r="B17" s="696"/>
      <c r="C17" s="696"/>
      <c r="D17" s="696"/>
      <c r="E17" s="696"/>
      <c r="F17" s="696"/>
    </row>
    <row r="18" spans="1:6" ht="15">
      <c r="A18" s="696"/>
      <c r="B18" s="696"/>
      <c r="C18" s="696"/>
      <c r="D18" s="700">
        <f>Rings!J126</f>
        <v>0.3333333333333333</v>
      </c>
      <c r="E18" s="696" t="s">
        <v>510</v>
      </c>
      <c r="F18" s="696"/>
    </row>
    <row r="19" spans="1:6" ht="15">
      <c r="A19" s="696"/>
      <c r="B19" s="696"/>
      <c r="C19" s="696"/>
      <c r="D19" s="700">
        <v>0.0006944444444444445</v>
      </c>
      <c r="E19" s="696" t="s">
        <v>511</v>
      </c>
      <c r="F19" s="696"/>
    </row>
    <row r="20" spans="1:6" ht="15">
      <c r="A20" s="696"/>
      <c r="B20" s="696"/>
      <c r="C20" s="696"/>
      <c r="D20" s="700">
        <f>D18-D19</f>
        <v>0.3326388888888889</v>
      </c>
      <c r="E20" s="696" t="s">
        <v>512</v>
      </c>
      <c r="F20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565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0.018778935185185187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0.0006799768518518483</v>
      </c>
      <c r="D11" s="717">
        <v>0.01945891203703704</v>
      </c>
      <c r="E11" s="60">
        <v>12980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6" ht="15">
      <c r="A12" s="60">
        <v>4</v>
      </c>
      <c r="D12" s="717">
        <f>D18</f>
        <v>0.020138888888888887</v>
      </c>
      <c r="E12" s="60">
        <v>0</v>
      </c>
      <c r="F12" s="60" t="s">
        <v>509</v>
      </c>
    </row>
    <row r="13" spans="1:3" ht="15">
      <c r="A13" s="696"/>
      <c r="B13" s="696"/>
      <c r="C13" s="699"/>
    </row>
    <row r="14" spans="1:3" ht="15">
      <c r="A14" s="701">
        <f>CEILING(SUM(A9:A12)/88,1)</f>
        <v>1</v>
      </c>
      <c r="B14" s="702" t="s">
        <v>10</v>
      </c>
      <c r="C14" s="703">
        <f>SUM(C9:C12)</f>
        <v>0.020138888888888887</v>
      </c>
    </row>
    <row r="15" spans="1:6" ht="15">
      <c r="A15" s="696"/>
      <c r="B15" s="696"/>
      <c r="C15" s="696"/>
      <c r="D15" s="696"/>
      <c r="E15" s="696"/>
      <c r="F15" s="696"/>
    </row>
    <row r="16" spans="1:6" ht="15">
      <c r="A16" s="696"/>
      <c r="B16" s="696"/>
      <c r="C16" s="696"/>
      <c r="D16" s="700">
        <f>Rings!J127</f>
        <v>0.020833333333333332</v>
      </c>
      <c r="E16" s="696" t="s">
        <v>510</v>
      </c>
      <c r="F16" s="696"/>
    </row>
    <row r="17" spans="1:6" ht="15">
      <c r="A17" s="696"/>
      <c r="B17" s="696"/>
      <c r="C17" s="696"/>
      <c r="D17" s="700">
        <v>0.0006944444444444445</v>
      </c>
      <c r="E17" s="696" t="s">
        <v>511</v>
      </c>
      <c r="F17" s="696"/>
    </row>
    <row r="18" spans="1:6" ht="15">
      <c r="A18" s="696"/>
      <c r="B18" s="696"/>
      <c r="C18" s="696"/>
      <c r="D18" s="700">
        <f>D16-D17</f>
        <v>0.020138888888888887</v>
      </c>
      <c r="E18" s="696" t="s">
        <v>512</v>
      </c>
      <c r="F18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R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5.140625" style="60" bestFit="1" customWidth="1"/>
    <col min="10" max="10" width="9.57421875" style="60" bestFit="1" customWidth="1"/>
    <col min="11" max="13" width="10.140625" style="60" bestFit="1" customWidth="1"/>
    <col min="14" max="15" width="10.42187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567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0.0030902777777777777</v>
      </c>
      <c r="D9" s="699">
        <v>1.4467592592592592E-06</v>
      </c>
      <c r="E9" s="60">
        <v>1</v>
      </c>
      <c r="F9" s="60" t="s">
        <v>498</v>
      </c>
      <c r="G9" s="60" t="s">
        <v>499</v>
      </c>
      <c r="H9" s="60">
        <v>0</v>
      </c>
      <c r="I9" s="60">
        <v>401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0.03857638888888888</v>
      </c>
      <c r="D10" s="699">
        <v>0.003091724537037037</v>
      </c>
      <c r="E10" s="60">
        <v>2136</v>
      </c>
      <c r="F10" s="60" t="s">
        <v>498</v>
      </c>
      <c r="G10" s="60" t="s">
        <v>499</v>
      </c>
      <c r="H10" s="60">
        <v>0</v>
      </c>
      <c r="I10" s="60">
        <v>401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C11" s="699">
        <f>D12-D11</f>
        <v>0.005428240740740747</v>
      </c>
      <c r="D11" s="699">
        <v>0.04166811342592592</v>
      </c>
      <c r="E11" s="60">
        <v>26664</v>
      </c>
      <c r="F11" s="60" t="s">
        <v>498</v>
      </c>
      <c r="G11" s="60" t="s">
        <v>499</v>
      </c>
      <c r="H11" s="60">
        <v>0</v>
      </c>
      <c r="I11" s="60">
        <v>401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539</v>
      </c>
      <c r="O11" s="60" t="s">
        <v>540</v>
      </c>
      <c r="P11" s="60" t="s">
        <v>506</v>
      </c>
      <c r="Q11" s="60" t="s">
        <v>507</v>
      </c>
      <c r="R11" s="60">
        <v>80</v>
      </c>
    </row>
    <row r="12" spans="1:18" ht="15">
      <c r="A12" s="696">
        <v>7</v>
      </c>
      <c r="C12" s="699">
        <f>D13-D12</f>
        <v>0.03554253472222222</v>
      </c>
      <c r="D12" s="699">
        <v>0.04709635416666667</v>
      </c>
      <c r="E12" s="60">
        <v>3752</v>
      </c>
      <c r="F12" s="60" t="s">
        <v>498</v>
      </c>
      <c r="G12" s="60" t="s">
        <v>499</v>
      </c>
      <c r="H12" s="60">
        <v>0</v>
      </c>
      <c r="I12" s="60">
        <v>401</v>
      </c>
      <c r="J12" s="60" t="s">
        <v>500</v>
      </c>
      <c r="K12" s="60" t="s">
        <v>501</v>
      </c>
      <c r="L12" s="60" t="s">
        <v>502</v>
      </c>
      <c r="M12" s="60" t="s">
        <v>503</v>
      </c>
      <c r="N12" s="60" t="s">
        <v>539</v>
      </c>
      <c r="O12" s="60" t="s">
        <v>540</v>
      </c>
      <c r="P12" s="60" t="s">
        <v>508</v>
      </c>
      <c r="Q12" s="60" t="s">
        <v>507</v>
      </c>
      <c r="R12" s="60">
        <v>80</v>
      </c>
    </row>
    <row r="13" spans="1:6" ht="15">
      <c r="A13" s="696">
        <v>4</v>
      </c>
      <c r="C13" s="699"/>
      <c r="D13" s="699">
        <f>D19</f>
        <v>0.08263888888888889</v>
      </c>
      <c r="E13" s="60">
        <v>0</v>
      </c>
      <c r="F13" s="60" t="s">
        <v>509</v>
      </c>
    </row>
    <row r="15" spans="1:3" ht="15">
      <c r="A15" s="701">
        <f>CEILING(SUM(A9:A13)/88,1)</f>
        <v>1</v>
      </c>
      <c r="B15" s="702" t="s">
        <v>10</v>
      </c>
      <c r="C15" s="703">
        <f>SUM(C9:C13)</f>
        <v>0.08263744212962962</v>
      </c>
    </row>
    <row r="16" spans="1:6" ht="15">
      <c r="A16" s="696"/>
      <c r="B16" s="696"/>
      <c r="C16" s="696"/>
      <c r="D16" s="696"/>
      <c r="E16" s="696"/>
      <c r="F16" s="696"/>
    </row>
    <row r="17" spans="1:6" ht="15">
      <c r="A17" s="696"/>
      <c r="B17" s="696"/>
      <c r="C17" s="696"/>
      <c r="D17" s="700">
        <f>'Deep Space Cals'!H54</f>
        <v>0.08333333333333333</v>
      </c>
      <c r="E17" s="696" t="s">
        <v>510</v>
      </c>
      <c r="F17" s="696"/>
    </row>
    <row r="18" spans="1:6" ht="15">
      <c r="A18" s="696"/>
      <c r="B18" s="696"/>
      <c r="C18" s="696"/>
      <c r="D18" s="700">
        <v>0.0006944444444444445</v>
      </c>
      <c r="E18" s="696" t="s">
        <v>511</v>
      </c>
      <c r="F18" s="696"/>
    </row>
    <row r="19" spans="1:6" ht="15">
      <c r="A19" s="696"/>
      <c r="B19" s="696"/>
      <c r="C19" s="696"/>
      <c r="D19" s="700">
        <f>D17-D18</f>
        <v>0.08263888888888889</v>
      </c>
      <c r="E19" s="696" t="s">
        <v>512</v>
      </c>
      <c r="F19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568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0.0015190972222222222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97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0.1449435763888889</v>
      </c>
      <c r="D10" s="717">
        <v>0.0015190972222222222</v>
      </c>
      <c r="E10" s="60">
        <v>1050</v>
      </c>
      <c r="F10" s="60" t="s">
        <v>498</v>
      </c>
      <c r="G10" s="60" t="s">
        <v>499</v>
      </c>
      <c r="H10" s="60">
        <v>0</v>
      </c>
      <c r="I10" s="60">
        <v>97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0.0015190972222222099</v>
      </c>
      <c r="D11" s="717">
        <v>0.14646267361111112</v>
      </c>
      <c r="E11" s="60">
        <v>100185</v>
      </c>
      <c r="F11" s="60" t="s">
        <v>498</v>
      </c>
      <c r="G11" s="60" t="s">
        <v>499</v>
      </c>
      <c r="H11" s="60">
        <v>0</v>
      </c>
      <c r="I11" s="60">
        <v>97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18" ht="15">
      <c r="A12" s="696">
        <v>7</v>
      </c>
      <c r="C12" s="699">
        <f>D13-D12</f>
        <v>0.1449435763888889</v>
      </c>
      <c r="D12" s="717">
        <v>0.14798177083333333</v>
      </c>
      <c r="E12" s="60">
        <v>1050</v>
      </c>
      <c r="F12" s="60" t="s">
        <v>498</v>
      </c>
      <c r="G12" s="60" t="s">
        <v>499</v>
      </c>
      <c r="H12" s="60">
        <v>0</v>
      </c>
      <c r="I12" s="60">
        <v>97</v>
      </c>
      <c r="J12" s="60" t="s">
        <v>500</v>
      </c>
      <c r="K12" s="60" t="s">
        <v>501</v>
      </c>
      <c r="L12" s="60" t="s">
        <v>502</v>
      </c>
      <c r="M12" s="60" t="s">
        <v>503</v>
      </c>
      <c r="N12" s="60" t="s">
        <v>519</v>
      </c>
      <c r="O12" s="60" t="s">
        <v>520</v>
      </c>
      <c r="P12" s="60" t="s">
        <v>508</v>
      </c>
      <c r="Q12" s="60" t="s">
        <v>507</v>
      </c>
      <c r="R12" s="60">
        <v>80</v>
      </c>
    </row>
    <row r="13" spans="1:18" ht="15">
      <c r="A13" s="696">
        <v>7</v>
      </c>
      <c r="C13" s="699">
        <f>D14-D13</f>
        <v>0.0015190972222222099</v>
      </c>
      <c r="D13" s="717">
        <v>0.29292534722222224</v>
      </c>
      <c r="E13" s="60">
        <v>100185</v>
      </c>
      <c r="F13" s="60" t="s">
        <v>498</v>
      </c>
      <c r="G13" s="60" t="s">
        <v>499</v>
      </c>
      <c r="H13" s="60">
        <v>0</v>
      </c>
      <c r="I13" s="60">
        <v>97</v>
      </c>
      <c r="J13" s="60" t="s">
        <v>500</v>
      </c>
      <c r="K13" s="60" t="s">
        <v>501</v>
      </c>
      <c r="L13" s="60" t="s">
        <v>502</v>
      </c>
      <c r="M13" s="60" t="s">
        <v>503</v>
      </c>
      <c r="N13" s="60" t="s">
        <v>519</v>
      </c>
      <c r="O13" s="60" t="s">
        <v>520</v>
      </c>
      <c r="P13" s="60" t="s">
        <v>506</v>
      </c>
      <c r="Q13" s="60" t="s">
        <v>507</v>
      </c>
      <c r="R13" s="60">
        <v>80</v>
      </c>
    </row>
    <row r="14" spans="1:6" ht="15">
      <c r="A14" s="60">
        <v>4</v>
      </c>
      <c r="D14" s="717">
        <f>D20</f>
        <v>0.29444444444444445</v>
      </c>
      <c r="E14" s="60">
        <v>0</v>
      </c>
      <c r="F14" s="60" t="s">
        <v>509</v>
      </c>
    </row>
    <row r="15" spans="1:3" ht="15">
      <c r="A15" s="696"/>
      <c r="B15" s="696"/>
      <c r="C15" s="699"/>
    </row>
    <row r="16" spans="1:3" ht="15">
      <c r="A16" s="701">
        <f>CEILING(SUM(A9:A14)/88,1)</f>
        <v>1</v>
      </c>
      <c r="B16" s="702" t="s">
        <v>10</v>
      </c>
      <c r="C16" s="703">
        <f>SUM(C9:C14)</f>
        <v>0.29444444444444445</v>
      </c>
    </row>
    <row r="17" spans="1:6" ht="15">
      <c r="A17" s="696"/>
      <c r="B17" s="696"/>
      <c r="C17" s="696"/>
      <c r="D17" s="696"/>
      <c r="E17" s="696"/>
      <c r="F17" s="696"/>
    </row>
    <row r="18" spans="1:6" ht="15">
      <c r="A18" s="696"/>
      <c r="B18" s="696"/>
      <c r="C18" s="696"/>
      <c r="D18" s="700">
        <f>Rings!J128</f>
        <v>0.2951388888888889</v>
      </c>
      <c r="E18" s="696" t="s">
        <v>510</v>
      </c>
      <c r="F18" s="696"/>
    </row>
    <row r="19" spans="1:6" ht="15">
      <c r="A19" s="696"/>
      <c r="B19" s="696"/>
      <c r="C19" s="696"/>
      <c r="D19" s="700">
        <v>0.0006944444444444445</v>
      </c>
      <c r="E19" s="696" t="s">
        <v>511</v>
      </c>
      <c r="F19" s="696"/>
    </row>
    <row r="20" spans="1:6" ht="15">
      <c r="A20" s="696"/>
      <c r="B20" s="696"/>
      <c r="C20" s="696"/>
      <c r="D20" s="700">
        <f>D18-D19</f>
        <v>0.29444444444444445</v>
      </c>
      <c r="E20" s="696" t="s">
        <v>512</v>
      </c>
      <c r="F20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20" bestFit="1" customWidth="1"/>
    <col min="2" max="2" width="42.8515625" style="20" customWidth="1"/>
    <col min="3" max="3" width="12.421875" style="20" bestFit="1" customWidth="1"/>
    <col min="4" max="4" width="13.421875" style="20" bestFit="1" customWidth="1"/>
    <col min="5" max="16384" width="11.421875" style="20" customWidth="1"/>
  </cols>
  <sheetData>
    <row r="1" spans="1:4" ht="15">
      <c r="A1" s="64"/>
      <c r="B1" s="64"/>
      <c r="C1" s="64"/>
      <c r="D1" s="64"/>
    </row>
    <row r="2" spans="1:4" ht="15.75" thickBot="1">
      <c r="A2" s="64"/>
      <c r="B2" s="64"/>
      <c r="C2" s="64"/>
      <c r="D2" s="64"/>
    </row>
    <row r="3" spans="1:4" ht="15" customHeight="1">
      <c r="A3" s="64"/>
      <c r="B3" s="815" t="s">
        <v>81</v>
      </c>
      <c r="C3" s="857" t="s">
        <v>490</v>
      </c>
      <c r="D3" s="857" t="s">
        <v>491</v>
      </c>
    </row>
    <row r="4" spans="1:4" ht="32.25" customHeight="1" thickBot="1">
      <c r="A4" s="64"/>
      <c r="B4" s="856"/>
      <c r="C4" s="856"/>
      <c r="D4" s="856"/>
    </row>
    <row r="5" spans="1:4" ht="15">
      <c r="A5" s="10"/>
      <c r="B5" s="149"/>
      <c r="C5" s="664"/>
      <c r="D5" s="664"/>
    </row>
    <row r="6" spans="1:4" ht="15">
      <c r="A6" s="307">
        <v>8</v>
      </c>
      <c r="B6" s="576" t="s">
        <v>341</v>
      </c>
      <c r="C6" s="319">
        <v>507</v>
      </c>
      <c r="D6" s="667">
        <v>501</v>
      </c>
    </row>
    <row r="7" spans="1:4" ht="15">
      <c r="A7" s="307">
        <v>9</v>
      </c>
      <c r="B7" s="576" t="s">
        <v>342</v>
      </c>
      <c r="C7" s="319">
        <v>508</v>
      </c>
      <c r="D7" s="667">
        <v>501</v>
      </c>
    </row>
    <row r="8" spans="1:4" ht="15">
      <c r="A8" s="307">
        <v>11</v>
      </c>
      <c r="B8" s="576" t="s">
        <v>344</v>
      </c>
      <c r="C8" s="319">
        <v>510</v>
      </c>
      <c r="D8" s="667">
        <v>501</v>
      </c>
    </row>
    <row r="9" spans="1:4" ht="15">
      <c r="A9" s="307">
        <v>17</v>
      </c>
      <c r="B9" s="576" t="s">
        <v>350</v>
      </c>
      <c r="C9" s="319">
        <v>516</v>
      </c>
      <c r="D9" s="667">
        <v>501</v>
      </c>
    </row>
    <row r="10" spans="1:4" ht="15">
      <c r="A10" s="307">
        <v>21</v>
      </c>
      <c r="B10" s="576" t="s">
        <v>356</v>
      </c>
      <c r="C10" s="319">
        <v>520</v>
      </c>
      <c r="D10" s="667">
        <v>501</v>
      </c>
    </row>
    <row r="11" spans="1:4" ht="15">
      <c r="A11" s="307">
        <v>27</v>
      </c>
      <c r="B11" s="576" t="s">
        <v>363</v>
      </c>
      <c r="C11" s="319">
        <v>526</v>
      </c>
      <c r="D11" s="667">
        <v>501</v>
      </c>
    </row>
    <row r="12" spans="1:4" ht="15">
      <c r="A12" s="307">
        <v>36</v>
      </c>
      <c r="B12" s="576" t="s">
        <v>374</v>
      </c>
      <c r="C12" s="319">
        <v>535</v>
      </c>
      <c r="D12" s="667">
        <v>501</v>
      </c>
    </row>
    <row r="13" spans="1:4" ht="15">
      <c r="A13" s="307">
        <v>42</v>
      </c>
      <c r="B13" s="576" t="s">
        <v>382</v>
      </c>
      <c r="C13" s="319">
        <v>541</v>
      </c>
      <c r="D13" s="667">
        <v>501</v>
      </c>
    </row>
    <row r="14" spans="1:4" ht="15">
      <c r="A14" s="307">
        <v>48</v>
      </c>
      <c r="B14" s="576" t="s">
        <v>389</v>
      </c>
      <c r="C14" s="319">
        <v>547</v>
      </c>
      <c r="D14" s="667">
        <v>501</v>
      </c>
    </row>
    <row r="15" spans="1:4" ht="15">
      <c r="A15" s="307">
        <v>51</v>
      </c>
      <c r="B15" s="576" t="s">
        <v>393</v>
      </c>
      <c r="C15" s="319">
        <v>550</v>
      </c>
      <c r="D15" s="667">
        <v>501</v>
      </c>
    </row>
    <row r="16" spans="1:4" ht="15">
      <c r="A16" s="307">
        <v>57</v>
      </c>
      <c r="B16" s="576" t="s">
        <v>399</v>
      </c>
      <c r="C16" s="319">
        <v>556</v>
      </c>
      <c r="D16" s="667">
        <v>501</v>
      </c>
    </row>
    <row r="17" spans="1:4" ht="15">
      <c r="A17" s="307">
        <v>60</v>
      </c>
      <c r="B17" s="576" t="s">
        <v>402</v>
      </c>
      <c r="C17" s="319">
        <v>559</v>
      </c>
      <c r="D17" s="667">
        <v>501</v>
      </c>
    </row>
    <row r="18" spans="1:4" ht="15">
      <c r="A18" s="307">
        <v>62</v>
      </c>
      <c r="B18" s="576" t="s">
        <v>404</v>
      </c>
      <c r="C18" s="319">
        <v>561</v>
      </c>
      <c r="D18" s="667">
        <v>501</v>
      </c>
    </row>
    <row r="19" spans="1:4" ht="15">
      <c r="A19" s="307">
        <v>67</v>
      </c>
      <c r="B19" s="576" t="s">
        <v>410</v>
      </c>
      <c r="C19" s="319">
        <v>566</v>
      </c>
      <c r="D19" s="667">
        <v>501</v>
      </c>
    </row>
    <row r="20" spans="1:4" ht="15">
      <c r="A20" s="307">
        <v>71</v>
      </c>
      <c r="B20" s="576" t="s">
        <v>415</v>
      </c>
      <c r="C20" s="319">
        <v>570</v>
      </c>
      <c r="D20" s="667">
        <v>501</v>
      </c>
    </row>
    <row r="21" spans="1:4" ht="15">
      <c r="A21" s="307">
        <v>75</v>
      </c>
      <c r="B21" s="576" t="s">
        <v>419</v>
      </c>
      <c r="C21" s="319">
        <v>574</v>
      </c>
      <c r="D21" s="667">
        <v>501</v>
      </c>
    </row>
    <row r="22" spans="1:4" ht="15">
      <c r="A22" s="307">
        <v>80</v>
      </c>
      <c r="B22" s="576" t="s">
        <v>425</v>
      </c>
      <c r="C22" s="319">
        <v>579</v>
      </c>
      <c r="D22" s="667">
        <v>501</v>
      </c>
    </row>
    <row r="23" spans="1:4" ht="15">
      <c r="A23" s="307">
        <v>85</v>
      </c>
      <c r="B23" s="576" t="s">
        <v>431</v>
      </c>
      <c r="C23" s="319">
        <v>584</v>
      </c>
      <c r="D23" s="667">
        <v>501</v>
      </c>
    </row>
    <row r="24" spans="1:4" ht="15">
      <c r="A24" s="307">
        <v>87</v>
      </c>
      <c r="B24" s="576" t="s">
        <v>435</v>
      </c>
      <c r="C24" s="319">
        <v>586</v>
      </c>
      <c r="D24" s="667">
        <v>501</v>
      </c>
    </row>
    <row r="25" spans="1:4" ht="15">
      <c r="A25" s="307">
        <v>90</v>
      </c>
      <c r="B25" s="576" t="s">
        <v>438</v>
      </c>
      <c r="C25" s="319">
        <v>589</v>
      </c>
      <c r="D25" s="667">
        <v>501</v>
      </c>
    </row>
    <row r="26" spans="1:4" ht="15">
      <c r="A26" s="307">
        <v>93</v>
      </c>
      <c r="B26" s="576" t="s">
        <v>441</v>
      </c>
      <c r="C26" s="319">
        <v>592</v>
      </c>
      <c r="D26" s="667">
        <v>501</v>
      </c>
    </row>
    <row r="27" spans="1:4" ht="15">
      <c r="A27" s="307">
        <v>97</v>
      </c>
      <c r="B27" s="576" t="s">
        <v>445</v>
      </c>
      <c r="C27" s="319">
        <v>596</v>
      </c>
      <c r="D27" s="667">
        <v>501</v>
      </c>
    </row>
    <row r="28" spans="1:4" ht="15">
      <c r="A28" s="307">
        <v>98</v>
      </c>
      <c r="B28" s="576" t="s">
        <v>446</v>
      </c>
      <c r="C28" s="319">
        <v>597</v>
      </c>
      <c r="D28" s="667">
        <v>501</v>
      </c>
    </row>
    <row r="29" spans="1:4" ht="15">
      <c r="A29" s="307">
        <v>101</v>
      </c>
      <c r="B29" s="576" t="s">
        <v>449</v>
      </c>
      <c r="C29" s="319">
        <v>600</v>
      </c>
      <c r="D29" s="667">
        <v>501</v>
      </c>
    </row>
    <row r="30" spans="1:4" ht="15">
      <c r="A30" s="307">
        <v>105</v>
      </c>
      <c r="B30" s="576" t="s">
        <v>454</v>
      </c>
      <c r="C30" s="319">
        <v>604</v>
      </c>
      <c r="D30" s="667">
        <v>501</v>
      </c>
    </row>
    <row r="31" spans="1:4" ht="15">
      <c r="A31" s="307">
        <v>108</v>
      </c>
      <c r="B31" s="576" t="s">
        <v>457</v>
      </c>
      <c r="C31" s="319">
        <v>607</v>
      </c>
      <c r="D31" s="667">
        <v>501</v>
      </c>
    </row>
    <row r="32" spans="1:4" ht="15">
      <c r="A32" s="307">
        <v>115</v>
      </c>
      <c r="B32" s="576" t="s">
        <v>465</v>
      </c>
      <c r="C32" s="319">
        <v>614</v>
      </c>
      <c r="D32" s="667">
        <v>501</v>
      </c>
    </row>
    <row r="33" spans="1:4" ht="15">
      <c r="A33" s="307">
        <v>119</v>
      </c>
      <c r="B33" s="576" t="s">
        <v>470</v>
      </c>
      <c r="C33" s="319">
        <v>618</v>
      </c>
      <c r="D33" s="667">
        <v>501</v>
      </c>
    </row>
    <row r="34" spans="1:4" ht="15">
      <c r="A34" s="307">
        <v>122</v>
      </c>
      <c r="B34" s="576" t="s">
        <v>474</v>
      </c>
      <c r="C34" s="319">
        <v>621</v>
      </c>
      <c r="D34" s="667">
        <v>501</v>
      </c>
    </row>
    <row r="35" spans="1:4" ht="15">
      <c r="A35" s="307">
        <v>126</v>
      </c>
      <c r="B35" s="576" t="s">
        <v>479</v>
      </c>
      <c r="C35" s="319">
        <v>625</v>
      </c>
      <c r="D35" s="667">
        <v>501</v>
      </c>
    </row>
    <row r="36" spans="1:4" ht="15">
      <c r="A36" s="307">
        <v>128</v>
      </c>
      <c r="B36" s="576" t="s">
        <v>481</v>
      </c>
      <c r="C36" s="319">
        <v>627</v>
      </c>
      <c r="D36" s="667">
        <v>501</v>
      </c>
    </row>
    <row r="37" spans="1:4" ht="15">
      <c r="A37" s="307">
        <v>132</v>
      </c>
      <c r="B37" s="576" t="s">
        <v>485</v>
      </c>
      <c r="C37" s="319">
        <v>631</v>
      </c>
      <c r="D37" s="667">
        <v>501</v>
      </c>
    </row>
    <row r="38" spans="1:4" ht="15">
      <c r="A38" s="307"/>
      <c r="B38" s="576"/>
      <c r="C38" s="319"/>
      <c r="D38" s="667"/>
    </row>
    <row r="39" spans="1:4" ht="15">
      <c r="A39" s="307">
        <v>12</v>
      </c>
      <c r="B39" s="576" t="s">
        <v>345</v>
      </c>
      <c r="C39" s="319">
        <v>511</v>
      </c>
      <c r="D39" s="667">
        <v>504</v>
      </c>
    </row>
    <row r="40" spans="1:4" ht="15">
      <c r="A40" s="307">
        <v>18</v>
      </c>
      <c r="B40" s="576" t="s">
        <v>351</v>
      </c>
      <c r="C40" s="319">
        <v>517</v>
      </c>
      <c r="D40" s="667">
        <v>504</v>
      </c>
    </row>
    <row r="41" spans="1:4" ht="15">
      <c r="A41" s="307">
        <v>29</v>
      </c>
      <c r="B41" s="576" t="s">
        <v>365</v>
      </c>
      <c r="C41" s="319">
        <v>528</v>
      </c>
      <c r="D41" s="667">
        <v>504</v>
      </c>
    </row>
    <row r="42" spans="1:4" ht="15.75" thickBot="1">
      <c r="A42" s="307"/>
      <c r="B42" s="809"/>
      <c r="C42" s="320"/>
      <c r="D42" s="810"/>
    </row>
    <row r="44" ht="15">
      <c r="B44" s="20">
        <f>COUNTA(B6:B42)</f>
        <v>35</v>
      </c>
    </row>
  </sheetData>
  <sheetProtection/>
  <mergeCells count="3">
    <mergeCell ref="B3:B4"/>
    <mergeCell ref="C3:C4"/>
    <mergeCell ref="D3:D4"/>
  </mergeCells>
  <printOptions gridLines="1"/>
  <pageMargins left="0.75" right="0.75" top="1" bottom="1" header="0.511811023" footer="0.511811023"/>
  <pageSetup horizontalDpi="600" verticalDpi="60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2:R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710937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2" width="10.140625" style="60" bestFit="1" customWidth="1"/>
    <col min="13" max="13" width="13.57421875" style="60" bestFit="1" customWidth="1"/>
    <col min="14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569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 aca="true" t="shared" si="0" ref="C9:C15"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521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 t="shared" si="0"/>
        <v>0.18520399305555554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521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 t="shared" si="0"/>
        <v>0.0006799768518518379</v>
      </c>
      <c r="D11" s="717">
        <v>0.1858839699074074</v>
      </c>
      <c r="E11" s="60">
        <v>128013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521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18" ht="15">
      <c r="A12" s="696">
        <v>7</v>
      </c>
      <c r="C12" s="699">
        <f t="shared" si="0"/>
        <v>0.18520399305555557</v>
      </c>
      <c r="D12" s="717">
        <v>0.18656394675925925</v>
      </c>
      <c r="E12" s="60">
        <v>470</v>
      </c>
      <c r="F12" s="60" t="s">
        <v>498</v>
      </c>
      <c r="G12" s="60" t="s">
        <v>499</v>
      </c>
      <c r="H12" s="60">
        <v>0</v>
      </c>
      <c r="I12" s="60">
        <v>39</v>
      </c>
      <c r="J12" s="60" t="s">
        <v>500</v>
      </c>
      <c r="K12" s="60" t="s">
        <v>501</v>
      </c>
      <c r="L12" s="60" t="s">
        <v>502</v>
      </c>
      <c r="M12" s="60" t="s">
        <v>521</v>
      </c>
      <c r="N12" s="60" t="s">
        <v>519</v>
      </c>
      <c r="O12" s="60" t="s">
        <v>520</v>
      </c>
      <c r="P12" s="60" t="s">
        <v>508</v>
      </c>
      <c r="Q12" s="60" t="s">
        <v>507</v>
      </c>
      <c r="R12" s="60">
        <v>80</v>
      </c>
    </row>
    <row r="13" spans="1:18" ht="15">
      <c r="A13" s="696">
        <v>7</v>
      </c>
      <c r="C13" s="699">
        <f t="shared" si="0"/>
        <v>0.0006799768518518934</v>
      </c>
      <c r="D13" s="717">
        <v>0.3717679398148148</v>
      </c>
      <c r="E13" s="60">
        <v>128013</v>
      </c>
      <c r="F13" s="60" t="s">
        <v>498</v>
      </c>
      <c r="G13" s="60" t="s">
        <v>499</v>
      </c>
      <c r="H13" s="60">
        <v>0</v>
      </c>
      <c r="I13" s="60">
        <v>39</v>
      </c>
      <c r="J13" s="60" t="s">
        <v>500</v>
      </c>
      <c r="K13" s="60" t="s">
        <v>501</v>
      </c>
      <c r="L13" s="60" t="s">
        <v>502</v>
      </c>
      <c r="M13" s="60" t="s">
        <v>521</v>
      </c>
      <c r="N13" s="60" t="s">
        <v>519</v>
      </c>
      <c r="O13" s="60" t="s">
        <v>520</v>
      </c>
      <c r="P13" s="60" t="s">
        <v>506</v>
      </c>
      <c r="Q13" s="60" t="s">
        <v>507</v>
      </c>
      <c r="R13" s="60">
        <v>80</v>
      </c>
    </row>
    <row r="14" spans="1:18" ht="15">
      <c r="A14" s="696">
        <v>7</v>
      </c>
      <c r="C14" s="699">
        <f t="shared" si="0"/>
        <v>0.18520399305555552</v>
      </c>
      <c r="D14" s="717">
        <v>0.3724479166666667</v>
      </c>
      <c r="E14" s="60">
        <v>470</v>
      </c>
      <c r="F14" s="60" t="s">
        <v>498</v>
      </c>
      <c r="G14" s="60" t="s">
        <v>499</v>
      </c>
      <c r="H14" s="60">
        <v>0</v>
      </c>
      <c r="I14" s="60">
        <v>39</v>
      </c>
      <c r="J14" s="60" t="s">
        <v>500</v>
      </c>
      <c r="K14" s="60" t="s">
        <v>501</v>
      </c>
      <c r="L14" s="60" t="s">
        <v>502</v>
      </c>
      <c r="M14" s="60" t="s">
        <v>521</v>
      </c>
      <c r="N14" s="60" t="s">
        <v>519</v>
      </c>
      <c r="O14" s="60" t="s">
        <v>520</v>
      </c>
      <c r="P14" s="60" t="s">
        <v>508</v>
      </c>
      <c r="Q14" s="60" t="s">
        <v>507</v>
      </c>
      <c r="R14" s="60">
        <v>80</v>
      </c>
    </row>
    <row r="15" spans="1:18" ht="15">
      <c r="A15" s="696">
        <v>7</v>
      </c>
      <c r="B15" s="696"/>
      <c r="C15" s="699">
        <f t="shared" si="0"/>
        <v>0.0006814236111111205</v>
      </c>
      <c r="D15" s="717">
        <v>0.5576519097222222</v>
      </c>
      <c r="E15" s="60">
        <v>128013</v>
      </c>
      <c r="F15" s="60" t="s">
        <v>498</v>
      </c>
      <c r="G15" s="60" t="s">
        <v>499</v>
      </c>
      <c r="H15" s="60">
        <v>0</v>
      </c>
      <c r="I15" s="60">
        <v>39</v>
      </c>
      <c r="J15" s="60" t="s">
        <v>500</v>
      </c>
      <c r="K15" s="60" t="s">
        <v>501</v>
      </c>
      <c r="L15" s="60" t="s">
        <v>502</v>
      </c>
      <c r="M15" s="60" t="s">
        <v>521</v>
      </c>
      <c r="N15" s="60" t="s">
        <v>519</v>
      </c>
      <c r="O15" s="60" t="s">
        <v>520</v>
      </c>
      <c r="P15" s="60" t="s">
        <v>506</v>
      </c>
      <c r="Q15" s="60" t="s">
        <v>507</v>
      </c>
      <c r="R15" s="60">
        <v>80</v>
      </c>
    </row>
    <row r="16" spans="1:6" ht="15">
      <c r="A16" s="60">
        <v>4</v>
      </c>
      <c r="D16" s="717">
        <f>D22</f>
        <v>0.5583333333333333</v>
      </c>
      <c r="E16" s="60">
        <v>0</v>
      </c>
      <c r="F16" s="60" t="s">
        <v>509</v>
      </c>
    </row>
    <row r="17" spans="1:3" ht="15">
      <c r="A17" s="696"/>
      <c r="B17" s="696"/>
      <c r="C17" s="699"/>
    </row>
    <row r="18" spans="1:3" ht="15">
      <c r="A18" s="701">
        <f>CEILING(SUM(A9:A16)/88,1)</f>
        <v>1</v>
      </c>
      <c r="B18" s="702" t="s">
        <v>10</v>
      </c>
      <c r="C18" s="703">
        <f>SUM(C9:C16)</f>
        <v>0.5583333333333333</v>
      </c>
    </row>
    <row r="19" spans="1:6" ht="15">
      <c r="A19" s="696"/>
      <c r="B19" s="696"/>
      <c r="C19" s="696"/>
      <c r="D19" s="696"/>
      <c r="E19" s="696"/>
      <c r="F19" s="696"/>
    </row>
    <row r="20" spans="1:6" ht="15">
      <c r="A20" s="696"/>
      <c r="B20" s="696"/>
      <c r="C20" s="696"/>
      <c r="D20" s="700">
        <f>Rings!J129</f>
        <v>0.5590277777777778</v>
      </c>
      <c r="E20" s="696" t="s">
        <v>510</v>
      </c>
      <c r="F20" s="696"/>
    </row>
    <row r="21" spans="1:6" ht="15">
      <c r="A21" s="696"/>
      <c r="B21" s="696"/>
      <c r="C21" s="696"/>
      <c r="D21" s="700">
        <v>0.0006944444444444445</v>
      </c>
      <c r="E21" s="696" t="s">
        <v>511</v>
      </c>
      <c r="F21" s="696"/>
    </row>
    <row r="22" spans="1:6" ht="15">
      <c r="A22" s="696"/>
      <c r="B22" s="696"/>
      <c r="C22" s="696"/>
      <c r="D22" s="700">
        <f>D20-D21</f>
        <v>0.5583333333333333</v>
      </c>
      <c r="E22" s="696" t="s">
        <v>512</v>
      </c>
      <c r="F22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96" customWidth="1"/>
    <col min="2" max="2" width="11.00390625" style="696" bestFit="1" customWidth="1"/>
    <col min="3" max="3" width="9.140625" style="696" bestFit="1" customWidth="1"/>
    <col min="4" max="4" width="14.28125" style="696" bestFit="1" customWidth="1"/>
    <col min="5" max="5" width="10.7109375" style="696" bestFit="1" customWidth="1"/>
    <col min="6" max="6" width="27.7109375" style="696" bestFit="1" customWidth="1"/>
    <col min="7" max="7" width="8.421875" style="696" bestFit="1" customWidth="1"/>
    <col min="8" max="8" width="2.28125" style="696" bestFit="1" customWidth="1"/>
    <col min="9" max="9" width="4.7109375" style="696" bestFit="1" customWidth="1"/>
    <col min="10" max="10" width="8.7109375" style="696" bestFit="1" customWidth="1"/>
    <col min="11" max="13" width="9.28125" style="696" bestFit="1" customWidth="1"/>
    <col min="14" max="15" width="9.7109375" style="696" bestFit="1" customWidth="1"/>
    <col min="16" max="16" width="10.00390625" style="696" bestFit="1" customWidth="1"/>
    <col min="17" max="17" width="10.28125" style="696" bestFit="1" customWidth="1"/>
    <col min="18" max="18" width="3.421875" style="696" bestFit="1" customWidth="1"/>
    <col min="19" max="16384" width="8.8515625" style="696" customWidth="1"/>
  </cols>
  <sheetData>
    <row r="2" spans="2:3" ht="15">
      <c r="B2" s="696" t="s">
        <v>493</v>
      </c>
      <c r="C2" s="696">
        <v>571</v>
      </c>
    </row>
    <row r="7" spans="1:6" ht="15">
      <c r="A7" s="697"/>
      <c r="B7" s="698" t="s">
        <v>494</v>
      </c>
      <c r="C7" s="698" t="s">
        <v>86</v>
      </c>
      <c r="D7" s="696" t="s">
        <v>495</v>
      </c>
      <c r="E7" s="696" t="s">
        <v>496</v>
      </c>
      <c r="F7" s="696" t="s">
        <v>497</v>
      </c>
    </row>
    <row r="9" spans="1:18" ht="15">
      <c r="A9" s="696">
        <v>7</v>
      </c>
      <c r="B9" s="699">
        <v>0</v>
      </c>
      <c r="C9" s="699">
        <f>D10-D9</f>
        <v>0.006597222222222222</v>
      </c>
      <c r="D9" s="700">
        <v>0</v>
      </c>
      <c r="E9" s="696">
        <v>0</v>
      </c>
      <c r="F9" s="696" t="s">
        <v>498</v>
      </c>
      <c r="G9" s="696" t="s">
        <v>499</v>
      </c>
      <c r="H9" s="696">
        <v>0</v>
      </c>
      <c r="I9" s="696">
        <v>401</v>
      </c>
      <c r="J9" s="696" t="s">
        <v>500</v>
      </c>
      <c r="K9" s="696" t="s">
        <v>501</v>
      </c>
      <c r="L9" s="696" t="s">
        <v>502</v>
      </c>
      <c r="M9" s="696" t="s">
        <v>503</v>
      </c>
      <c r="N9" s="696" t="s">
        <v>539</v>
      </c>
      <c r="O9" s="696" t="s">
        <v>540</v>
      </c>
      <c r="P9" s="696" t="s">
        <v>506</v>
      </c>
      <c r="Q9" s="696" t="s">
        <v>507</v>
      </c>
      <c r="R9" s="696">
        <v>80</v>
      </c>
    </row>
    <row r="10" spans="1:18" ht="15">
      <c r="A10" s="696">
        <v>7</v>
      </c>
      <c r="C10" s="699">
        <f>D11-D10</f>
        <v>0.03819444444444445</v>
      </c>
      <c r="D10" s="700">
        <v>0.006597222222222222</v>
      </c>
      <c r="E10" s="696">
        <v>4560</v>
      </c>
      <c r="F10" s="696" t="s">
        <v>498</v>
      </c>
      <c r="G10" s="696" t="s">
        <v>499</v>
      </c>
      <c r="H10" s="696">
        <v>0</v>
      </c>
      <c r="I10" s="696">
        <v>401</v>
      </c>
      <c r="J10" s="696" t="s">
        <v>500</v>
      </c>
      <c r="K10" s="696" t="s">
        <v>501</v>
      </c>
      <c r="L10" s="696" t="s">
        <v>502</v>
      </c>
      <c r="M10" s="696" t="s">
        <v>503</v>
      </c>
      <c r="N10" s="696" t="s">
        <v>539</v>
      </c>
      <c r="O10" s="696" t="s">
        <v>540</v>
      </c>
      <c r="P10" s="696" t="s">
        <v>508</v>
      </c>
      <c r="Q10" s="696" t="s">
        <v>507</v>
      </c>
      <c r="R10" s="696">
        <v>80</v>
      </c>
    </row>
    <row r="11" spans="1:18" ht="15">
      <c r="A11" s="696">
        <v>7</v>
      </c>
      <c r="C11" s="699">
        <f>D12-D11</f>
        <v>0.0065972222222222265</v>
      </c>
      <c r="D11" s="700">
        <v>0.04479166666666667</v>
      </c>
      <c r="E11" s="696">
        <v>26400</v>
      </c>
      <c r="F11" s="696" t="s">
        <v>498</v>
      </c>
      <c r="G11" s="696" t="s">
        <v>499</v>
      </c>
      <c r="H11" s="696">
        <v>0</v>
      </c>
      <c r="I11" s="696">
        <v>401</v>
      </c>
      <c r="J11" s="696" t="s">
        <v>500</v>
      </c>
      <c r="K11" s="696" t="s">
        <v>501</v>
      </c>
      <c r="L11" s="696" t="s">
        <v>502</v>
      </c>
      <c r="M11" s="696" t="s">
        <v>503</v>
      </c>
      <c r="N11" s="696" t="s">
        <v>539</v>
      </c>
      <c r="O11" s="696" t="s">
        <v>540</v>
      </c>
      <c r="P11" s="696" t="s">
        <v>506</v>
      </c>
      <c r="Q11" s="696" t="s">
        <v>507</v>
      </c>
      <c r="R11" s="696">
        <v>80</v>
      </c>
    </row>
    <row r="12" spans="1:6" ht="15">
      <c r="A12" s="696">
        <v>4</v>
      </c>
      <c r="D12" s="700">
        <v>0.051388888888888894</v>
      </c>
      <c r="E12" s="696">
        <v>4560</v>
      </c>
      <c r="F12" s="696" t="s">
        <v>509</v>
      </c>
    </row>
    <row r="13" ht="15">
      <c r="C13" s="699"/>
    </row>
    <row r="14" spans="1:3" ht="15">
      <c r="A14" s="701">
        <f>CEILING(SUM(A9:A12)/88,1)</f>
        <v>1</v>
      </c>
      <c r="B14" s="702" t="s">
        <v>10</v>
      </c>
      <c r="C14" s="703">
        <f>SUM(C9:C12)</f>
        <v>0.051388888888888894</v>
      </c>
    </row>
    <row r="16" spans="4:5" ht="15">
      <c r="D16" s="700">
        <f>Titan!J31</f>
        <v>0.052083333333333336</v>
      </c>
      <c r="E16" s="696" t="s">
        <v>510</v>
      </c>
    </row>
    <row r="17" spans="4:5" ht="15">
      <c r="D17" s="700">
        <v>0.0006944444444444445</v>
      </c>
      <c r="E17" s="696" t="s">
        <v>511</v>
      </c>
    </row>
    <row r="18" spans="4:5" ht="15">
      <c r="D18" s="700">
        <f>D16-D17</f>
        <v>0.051388888888888894</v>
      </c>
      <c r="E18" s="696" t="s">
        <v>512</v>
      </c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572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0.05697337962962963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0.0006799768518518587</v>
      </c>
      <c r="D11" s="717">
        <v>0.05765335648148148</v>
      </c>
      <c r="E11" s="60">
        <v>39380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6" ht="15">
      <c r="A12" s="60">
        <v>4</v>
      </c>
      <c r="D12" s="717">
        <f>D18</f>
        <v>0.05833333333333334</v>
      </c>
      <c r="E12" s="60">
        <v>0</v>
      </c>
      <c r="F12" s="60" t="s">
        <v>509</v>
      </c>
    </row>
    <row r="13" spans="1:3" ht="15">
      <c r="A13" s="696"/>
      <c r="B13" s="696"/>
      <c r="C13" s="699"/>
    </row>
    <row r="14" spans="1:3" ht="15">
      <c r="A14" s="701">
        <f>CEILING(SUM(A9:A12)/88,1)</f>
        <v>1</v>
      </c>
      <c r="B14" s="702" t="s">
        <v>10</v>
      </c>
      <c r="C14" s="703">
        <f>SUM(C9:C12)</f>
        <v>0.05833333333333334</v>
      </c>
    </row>
    <row r="15" spans="1:6" ht="15">
      <c r="A15" s="696"/>
      <c r="B15" s="696"/>
      <c r="C15" s="696"/>
      <c r="D15" s="696"/>
      <c r="E15" s="696"/>
      <c r="F15" s="696"/>
    </row>
    <row r="16" spans="1:6" ht="15">
      <c r="A16" s="696"/>
      <c r="B16" s="696"/>
      <c r="C16" s="696"/>
      <c r="D16" s="700">
        <f>Rings!J130</f>
        <v>0.05902777777777778</v>
      </c>
      <c r="E16" s="696" t="s">
        <v>510</v>
      </c>
      <c r="F16" s="696"/>
    </row>
    <row r="17" spans="1:6" ht="15">
      <c r="A17" s="696"/>
      <c r="B17" s="696"/>
      <c r="C17" s="696"/>
      <c r="D17" s="700">
        <v>0.0006944444444444445</v>
      </c>
      <c r="E17" s="696" t="s">
        <v>511</v>
      </c>
      <c r="F17" s="696"/>
    </row>
    <row r="18" spans="1:6" ht="15">
      <c r="A18" s="696"/>
      <c r="B18" s="696"/>
      <c r="C18" s="696"/>
      <c r="D18" s="700">
        <f>D16-D17</f>
        <v>0.05833333333333334</v>
      </c>
      <c r="E18" s="696" t="s">
        <v>512</v>
      </c>
      <c r="F18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710937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573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0.20870225694444441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0.0006799768518518656</v>
      </c>
      <c r="D11" s="717">
        <v>0.20938223379629628</v>
      </c>
      <c r="E11" s="60">
        <v>144255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18" ht="15">
      <c r="A12" s="696">
        <v>7</v>
      </c>
      <c r="C12" s="699">
        <f>D13-D12</f>
        <v>0.20870225694444441</v>
      </c>
      <c r="D12" s="717">
        <v>0.21006221064814815</v>
      </c>
      <c r="E12" s="60">
        <v>470</v>
      </c>
      <c r="F12" s="60" t="s">
        <v>498</v>
      </c>
      <c r="G12" s="60" t="s">
        <v>499</v>
      </c>
      <c r="H12" s="60">
        <v>0</v>
      </c>
      <c r="I12" s="60">
        <v>39</v>
      </c>
      <c r="J12" s="60" t="s">
        <v>500</v>
      </c>
      <c r="K12" s="60" t="s">
        <v>501</v>
      </c>
      <c r="L12" s="60" t="s">
        <v>502</v>
      </c>
      <c r="M12" s="60" t="s">
        <v>503</v>
      </c>
      <c r="N12" s="60" t="s">
        <v>519</v>
      </c>
      <c r="O12" s="60" t="s">
        <v>520</v>
      </c>
      <c r="P12" s="60" t="s">
        <v>508</v>
      </c>
      <c r="Q12" s="60" t="s">
        <v>507</v>
      </c>
      <c r="R12" s="60">
        <v>80</v>
      </c>
    </row>
    <row r="13" spans="1:18" ht="15">
      <c r="A13" s="696">
        <v>7</v>
      </c>
      <c r="C13" s="699">
        <f>D14-D13</f>
        <v>0.0006799768518518934</v>
      </c>
      <c r="D13" s="717">
        <v>0.41876446759259256</v>
      </c>
      <c r="E13" s="60">
        <v>144255</v>
      </c>
      <c r="F13" s="60" t="s">
        <v>498</v>
      </c>
      <c r="G13" s="60" t="s">
        <v>499</v>
      </c>
      <c r="H13" s="60">
        <v>0</v>
      </c>
      <c r="I13" s="60">
        <v>39</v>
      </c>
      <c r="J13" s="60" t="s">
        <v>500</v>
      </c>
      <c r="K13" s="60" t="s">
        <v>501</v>
      </c>
      <c r="L13" s="60" t="s">
        <v>502</v>
      </c>
      <c r="M13" s="60" t="s">
        <v>503</v>
      </c>
      <c r="N13" s="60" t="s">
        <v>519</v>
      </c>
      <c r="O13" s="60" t="s">
        <v>520</v>
      </c>
      <c r="P13" s="60" t="s">
        <v>506</v>
      </c>
      <c r="Q13" s="60" t="s">
        <v>507</v>
      </c>
      <c r="R13" s="60">
        <v>80</v>
      </c>
    </row>
    <row r="14" spans="1:6" ht="15">
      <c r="A14" s="60">
        <v>4</v>
      </c>
      <c r="D14" s="717">
        <f>D20</f>
        <v>0.41944444444444445</v>
      </c>
      <c r="E14" s="60">
        <v>0</v>
      </c>
      <c r="F14" s="60" t="s">
        <v>509</v>
      </c>
    </row>
    <row r="15" spans="1:3" ht="15">
      <c r="A15" s="696"/>
      <c r="B15" s="696"/>
      <c r="C15" s="699"/>
    </row>
    <row r="16" spans="1:3" ht="15">
      <c r="A16" s="701">
        <f>CEILING(SUM(A9:A14)/88,1)</f>
        <v>1</v>
      </c>
      <c r="B16" s="702" t="s">
        <v>10</v>
      </c>
      <c r="C16" s="703">
        <f>SUM(C9:C14)</f>
        <v>0.41944444444444445</v>
      </c>
    </row>
    <row r="17" spans="1:6" ht="15">
      <c r="A17" s="696"/>
      <c r="B17" s="696"/>
      <c r="C17" s="696"/>
      <c r="D17" s="696"/>
      <c r="E17" s="696"/>
      <c r="F17" s="696"/>
    </row>
    <row r="18" spans="1:6" ht="15">
      <c r="A18" s="696"/>
      <c r="B18" s="696"/>
      <c r="C18" s="696"/>
      <c r="D18" s="700">
        <f>Rings!J131</f>
        <v>0.4201388888888889</v>
      </c>
      <c r="E18" s="696" t="s">
        <v>510</v>
      </c>
      <c r="F18" s="696"/>
    </row>
    <row r="19" spans="1:6" ht="15">
      <c r="A19" s="696"/>
      <c r="B19" s="696"/>
      <c r="C19" s="696"/>
      <c r="D19" s="700">
        <v>0.0006944444444444445</v>
      </c>
      <c r="E19" s="696" t="s">
        <v>511</v>
      </c>
      <c r="F19" s="696"/>
    </row>
    <row r="20" spans="1:6" ht="15">
      <c r="A20" s="696"/>
      <c r="B20" s="696"/>
      <c r="C20" s="696"/>
      <c r="D20" s="700">
        <f>D18-D19</f>
        <v>0.41944444444444445</v>
      </c>
      <c r="E20" s="696" t="s">
        <v>512</v>
      </c>
      <c r="F20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575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0.018778935185185187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0.0006799768518518483</v>
      </c>
      <c r="D11" s="717">
        <v>0.01945891203703704</v>
      </c>
      <c r="E11" s="60">
        <v>12980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6" ht="15">
      <c r="A12" s="60">
        <v>4</v>
      </c>
      <c r="D12" s="717">
        <f>D18</f>
        <v>0.020138888888888887</v>
      </c>
      <c r="E12" s="60">
        <v>0</v>
      </c>
      <c r="F12" s="60" t="s">
        <v>509</v>
      </c>
    </row>
    <row r="13" spans="1:3" ht="15">
      <c r="A13" s="696"/>
      <c r="B13" s="696"/>
      <c r="C13" s="699"/>
    </row>
    <row r="14" spans="1:3" ht="15">
      <c r="A14" s="701">
        <f>CEILING(SUM(A9:A12)/88,1)</f>
        <v>1</v>
      </c>
      <c r="B14" s="702" t="s">
        <v>10</v>
      </c>
      <c r="C14" s="703">
        <f>SUM(C9:C12)</f>
        <v>0.020138888888888887</v>
      </c>
    </row>
    <row r="15" spans="1:6" ht="15">
      <c r="A15" s="696"/>
      <c r="B15" s="696"/>
      <c r="C15" s="696"/>
      <c r="D15" s="696"/>
      <c r="E15" s="696"/>
      <c r="F15" s="696"/>
    </row>
    <row r="16" spans="1:6" ht="15">
      <c r="A16" s="696"/>
      <c r="B16" s="696"/>
      <c r="C16" s="696"/>
      <c r="D16" s="700">
        <f>Rings!J132</f>
        <v>0.020833333333333332</v>
      </c>
      <c r="E16" s="696" t="s">
        <v>510</v>
      </c>
      <c r="F16" s="696"/>
    </row>
    <row r="17" spans="1:6" ht="15">
      <c r="A17" s="696"/>
      <c r="B17" s="696"/>
      <c r="C17" s="696"/>
      <c r="D17" s="700">
        <v>0.0006944444444444445</v>
      </c>
      <c r="E17" s="696" t="s">
        <v>511</v>
      </c>
      <c r="F17" s="696"/>
    </row>
    <row r="18" spans="1:6" ht="15">
      <c r="A18" s="696"/>
      <c r="B18" s="696"/>
      <c r="C18" s="696"/>
      <c r="D18" s="700">
        <f>D16-D17</f>
        <v>0.020138888888888887</v>
      </c>
      <c r="E18" s="696" t="s">
        <v>512</v>
      </c>
      <c r="F18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576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0.1646122685185185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0.0006799768518518379</v>
      </c>
      <c r="D11" s="717">
        <v>0.16529224537037038</v>
      </c>
      <c r="E11" s="60">
        <v>113780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6" ht="15">
      <c r="A12" s="60">
        <v>4</v>
      </c>
      <c r="D12" s="717">
        <f>D18</f>
        <v>0.16597222222222222</v>
      </c>
      <c r="E12" s="60">
        <v>0</v>
      </c>
      <c r="F12" s="60" t="s">
        <v>509</v>
      </c>
    </row>
    <row r="13" spans="1:3" ht="15">
      <c r="A13" s="696"/>
      <c r="B13" s="696"/>
      <c r="C13" s="699"/>
    </row>
    <row r="14" spans="1:3" ht="15">
      <c r="A14" s="701">
        <f>CEILING(SUM(A9:A12)/88,1)</f>
        <v>1</v>
      </c>
      <c r="B14" s="702" t="s">
        <v>10</v>
      </c>
      <c r="C14" s="703">
        <f>SUM(C9:C12)</f>
        <v>0.16597222222222222</v>
      </c>
    </row>
    <row r="15" spans="1:6" ht="15">
      <c r="A15" s="696"/>
      <c r="B15" s="696"/>
      <c r="C15" s="696"/>
      <c r="D15" s="696"/>
      <c r="E15" s="696"/>
      <c r="F15" s="696"/>
    </row>
    <row r="16" spans="1:6" ht="15">
      <c r="A16" s="696"/>
      <c r="B16" s="696"/>
      <c r="C16" s="696"/>
      <c r="D16" s="700">
        <f>Rings!J133</f>
        <v>0.16666666666666666</v>
      </c>
      <c r="E16" s="696" t="s">
        <v>510</v>
      </c>
      <c r="F16" s="696"/>
    </row>
    <row r="17" spans="1:6" ht="15">
      <c r="A17" s="696"/>
      <c r="B17" s="696"/>
      <c r="C17" s="696"/>
      <c r="D17" s="700">
        <v>0.0006944444444444445</v>
      </c>
      <c r="E17" s="696" t="s">
        <v>511</v>
      </c>
      <c r="F17" s="696"/>
    </row>
    <row r="18" spans="1:6" ht="15">
      <c r="A18" s="696"/>
      <c r="B18" s="696"/>
      <c r="C18" s="696"/>
      <c r="D18" s="700">
        <f>D16-D17</f>
        <v>0.16597222222222222</v>
      </c>
      <c r="E18" s="696" t="s">
        <v>512</v>
      </c>
      <c r="F18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577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0.19134114583333334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0.0006799768518518379</v>
      </c>
      <c r="D11" s="717">
        <v>0.1920211226851852</v>
      </c>
      <c r="E11" s="60">
        <v>132255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18" ht="15">
      <c r="A12" s="696">
        <v>7</v>
      </c>
      <c r="C12" s="699">
        <f>D13-D12</f>
        <v>0.19134114583333336</v>
      </c>
      <c r="D12" s="717">
        <v>0.19270109953703704</v>
      </c>
      <c r="E12" s="60">
        <v>470</v>
      </c>
      <c r="F12" s="60" t="s">
        <v>498</v>
      </c>
      <c r="G12" s="60" t="s">
        <v>499</v>
      </c>
      <c r="H12" s="60">
        <v>0</v>
      </c>
      <c r="I12" s="60">
        <v>39</v>
      </c>
      <c r="J12" s="60" t="s">
        <v>500</v>
      </c>
      <c r="K12" s="60" t="s">
        <v>501</v>
      </c>
      <c r="L12" s="60" t="s">
        <v>502</v>
      </c>
      <c r="M12" s="60" t="s">
        <v>503</v>
      </c>
      <c r="N12" s="60" t="s">
        <v>519</v>
      </c>
      <c r="O12" s="60" t="s">
        <v>520</v>
      </c>
      <c r="P12" s="60" t="s">
        <v>508</v>
      </c>
      <c r="Q12" s="60" t="s">
        <v>507</v>
      </c>
      <c r="R12" s="60">
        <v>80</v>
      </c>
    </row>
    <row r="13" spans="1:18" ht="15">
      <c r="A13" s="696">
        <v>7</v>
      </c>
      <c r="C13" s="699">
        <f>D14-D13</f>
        <v>0.0006799768518518379</v>
      </c>
      <c r="D13" s="717">
        <v>0.3840422453703704</v>
      </c>
      <c r="E13" s="60">
        <v>132255</v>
      </c>
      <c r="F13" s="60" t="s">
        <v>498</v>
      </c>
      <c r="G13" s="60" t="s">
        <v>499</v>
      </c>
      <c r="H13" s="60">
        <v>0</v>
      </c>
      <c r="I13" s="60">
        <v>39</v>
      </c>
      <c r="J13" s="60" t="s">
        <v>500</v>
      </c>
      <c r="K13" s="60" t="s">
        <v>501</v>
      </c>
      <c r="L13" s="60" t="s">
        <v>502</v>
      </c>
      <c r="M13" s="60" t="s">
        <v>503</v>
      </c>
      <c r="N13" s="60" t="s">
        <v>519</v>
      </c>
      <c r="O13" s="60" t="s">
        <v>520</v>
      </c>
      <c r="P13" s="60" t="s">
        <v>506</v>
      </c>
      <c r="Q13" s="60" t="s">
        <v>507</v>
      </c>
      <c r="R13" s="60">
        <v>80</v>
      </c>
    </row>
    <row r="14" spans="1:6" ht="15">
      <c r="A14" s="60">
        <v>4</v>
      </c>
      <c r="D14" s="717">
        <f>D20</f>
        <v>0.38472222222222224</v>
      </c>
      <c r="E14" s="60">
        <v>0</v>
      </c>
      <c r="F14" s="60" t="s">
        <v>509</v>
      </c>
    </row>
    <row r="15" spans="1:3" ht="15">
      <c r="A15" s="696"/>
      <c r="B15" s="696"/>
      <c r="C15" s="699"/>
    </row>
    <row r="16" spans="1:3" ht="15">
      <c r="A16" s="701">
        <f>CEILING(SUM(A9:A14)/88,1)</f>
        <v>1</v>
      </c>
      <c r="B16" s="702" t="s">
        <v>10</v>
      </c>
      <c r="C16" s="703">
        <f>SUM(C9:C14)</f>
        <v>0.38472222222222224</v>
      </c>
    </row>
    <row r="17" spans="1:6" ht="15">
      <c r="A17" s="696"/>
      <c r="B17" s="696"/>
      <c r="C17" s="696"/>
      <c r="D17" s="696"/>
      <c r="E17" s="696"/>
      <c r="F17" s="696"/>
    </row>
    <row r="18" spans="1:6" ht="15">
      <c r="A18" s="696"/>
      <c r="B18" s="696"/>
      <c r="C18" s="696"/>
      <c r="D18" s="700">
        <f>Rings!J134</f>
        <v>0.3854166666666667</v>
      </c>
      <c r="E18" s="696" t="s">
        <v>510</v>
      </c>
      <c r="F18" s="696"/>
    </row>
    <row r="19" spans="1:6" ht="15">
      <c r="A19" s="696"/>
      <c r="B19" s="696"/>
      <c r="C19" s="696"/>
      <c r="D19" s="700">
        <v>0.0006944444444444445</v>
      </c>
      <c r="E19" s="696" t="s">
        <v>511</v>
      </c>
      <c r="F19" s="696"/>
    </row>
    <row r="20" spans="1:6" ht="15">
      <c r="A20" s="696"/>
      <c r="B20" s="696"/>
      <c r="C20" s="696"/>
      <c r="D20" s="700">
        <f>D18-D19</f>
        <v>0.38472222222222224</v>
      </c>
      <c r="E20" s="696" t="s">
        <v>512</v>
      </c>
      <c r="F20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580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0.16529947916666665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0.0006799768518518379</v>
      </c>
      <c r="D11" s="717">
        <v>0.16597945601851852</v>
      </c>
      <c r="E11" s="60">
        <v>114255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18" ht="15">
      <c r="A12" s="696">
        <v>7</v>
      </c>
      <c r="C12" s="699">
        <f>D13-D12</f>
        <v>0.16529947916666668</v>
      </c>
      <c r="D12" s="717">
        <v>0.16665943287037036</v>
      </c>
      <c r="E12" s="60">
        <v>470</v>
      </c>
      <c r="F12" s="60" t="s">
        <v>498</v>
      </c>
      <c r="G12" s="60" t="s">
        <v>499</v>
      </c>
      <c r="H12" s="60">
        <v>0</v>
      </c>
      <c r="I12" s="60">
        <v>39</v>
      </c>
      <c r="J12" s="60" t="s">
        <v>500</v>
      </c>
      <c r="K12" s="60" t="s">
        <v>501</v>
      </c>
      <c r="L12" s="60" t="s">
        <v>502</v>
      </c>
      <c r="M12" s="60" t="s">
        <v>503</v>
      </c>
      <c r="N12" s="60" t="s">
        <v>519</v>
      </c>
      <c r="O12" s="60" t="s">
        <v>520</v>
      </c>
      <c r="P12" s="60" t="s">
        <v>508</v>
      </c>
      <c r="Q12" s="60" t="s">
        <v>507</v>
      </c>
      <c r="R12" s="60">
        <v>80</v>
      </c>
    </row>
    <row r="13" spans="1:18" ht="15">
      <c r="A13" s="696">
        <v>7</v>
      </c>
      <c r="C13" s="699">
        <f>D14-D13</f>
        <v>0.0006799768518518379</v>
      </c>
      <c r="D13" s="717">
        <v>0.33195891203703703</v>
      </c>
      <c r="E13" s="60">
        <v>114255</v>
      </c>
      <c r="F13" s="60" t="s">
        <v>498</v>
      </c>
      <c r="G13" s="60" t="s">
        <v>499</v>
      </c>
      <c r="H13" s="60">
        <v>0</v>
      </c>
      <c r="I13" s="60">
        <v>39</v>
      </c>
      <c r="J13" s="60" t="s">
        <v>500</v>
      </c>
      <c r="K13" s="60" t="s">
        <v>501</v>
      </c>
      <c r="L13" s="60" t="s">
        <v>502</v>
      </c>
      <c r="M13" s="60" t="s">
        <v>503</v>
      </c>
      <c r="N13" s="60" t="s">
        <v>519</v>
      </c>
      <c r="O13" s="60" t="s">
        <v>520</v>
      </c>
      <c r="P13" s="60" t="s">
        <v>506</v>
      </c>
      <c r="Q13" s="60" t="s">
        <v>507</v>
      </c>
      <c r="R13" s="60">
        <v>80</v>
      </c>
    </row>
    <row r="14" spans="1:6" ht="15">
      <c r="A14" s="60">
        <v>4</v>
      </c>
      <c r="D14" s="717">
        <f>D20</f>
        <v>0.3326388888888889</v>
      </c>
      <c r="E14" s="60">
        <v>0</v>
      </c>
      <c r="F14" s="60" t="s">
        <v>509</v>
      </c>
    </row>
    <row r="15" spans="1:3" ht="15">
      <c r="A15" s="696"/>
      <c r="B15" s="696"/>
      <c r="C15" s="699"/>
    </row>
    <row r="16" spans="1:3" ht="15">
      <c r="A16" s="701">
        <f>CEILING(SUM(A9:A14)/88,1)</f>
        <v>1</v>
      </c>
      <c r="B16" s="702" t="s">
        <v>10</v>
      </c>
      <c r="C16" s="703">
        <f>SUM(C9:C14)</f>
        <v>0.3326388888888889</v>
      </c>
    </row>
    <row r="17" spans="1:6" ht="15">
      <c r="A17" s="696"/>
      <c r="B17" s="696"/>
      <c r="C17" s="696"/>
      <c r="D17" s="696"/>
      <c r="E17" s="696"/>
      <c r="F17" s="696"/>
    </row>
    <row r="18" spans="1:6" ht="15">
      <c r="A18" s="696"/>
      <c r="B18" s="696"/>
      <c r="C18" s="696"/>
      <c r="D18" s="700">
        <f>Rings!J136</f>
        <v>0.3333333333333333</v>
      </c>
      <c r="E18" s="696" t="s">
        <v>510</v>
      </c>
      <c r="F18" s="696"/>
    </row>
    <row r="19" spans="1:6" ht="15">
      <c r="A19" s="696"/>
      <c r="B19" s="696"/>
      <c r="C19" s="696"/>
      <c r="D19" s="700">
        <v>0.0006944444444444445</v>
      </c>
      <c r="E19" s="696" t="s">
        <v>511</v>
      </c>
      <c r="F19" s="696"/>
    </row>
    <row r="20" spans="1:6" ht="15">
      <c r="A20" s="696"/>
      <c r="B20" s="696"/>
      <c r="C20" s="696"/>
      <c r="D20" s="700">
        <f>D18-D19</f>
        <v>0.3326388888888889</v>
      </c>
      <c r="E20" s="696" t="s">
        <v>512</v>
      </c>
      <c r="F20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581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0.12085503472222223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0.0006799768518518517</v>
      </c>
      <c r="D11" s="717">
        <v>0.12153501157407408</v>
      </c>
      <c r="E11" s="60">
        <v>83535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18" ht="15">
      <c r="A12" s="696">
        <v>7</v>
      </c>
      <c r="C12" s="699">
        <f>D13-D12</f>
        <v>0.1264105902777778</v>
      </c>
      <c r="D12" s="717">
        <v>0.12221498842592593</v>
      </c>
      <c r="E12" s="60">
        <v>470</v>
      </c>
      <c r="F12" s="60" t="s">
        <v>498</v>
      </c>
      <c r="G12" s="60" t="s">
        <v>499</v>
      </c>
      <c r="H12" s="60">
        <v>0</v>
      </c>
      <c r="I12" s="60">
        <v>39</v>
      </c>
      <c r="J12" s="60" t="s">
        <v>500</v>
      </c>
      <c r="K12" s="60" t="s">
        <v>501</v>
      </c>
      <c r="L12" s="60" t="s">
        <v>502</v>
      </c>
      <c r="M12" s="60" t="s">
        <v>503</v>
      </c>
      <c r="N12" s="60" t="s">
        <v>519</v>
      </c>
      <c r="O12" s="60" t="s">
        <v>520</v>
      </c>
      <c r="P12" s="60" t="s">
        <v>508</v>
      </c>
      <c r="Q12" s="60" t="s">
        <v>507</v>
      </c>
      <c r="R12" s="60">
        <v>80</v>
      </c>
    </row>
    <row r="13" spans="1:18" ht="15">
      <c r="A13" s="696">
        <v>7</v>
      </c>
      <c r="C13" s="699">
        <f>D14-D13</f>
        <v>0.0006799768518518379</v>
      </c>
      <c r="D13" s="717">
        <v>0.24862557870370372</v>
      </c>
      <c r="E13" s="60">
        <v>87375</v>
      </c>
      <c r="F13" s="60" t="s">
        <v>498</v>
      </c>
      <c r="G13" s="60" t="s">
        <v>499</v>
      </c>
      <c r="H13" s="60">
        <v>0</v>
      </c>
      <c r="I13" s="60">
        <v>39</v>
      </c>
      <c r="J13" s="60" t="s">
        <v>500</v>
      </c>
      <c r="K13" s="60" t="s">
        <v>501</v>
      </c>
      <c r="L13" s="60" t="s">
        <v>502</v>
      </c>
      <c r="M13" s="60" t="s">
        <v>503</v>
      </c>
      <c r="N13" s="60" t="s">
        <v>519</v>
      </c>
      <c r="O13" s="60" t="s">
        <v>520</v>
      </c>
      <c r="P13" s="60" t="s">
        <v>506</v>
      </c>
      <c r="Q13" s="60" t="s">
        <v>507</v>
      </c>
      <c r="R13" s="60">
        <v>80</v>
      </c>
    </row>
    <row r="14" spans="1:6" ht="15">
      <c r="A14" s="60">
        <v>4</v>
      </c>
      <c r="D14" s="717">
        <f>D20</f>
        <v>0.24930555555555556</v>
      </c>
      <c r="E14" s="60">
        <v>0</v>
      </c>
      <c r="F14" s="60" t="s">
        <v>509</v>
      </c>
    </row>
    <row r="15" spans="1:3" ht="15">
      <c r="A15" s="696"/>
      <c r="B15" s="696"/>
      <c r="C15" s="699"/>
    </row>
    <row r="16" spans="1:3" ht="15">
      <c r="A16" s="701">
        <f>CEILING(SUM(A9:A14)/88,1)</f>
        <v>1</v>
      </c>
      <c r="B16" s="702" t="s">
        <v>10</v>
      </c>
      <c r="C16" s="703">
        <f>SUM(C9:C14)</f>
        <v>0.24930555555555556</v>
      </c>
    </row>
    <row r="17" spans="1:6" ht="15">
      <c r="A17" s="696"/>
      <c r="B17" s="696"/>
      <c r="C17" s="696"/>
      <c r="D17" s="696"/>
      <c r="E17" s="696"/>
      <c r="F17" s="696"/>
    </row>
    <row r="18" spans="1:6" ht="15">
      <c r="A18" s="696"/>
      <c r="B18" s="696"/>
      <c r="C18" s="696"/>
      <c r="D18" s="700">
        <f>Rings!J137</f>
        <v>0.25</v>
      </c>
      <c r="E18" s="696" t="s">
        <v>510</v>
      </c>
      <c r="F18" s="696"/>
    </row>
    <row r="19" spans="1:6" ht="15">
      <c r="A19" s="696"/>
      <c r="B19" s="696"/>
      <c r="C19" s="696"/>
      <c r="D19" s="700">
        <v>0.0006944444444444445</v>
      </c>
      <c r="E19" s="696" t="s">
        <v>511</v>
      </c>
      <c r="F19" s="696"/>
    </row>
    <row r="20" spans="1:6" ht="15">
      <c r="A20" s="696"/>
      <c r="B20" s="696"/>
      <c r="C20" s="696"/>
      <c r="D20" s="700">
        <f>D18-D19</f>
        <v>0.24930555555555556</v>
      </c>
      <c r="E20" s="696" t="s">
        <v>512</v>
      </c>
      <c r="F20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582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0.036140046296296295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0.0006799768518518517</v>
      </c>
      <c r="D11" s="717">
        <v>0.03682002314814815</v>
      </c>
      <c r="E11" s="60">
        <v>24980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6" ht="15">
      <c r="A12" s="60">
        <v>4</v>
      </c>
      <c r="D12" s="717">
        <f>D18</f>
        <v>0.0375</v>
      </c>
      <c r="E12" s="60">
        <v>0</v>
      </c>
      <c r="F12" s="60" t="s">
        <v>509</v>
      </c>
    </row>
    <row r="13" spans="1:3" ht="15">
      <c r="A13" s="696"/>
      <c r="B13" s="696"/>
      <c r="C13" s="699"/>
    </row>
    <row r="14" spans="1:3" ht="15">
      <c r="A14" s="701">
        <f>CEILING(SUM(A9:A12)/88,1)</f>
        <v>1</v>
      </c>
      <c r="B14" s="702" t="s">
        <v>10</v>
      </c>
      <c r="C14" s="703">
        <f>SUM(C9:C12)</f>
        <v>0.0375</v>
      </c>
    </row>
    <row r="15" spans="1:6" ht="15">
      <c r="A15" s="696"/>
      <c r="B15" s="696"/>
      <c r="C15" s="696"/>
      <c r="D15" s="696"/>
      <c r="E15" s="696"/>
      <c r="F15" s="696"/>
    </row>
    <row r="16" spans="1:6" ht="15">
      <c r="A16" s="696"/>
      <c r="B16" s="696"/>
      <c r="C16" s="696"/>
      <c r="D16" s="700">
        <f>Rings!J138</f>
        <v>0.03819444444444444</v>
      </c>
      <c r="E16" s="696" t="s">
        <v>510</v>
      </c>
      <c r="F16" s="696"/>
    </row>
    <row r="17" spans="1:6" ht="15">
      <c r="A17" s="696"/>
      <c r="B17" s="696"/>
      <c r="C17" s="696"/>
      <c r="D17" s="700">
        <v>0.0006944444444444445</v>
      </c>
      <c r="E17" s="696" t="s">
        <v>511</v>
      </c>
      <c r="F17" s="696"/>
    </row>
    <row r="18" spans="1:6" ht="15">
      <c r="A18" s="696"/>
      <c r="B18" s="696"/>
      <c r="C18" s="696"/>
      <c r="D18" s="700">
        <f>D16-D17</f>
        <v>0.0375</v>
      </c>
      <c r="E18" s="696" t="s">
        <v>512</v>
      </c>
      <c r="F18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5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8515625" style="20" customWidth="1"/>
    <col min="2" max="2" width="6.421875" style="20" bestFit="1" customWidth="1"/>
    <col min="3" max="3" width="42.8515625" style="20" customWidth="1"/>
    <col min="4" max="4" width="14.7109375" style="20" bestFit="1" customWidth="1"/>
    <col min="5" max="5" width="7.7109375" style="20" bestFit="1" customWidth="1"/>
    <col min="6" max="6" width="6.421875" style="20" bestFit="1" customWidth="1"/>
    <col min="7" max="7" width="11.421875" style="20" customWidth="1"/>
    <col min="8" max="8" width="12.8515625" style="20" bestFit="1" customWidth="1"/>
    <col min="9" max="9" width="11.140625" style="20" bestFit="1" customWidth="1"/>
    <col min="10" max="10" width="14.7109375" style="20" bestFit="1" customWidth="1"/>
    <col min="11" max="11" width="7.7109375" style="20" bestFit="1" customWidth="1"/>
    <col min="12" max="12" width="6.421875" style="20" bestFit="1" customWidth="1"/>
    <col min="13" max="13" width="11.7109375" style="20" bestFit="1" customWidth="1"/>
    <col min="14" max="14" width="14.140625" style="20" bestFit="1" customWidth="1"/>
    <col min="15" max="15" width="13.00390625" style="20" customWidth="1"/>
    <col min="16" max="16" width="13.7109375" style="20" customWidth="1"/>
    <col min="17" max="17" width="14.00390625" style="20" customWidth="1"/>
    <col min="18" max="18" width="9.140625" style="20" customWidth="1"/>
    <col min="19" max="20" width="13.140625" style="20" customWidth="1"/>
    <col min="21" max="21" width="11.57421875" style="405" bestFit="1" customWidth="1"/>
    <col min="22" max="22" width="11.421875" style="405" customWidth="1"/>
    <col min="23" max="16384" width="11.421875" style="20" customWidth="1"/>
  </cols>
  <sheetData>
    <row r="1" spans="2:20" ht="15">
      <c r="B1" s="64"/>
      <c r="C1" s="64"/>
      <c r="D1" s="64"/>
      <c r="E1" s="64"/>
      <c r="F1" s="64"/>
      <c r="G1" s="64"/>
      <c r="H1" s="64"/>
      <c r="I1" s="64"/>
      <c r="J1" s="239"/>
      <c r="K1" s="239"/>
      <c r="L1" s="64"/>
      <c r="M1" s="64"/>
      <c r="N1" s="64"/>
      <c r="O1" s="64"/>
      <c r="P1" s="73"/>
      <c r="Q1" s="64"/>
      <c r="R1" s="64"/>
      <c r="S1" s="64"/>
      <c r="T1" s="64"/>
    </row>
    <row r="2" spans="2:20" ht="15">
      <c r="B2" s="64"/>
      <c r="C2" s="64"/>
      <c r="D2" s="199"/>
      <c r="E2" s="64"/>
      <c r="F2" s="64"/>
      <c r="G2" s="72"/>
      <c r="H2" s="72"/>
      <c r="I2" s="72"/>
      <c r="J2" s="49"/>
      <c r="K2" s="265"/>
      <c r="L2" s="199"/>
      <c r="M2" s="71"/>
      <c r="N2" s="71"/>
      <c r="O2" s="64"/>
      <c r="P2" s="73"/>
      <c r="Q2" s="66" t="s">
        <v>84</v>
      </c>
      <c r="R2" s="64">
        <v>500</v>
      </c>
      <c r="S2" s="64"/>
      <c r="T2" s="64"/>
    </row>
    <row r="3" spans="2:20" ht="15">
      <c r="B3" s="64"/>
      <c r="C3" s="64"/>
      <c r="D3" s="64"/>
      <c r="E3" s="64"/>
      <c r="F3" s="64"/>
      <c r="G3" s="64"/>
      <c r="H3" s="64"/>
      <c r="I3" s="64"/>
      <c r="J3" s="239"/>
      <c r="K3" s="239"/>
      <c r="L3" s="64"/>
      <c r="M3" s="64"/>
      <c r="N3" s="64"/>
      <c r="O3" s="64"/>
      <c r="P3" s="73"/>
      <c r="Q3" s="64"/>
      <c r="R3" s="64"/>
      <c r="S3" s="64"/>
      <c r="T3" s="64"/>
    </row>
    <row r="4" spans="2:20" ht="15.75" thickBot="1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73"/>
      <c r="Q4" s="64"/>
      <c r="R4" s="64"/>
      <c r="S4" s="64"/>
      <c r="T4" s="64"/>
    </row>
    <row r="5" spans="2:20" ht="35.25" customHeight="1">
      <c r="B5" s="64"/>
      <c r="C5" s="815" t="s">
        <v>81</v>
      </c>
      <c r="D5" s="860" t="s">
        <v>85</v>
      </c>
      <c r="E5" s="855"/>
      <c r="F5" s="855"/>
      <c r="G5" s="842"/>
      <c r="H5" s="841" t="s">
        <v>86</v>
      </c>
      <c r="I5" s="859"/>
      <c r="J5" s="860" t="s">
        <v>87</v>
      </c>
      <c r="K5" s="855"/>
      <c r="L5" s="855"/>
      <c r="M5" s="842"/>
      <c r="N5" s="815" t="s">
        <v>127</v>
      </c>
      <c r="O5" s="833" t="s">
        <v>129</v>
      </c>
      <c r="P5" s="815" t="s">
        <v>107</v>
      </c>
      <c r="Q5" s="833" t="s">
        <v>108</v>
      </c>
      <c r="R5" s="833" t="s">
        <v>90</v>
      </c>
      <c r="S5" s="833" t="s">
        <v>759</v>
      </c>
      <c r="T5" s="833" t="s">
        <v>760</v>
      </c>
    </row>
    <row r="6" spans="2:20" ht="44.25" customHeight="1" thickBot="1">
      <c r="B6" s="64"/>
      <c r="C6" s="858"/>
      <c r="D6" s="158" t="s">
        <v>91</v>
      </c>
      <c r="E6" s="155" t="s">
        <v>92</v>
      </c>
      <c r="F6" s="156" t="s">
        <v>93</v>
      </c>
      <c r="G6" s="157" t="s">
        <v>94</v>
      </c>
      <c r="H6" s="159" t="s">
        <v>109</v>
      </c>
      <c r="I6" s="160" t="s">
        <v>80</v>
      </c>
      <c r="J6" s="158" t="s">
        <v>91</v>
      </c>
      <c r="K6" s="155" t="s">
        <v>92</v>
      </c>
      <c r="L6" s="156" t="s">
        <v>93</v>
      </c>
      <c r="M6" s="157" t="s">
        <v>94</v>
      </c>
      <c r="N6" s="814"/>
      <c r="O6" s="834"/>
      <c r="P6" s="814"/>
      <c r="Q6" s="834"/>
      <c r="R6" s="834"/>
      <c r="S6" s="834"/>
      <c r="T6" s="834"/>
    </row>
    <row r="7" spans="2:20" ht="15">
      <c r="B7" s="64"/>
      <c r="C7" s="230"/>
      <c r="D7" s="207"/>
      <c r="E7" s="208"/>
      <c r="F7" s="208"/>
      <c r="G7" s="211"/>
      <c r="H7" s="352"/>
      <c r="I7" s="353"/>
      <c r="J7" s="479"/>
      <c r="K7" s="208"/>
      <c r="L7" s="208"/>
      <c r="M7" s="206"/>
      <c r="N7" s="230"/>
      <c r="O7" s="279"/>
      <c r="P7" s="230"/>
      <c r="Q7" s="229"/>
      <c r="R7" s="229"/>
      <c r="S7" s="734"/>
      <c r="T7" s="735"/>
    </row>
    <row r="8" spans="2:20" ht="15">
      <c r="B8" s="307"/>
      <c r="C8" s="493" t="s">
        <v>486</v>
      </c>
      <c r="D8" s="518">
        <v>39495</v>
      </c>
      <c r="E8" s="313">
        <v>2009</v>
      </c>
      <c r="F8" s="313">
        <v>48</v>
      </c>
      <c r="G8" s="351">
        <v>0.5243055555555556</v>
      </c>
      <c r="H8" s="569"/>
      <c r="I8" s="570"/>
      <c r="J8" s="566"/>
      <c r="K8" s="42"/>
      <c r="L8" s="42"/>
      <c r="M8" s="43"/>
      <c r="N8" s="44"/>
      <c r="O8" s="802"/>
      <c r="P8" s="252"/>
      <c r="Q8" s="253"/>
      <c r="R8" s="253"/>
      <c r="S8" s="736"/>
      <c r="T8" s="737"/>
    </row>
    <row r="9" spans="1:23" ht="15">
      <c r="A9" s="307"/>
      <c r="B9" s="307"/>
      <c r="C9" s="292" t="s">
        <v>326</v>
      </c>
      <c r="D9" s="518">
        <v>39861</v>
      </c>
      <c r="E9" s="313">
        <v>2009</v>
      </c>
      <c r="F9" s="313">
        <v>48</v>
      </c>
      <c r="G9" s="351">
        <v>0.5277777777777778</v>
      </c>
      <c r="H9" s="571">
        <v>0.001388888888888889</v>
      </c>
      <c r="I9" s="572"/>
      <c r="J9" s="567">
        <v>39861</v>
      </c>
      <c r="K9" s="313">
        <v>2009</v>
      </c>
      <c r="L9" s="313">
        <v>48</v>
      </c>
      <c r="M9" s="314">
        <v>0.5291666666666667</v>
      </c>
      <c r="N9" s="296" t="s">
        <v>543</v>
      </c>
      <c r="O9" s="296"/>
      <c r="P9" s="461"/>
      <c r="Q9" s="725" t="s">
        <v>541</v>
      </c>
      <c r="R9" s="381" t="str">
        <f aca="true" t="shared" si="0" ref="R9:R31">IF(MID(C9,6,7)="NO_DATA",50,IF(B9=""," ",$R$2+B9-1))</f>
        <v> </v>
      </c>
      <c r="S9" s="739"/>
      <c r="T9" s="738"/>
      <c r="W9" s="21"/>
    </row>
    <row r="10" spans="1:23" ht="15">
      <c r="A10" s="307"/>
      <c r="B10" s="307">
        <v>1</v>
      </c>
      <c r="C10" s="292" t="s">
        <v>328</v>
      </c>
      <c r="D10" s="518">
        <v>39861</v>
      </c>
      <c r="E10" s="313">
        <v>2009</v>
      </c>
      <c r="F10" s="313">
        <v>48</v>
      </c>
      <c r="G10" s="351">
        <v>0.7604166666666666</v>
      </c>
      <c r="H10" s="571">
        <v>0.3611111111111111</v>
      </c>
      <c r="I10" s="572"/>
      <c r="J10" s="567">
        <v>39862</v>
      </c>
      <c r="K10" s="313">
        <v>2009</v>
      </c>
      <c r="L10" s="313">
        <v>49</v>
      </c>
      <c r="M10" s="314">
        <v>0.12152777777777778</v>
      </c>
      <c r="N10" s="531" t="s">
        <v>488</v>
      </c>
      <c r="O10" s="296">
        <v>15.5</v>
      </c>
      <c r="P10" s="462" t="s">
        <v>542</v>
      </c>
      <c r="Q10" s="725" t="s">
        <v>541</v>
      </c>
      <c r="R10" s="381">
        <f t="shared" si="0"/>
        <v>500</v>
      </c>
      <c r="S10" s="739">
        <v>1477.246094</v>
      </c>
      <c r="T10" s="740">
        <v>81.329238</v>
      </c>
      <c r="W10" s="21"/>
    </row>
    <row r="11" spans="1:23" ht="15">
      <c r="A11" s="515">
        <v>1</v>
      </c>
      <c r="B11" s="515">
        <v>2</v>
      </c>
      <c r="C11" s="532" t="s">
        <v>334</v>
      </c>
      <c r="D11" s="533">
        <v>39862</v>
      </c>
      <c r="E11" s="534">
        <v>2009</v>
      </c>
      <c r="F11" s="534">
        <v>49</v>
      </c>
      <c r="G11" s="565">
        <v>0.1909722222222222</v>
      </c>
      <c r="H11" s="573">
        <v>0.25</v>
      </c>
      <c r="I11" s="574">
        <v>0.08333333333333331</v>
      </c>
      <c r="J11" s="568">
        <v>39862</v>
      </c>
      <c r="K11" s="534">
        <v>2009</v>
      </c>
      <c r="L11" s="534">
        <v>49</v>
      </c>
      <c r="M11" s="535">
        <v>0.5243055555555556</v>
      </c>
      <c r="N11" s="536">
        <v>3000</v>
      </c>
      <c r="O11" s="536"/>
      <c r="P11" s="537"/>
      <c r="Q11" s="538" t="s">
        <v>541</v>
      </c>
      <c r="R11" s="539">
        <f t="shared" si="0"/>
        <v>501</v>
      </c>
      <c r="S11" s="743">
        <v>1221.112305</v>
      </c>
      <c r="T11" s="744">
        <v>100</v>
      </c>
      <c r="W11" s="21"/>
    </row>
    <row r="12" spans="1:22" ht="15.75">
      <c r="A12" s="746"/>
      <c r="B12" s="746">
        <v>3</v>
      </c>
      <c r="C12" s="747" t="s">
        <v>335</v>
      </c>
      <c r="D12" s="748">
        <v>39862</v>
      </c>
      <c r="E12" s="749">
        <v>2009</v>
      </c>
      <c r="F12" s="749">
        <v>49</v>
      </c>
      <c r="G12" s="750">
        <v>0.5520833333333334</v>
      </c>
      <c r="H12" s="751">
        <v>0.052083333333333336</v>
      </c>
      <c r="I12" s="752"/>
      <c r="J12" s="753">
        <v>39862</v>
      </c>
      <c r="K12" s="749">
        <v>2009</v>
      </c>
      <c r="L12" s="749">
        <v>49</v>
      </c>
      <c r="M12" s="754">
        <v>0.6041666666666666</v>
      </c>
      <c r="N12" s="755" t="s">
        <v>488</v>
      </c>
      <c r="O12" s="803">
        <v>0.5</v>
      </c>
      <c r="P12" s="756" t="s">
        <v>232</v>
      </c>
      <c r="Q12" s="757" t="s">
        <v>541</v>
      </c>
      <c r="R12" s="758">
        <f t="shared" si="0"/>
        <v>502</v>
      </c>
      <c r="S12" s="759">
        <v>1752.040405</v>
      </c>
      <c r="T12" s="740">
        <v>49.30093</v>
      </c>
      <c r="V12" s="405">
        <v>1</v>
      </c>
    </row>
    <row r="13" spans="1:23" ht="15">
      <c r="A13" s="307"/>
      <c r="B13" s="307">
        <v>4</v>
      </c>
      <c r="C13" s="292" t="s">
        <v>336</v>
      </c>
      <c r="D13" s="518">
        <v>39862</v>
      </c>
      <c r="E13" s="313">
        <v>2009</v>
      </c>
      <c r="F13" s="313">
        <v>49</v>
      </c>
      <c r="G13" s="351">
        <v>0.6041666666666666</v>
      </c>
      <c r="H13" s="571">
        <v>0.4826388888888889</v>
      </c>
      <c r="I13" s="572"/>
      <c r="J13" s="567">
        <v>39863</v>
      </c>
      <c r="K13" s="313">
        <v>2009</v>
      </c>
      <c r="L13" s="313">
        <v>50</v>
      </c>
      <c r="M13" s="314">
        <v>0.08680555555555557</v>
      </c>
      <c r="N13" s="531" t="s">
        <v>488</v>
      </c>
      <c r="O13" s="296">
        <v>0.5</v>
      </c>
      <c r="P13" s="463" t="s">
        <v>492</v>
      </c>
      <c r="Q13" s="725" t="s">
        <v>541</v>
      </c>
      <c r="R13" s="381">
        <f t="shared" si="0"/>
        <v>503</v>
      </c>
      <c r="S13" s="739">
        <v>1286.253052</v>
      </c>
      <c r="T13" s="740">
        <v>89.809352</v>
      </c>
      <c r="W13" s="21"/>
    </row>
    <row r="14" spans="1:23" ht="15">
      <c r="A14" s="515">
        <v>2</v>
      </c>
      <c r="B14" s="515">
        <v>5</v>
      </c>
      <c r="C14" s="532" t="s">
        <v>338</v>
      </c>
      <c r="D14" s="533">
        <v>39863</v>
      </c>
      <c r="E14" s="534">
        <v>2009</v>
      </c>
      <c r="F14" s="534">
        <v>50</v>
      </c>
      <c r="G14" s="565">
        <v>0.08680555555555557</v>
      </c>
      <c r="H14" s="573">
        <v>0.06180555555555556</v>
      </c>
      <c r="I14" s="574">
        <v>0</v>
      </c>
      <c r="J14" s="568">
        <v>39863</v>
      </c>
      <c r="K14" s="534">
        <v>2009</v>
      </c>
      <c r="L14" s="534">
        <v>50</v>
      </c>
      <c r="M14" s="535">
        <v>0.1486111111111111</v>
      </c>
      <c r="N14" s="536">
        <v>4000</v>
      </c>
      <c r="O14" s="536"/>
      <c r="P14" s="541"/>
      <c r="Q14" s="538" t="s">
        <v>541</v>
      </c>
      <c r="R14" s="539">
        <f t="shared" si="0"/>
        <v>504</v>
      </c>
      <c r="S14" s="743">
        <v>1672.176147</v>
      </c>
      <c r="T14" s="744">
        <v>63.480943</v>
      </c>
      <c r="W14" s="21"/>
    </row>
    <row r="15" spans="1:23" ht="15">
      <c r="A15" s="515">
        <v>3</v>
      </c>
      <c r="B15" s="515">
        <v>6</v>
      </c>
      <c r="C15" s="532" t="s">
        <v>339</v>
      </c>
      <c r="D15" s="533">
        <v>39863</v>
      </c>
      <c r="E15" s="534">
        <v>2009</v>
      </c>
      <c r="F15" s="534">
        <v>50</v>
      </c>
      <c r="G15" s="565">
        <v>0.1909722222222222</v>
      </c>
      <c r="H15" s="573">
        <v>0.25</v>
      </c>
      <c r="I15" s="574">
        <v>0.08333333333333331</v>
      </c>
      <c r="J15" s="568">
        <v>39863</v>
      </c>
      <c r="K15" s="534">
        <v>2009</v>
      </c>
      <c r="L15" s="534">
        <v>50</v>
      </c>
      <c r="M15" s="535">
        <v>0.5243055555555556</v>
      </c>
      <c r="N15" s="536">
        <v>3000</v>
      </c>
      <c r="O15" s="536"/>
      <c r="P15" s="540"/>
      <c r="Q15" s="538" t="s">
        <v>541</v>
      </c>
      <c r="R15" s="539">
        <f t="shared" si="0"/>
        <v>505</v>
      </c>
      <c r="S15" s="743">
        <v>1214.728027</v>
      </c>
      <c r="T15" s="744">
        <v>100</v>
      </c>
      <c r="W15" s="21"/>
    </row>
    <row r="16" spans="1:20" ht="15">
      <c r="A16" s="307"/>
      <c r="B16" s="307">
        <v>7</v>
      </c>
      <c r="C16" s="292" t="s">
        <v>340</v>
      </c>
      <c r="D16" s="518">
        <v>39863</v>
      </c>
      <c r="E16" s="313">
        <v>2009</v>
      </c>
      <c r="F16" s="313">
        <v>50</v>
      </c>
      <c r="G16" s="351">
        <v>0.5520833333333334</v>
      </c>
      <c r="H16" s="571">
        <v>0.5590277777777778</v>
      </c>
      <c r="I16" s="572"/>
      <c r="J16" s="567">
        <v>39864</v>
      </c>
      <c r="K16" s="313">
        <v>2009</v>
      </c>
      <c r="L16" s="313">
        <v>51</v>
      </c>
      <c r="M16" s="314">
        <v>0.1111111111111111</v>
      </c>
      <c r="N16" s="531" t="s">
        <v>488</v>
      </c>
      <c r="O16" s="296">
        <v>15.5</v>
      </c>
      <c r="P16" s="462" t="s">
        <v>542</v>
      </c>
      <c r="Q16" s="725" t="s">
        <v>541</v>
      </c>
      <c r="R16" s="381">
        <f t="shared" si="0"/>
        <v>506</v>
      </c>
      <c r="S16" s="739">
        <v>1303.440552</v>
      </c>
      <c r="T16" s="740">
        <v>99.953431</v>
      </c>
    </row>
    <row r="17" spans="1:23" ht="15">
      <c r="A17" s="515">
        <v>4</v>
      </c>
      <c r="B17" s="515">
        <v>8</v>
      </c>
      <c r="C17" s="532" t="s">
        <v>341</v>
      </c>
      <c r="D17" s="533">
        <v>39864</v>
      </c>
      <c r="E17" s="534">
        <v>2009</v>
      </c>
      <c r="F17" s="534">
        <v>51</v>
      </c>
      <c r="G17" s="565">
        <v>0.18055555555555555</v>
      </c>
      <c r="H17" s="573">
        <v>0.25</v>
      </c>
      <c r="I17" s="574">
        <v>0.08333333333333331</v>
      </c>
      <c r="J17" s="568">
        <v>39864</v>
      </c>
      <c r="K17" s="534">
        <v>2009</v>
      </c>
      <c r="L17" s="534">
        <v>51</v>
      </c>
      <c r="M17" s="535">
        <v>0.513888888888889</v>
      </c>
      <c r="N17" s="536">
        <v>3000</v>
      </c>
      <c r="O17" s="536"/>
      <c r="P17" s="537"/>
      <c r="Q17" s="538" t="s">
        <v>541</v>
      </c>
      <c r="R17" s="539">
        <f t="shared" si="0"/>
        <v>507</v>
      </c>
      <c r="S17" s="743">
        <v>1639.216919</v>
      </c>
      <c r="T17" s="744">
        <v>85.013539</v>
      </c>
      <c r="W17" s="21"/>
    </row>
    <row r="18" spans="1:23" ht="15.75">
      <c r="A18" s="760">
        <v>5</v>
      </c>
      <c r="B18" s="760">
        <v>9</v>
      </c>
      <c r="C18" s="761" t="s">
        <v>342</v>
      </c>
      <c r="D18" s="762">
        <v>39864</v>
      </c>
      <c r="E18" s="763">
        <v>2009</v>
      </c>
      <c r="F18" s="763">
        <v>51</v>
      </c>
      <c r="G18" s="764">
        <v>0.8680555555555555</v>
      </c>
      <c r="H18" s="765">
        <v>0.25</v>
      </c>
      <c r="I18" s="766">
        <v>0.08333333333333331</v>
      </c>
      <c r="J18" s="767">
        <v>39865</v>
      </c>
      <c r="K18" s="763">
        <v>2009</v>
      </c>
      <c r="L18" s="763">
        <v>52</v>
      </c>
      <c r="M18" s="768">
        <v>0.20138888888888887</v>
      </c>
      <c r="N18" s="769">
        <v>3000</v>
      </c>
      <c r="O18" s="769"/>
      <c r="P18" s="770"/>
      <c r="Q18" s="771" t="s">
        <v>541</v>
      </c>
      <c r="R18" s="772">
        <f t="shared" si="0"/>
        <v>508</v>
      </c>
      <c r="S18" s="773">
        <v>1732.47229</v>
      </c>
      <c r="T18" s="744">
        <v>40.701789</v>
      </c>
      <c r="U18" s="405">
        <v>1</v>
      </c>
      <c r="W18" s="21"/>
    </row>
    <row r="19" spans="1:20" ht="15">
      <c r="A19" s="307"/>
      <c r="B19" s="307">
        <v>10</v>
      </c>
      <c r="C19" s="292" t="s">
        <v>343</v>
      </c>
      <c r="D19" s="518">
        <v>39865</v>
      </c>
      <c r="E19" s="313">
        <v>2009</v>
      </c>
      <c r="F19" s="313">
        <v>52</v>
      </c>
      <c r="G19" s="351">
        <v>0.22916666666666666</v>
      </c>
      <c r="H19" s="571">
        <v>0.47222222222222227</v>
      </c>
      <c r="I19" s="572"/>
      <c r="J19" s="567">
        <v>39865</v>
      </c>
      <c r="K19" s="313">
        <v>2009</v>
      </c>
      <c r="L19" s="313">
        <v>52</v>
      </c>
      <c r="M19" s="314">
        <v>0.7013888888888888</v>
      </c>
      <c r="N19" s="531" t="s">
        <v>488</v>
      </c>
      <c r="O19" s="296">
        <v>15.5</v>
      </c>
      <c r="P19" s="462" t="s">
        <v>542</v>
      </c>
      <c r="Q19" s="725" t="s">
        <v>541</v>
      </c>
      <c r="R19" s="381">
        <f t="shared" si="0"/>
        <v>509</v>
      </c>
      <c r="S19" s="739">
        <v>1763.290405</v>
      </c>
      <c r="T19" s="740">
        <v>97.278315</v>
      </c>
    </row>
    <row r="20" spans="1:23" ht="15">
      <c r="A20" s="515">
        <v>6</v>
      </c>
      <c r="B20" s="515">
        <v>11</v>
      </c>
      <c r="C20" s="532" t="s">
        <v>344</v>
      </c>
      <c r="D20" s="533">
        <v>39865</v>
      </c>
      <c r="E20" s="534">
        <v>2009</v>
      </c>
      <c r="F20" s="534">
        <v>52</v>
      </c>
      <c r="G20" s="565">
        <v>0.8680555555555555</v>
      </c>
      <c r="H20" s="573">
        <v>0.25</v>
      </c>
      <c r="I20" s="574">
        <v>0.08333333333333331</v>
      </c>
      <c r="J20" s="568">
        <v>39866</v>
      </c>
      <c r="K20" s="534">
        <v>2009</v>
      </c>
      <c r="L20" s="534">
        <v>53</v>
      </c>
      <c r="M20" s="535">
        <v>0.20138888888888887</v>
      </c>
      <c r="N20" s="536">
        <v>3000</v>
      </c>
      <c r="O20" s="536"/>
      <c r="P20" s="541"/>
      <c r="Q20" s="538" t="s">
        <v>541</v>
      </c>
      <c r="R20" s="539">
        <f t="shared" si="0"/>
        <v>510</v>
      </c>
      <c r="S20" s="743">
        <v>1319.853394</v>
      </c>
      <c r="T20" s="744">
        <v>75</v>
      </c>
      <c r="W20" s="21"/>
    </row>
    <row r="21" spans="1:23" ht="15">
      <c r="A21" s="515">
        <v>7</v>
      </c>
      <c r="B21" s="515">
        <v>12</v>
      </c>
      <c r="C21" s="532" t="s">
        <v>345</v>
      </c>
      <c r="D21" s="533">
        <v>39866</v>
      </c>
      <c r="E21" s="534">
        <v>2009</v>
      </c>
      <c r="F21" s="534">
        <v>53</v>
      </c>
      <c r="G21" s="565">
        <v>0.20138888888888887</v>
      </c>
      <c r="H21" s="573">
        <v>0.051388888888888894</v>
      </c>
      <c r="I21" s="574">
        <v>0</v>
      </c>
      <c r="J21" s="568">
        <v>39866</v>
      </c>
      <c r="K21" s="534">
        <v>2009</v>
      </c>
      <c r="L21" s="534">
        <v>53</v>
      </c>
      <c r="M21" s="535">
        <v>0.25277777777777777</v>
      </c>
      <c r="N21" s="536">
        <v>4000</v>
      </c>
      <c r="O21" s="536"/>
      <c r="P21" s="537"/>
      <c r="Q21" s="538" t="s">
        <v>541</v>
      </c>
      <c r="R21" s="539">
        <f t="shared" si="0"/>
        <v>511</v>
      </c>
      <c r="S21" s="743">
        <v>1599.734497</v>
      </c>
      <c r="T21" s="744">
        <v>63.596493</v>
      </c>
      <c r="W21" s="21"/>
    </row>
    <row r="22" spans="1:20" ht="15">
      <c r="A22" s="307"/>
      <c r="B22" s="307">
        <v>13</v>
      </c>
      <c r="C22" s="292" t="s">
        <v>346</v>
      </c>
      <c r="D22" s="518">
        <v>39866</v>
      </c>
      <c r="E22" s="313">
        <v>2009</v>
      </c>
      <c r="F22" s="313">
        <v>53</v>
      </c>
      <c r="G22" s="351">
        <v>0.2534722222222222</v>
      </c>
      <c r="H22" s="571">
        <v>0.024305555555555556</v>
      </c>
      <c r="I22" s="572"/>
      <c r="J22" s="567">
        <v>39866</v>
      </c>
      <c r="K22" s="313">
        <v>2009</v>
      </c>
      <c r="L22" s="313">
        <v>53</v>
      </c>
      <c r="M22" s="314">
        <v>0.2777777777777778</v>
      </c>
      <c r="N22" s="531" t="s">
        <v>488</v>
      </c>
      <c r="O22" s="296">
        <v>15.5</v>
      </c>
      <c r="P22" s="462" t="s">
        <v>542</v>
      </c>
      <c r="Q22" s="725" t="s">
        <v>541</v>
      </c>
      <c r="R22" s="381">
        <f t="shared" si="0"/>
        <v>512</v>
      </c>
      <c r="S22" s="739">
        <v>1374.726807</v>
      </c>
      <c r="T22" s="740">
        <v>97.175139</v>
      </c>
    </row>
    <row r="23" spans="1:20" ht="15">
      <c r="A23" s="307"/>
      <c r="B23" s="307">
        <v>14</v>
      </c>
      <c r="C23" s="292" t="s">
        <v>347</v>
      </c>
      <c r="D23" s="518">
        <v>39866</v>
      </c>
      <c r="E23" s="313">
        <v>2009</v>
      </c>
      <c r="F23" s="313">
        <v>53</v>
      </c>
      <c r="G23" s="351">
        <v>0.2777777777777778</v>
      </c>
      <c r="H23" s="571">
        <v>0.3159722222222222</v>
      </c>
      <c r="I23" s="572"/>
      <c r="J23" s="567">
        <v>39866</v>
      </c>
      <c r="K23" s="313">
        <v>2009</v>
      </c>
      <c r="L23" s="313">
        <v>53</v>
      </c>
      <c r="M23" s="314">
        <v>0.59375</v>
      </c>
      <c r="N23" s="531" t="s">
        <v>488</v>
      </c>
      <c r="O23" s="296">
        <v>15.5</v>
      </c>
      <c r="P23" s="462" t="s">
        <v>542</v>
      </c>
      <c r="Q23" s="725" t="s">
        <v>541</v>
      </c>
      <c r="R23" s="381">
        <f t="shared" si="0"/>
        <v>513</v>
      </c>
      <c r="S23" s="739">
        <v>1446.449097</v>
      </c>
      <c r="T23" s="740">
        <v>99.747306</v>
      </c>
    </row>
    <row r="24" spans="1:20" ht="15">
      <c r="A24" s="307"/>
      <c r="B24" s="307">
        <v>15</v>
      </c>
      <c r="C24" s="292" t="s">
        <v>348</v>
      </c>
      <c r="D24" s="518">
        <v>39866</v>
      </c>
      <c r="E24" s="313">
        <v>2009</v>
      </c>
      <c r="F24" s="313">
        <v>53</v>
      </c>
      <c r="G24" s="351">
        <v>0.59375</v>
      </c>
      <c r="H24" s="571">
        <v>0.548611111111111</v>
      </c>
      <c r="I24" s="572"/>
      <c r="J24" s="567">
        <v>39867</v>
      </c>
      <c r="K24" s="313">
        <v>2009</v>
      </c>
      <c r="L24" s="313">
        <v>54</v>
      </c>
      <c r="M24" s="314">
        <v>0.1423611111111111</v>
      </c>
      <c r="N24" s="531" t="s">
        <v>488</v>
      </c>
      <c r="O24" s="296">
        <v>15.5</v>
      </c>
      <c r="P24" s="462" t="s">
        <v>542</v>
      </c>
      <c r="Q24" s="725" t="s">
        <v>541</v>
      </c>
      <c r="R24" s="381">
        <f t="shared" si="0"/>
        <v>514</v>
      </c>
      <c r="S24" s="739">
        <v>1396.443848</v>
      </c>
      <c r="T24" s="740">
        <v>99.876595</v>
      </c>
    </row>
    <row r="25" spans="1:23" ht="15">
      <c r="A25" s="542"/>
      <c r="B25" s="542">
        <v>16</v>
      </c>
      <c r="C25" s="543" t="s">
        <v>349</v>
      </c>
      <c r="D25" s="544">
        <v>39867</v>
      </c>
      <c r="E25" s="545">
        <v>2009</v>
      </c>
      <c r="F25" s="545">
        <v>54</v>
      </c>
      <c r="G25" s="546">
        <v>0.1423611111111111</v>
      </c>
      <c r="H25" s="547">
        <v>0.024305555555555556</v>
      </c>
      <c r="I25" s="548"/>
      <c r="J25" s="549">
        <v>39867</v>
      </c>
      <c r="K25" s="545">
        <v>2009</v>
      </c>
      <c r="L25" s="545">
        <v>54</v>
      </c>
      <c r="M25" s="550">
        <v>0.16666666666666666</v>
      </c>
      <c r="N25" s="551" t="s">
        <v>488</v>
      </c>
      <c r="O25" s="552"/>
      <c r="P25" s="553"/>
      <c r="Q25" s="726" t="s">
        <v>541</v>
      </c>
      <c r="R25" s="554">
        <f t="shared" si="0"/>
        <v>515</v>
      </c>
      <c r="S25" s="741">
        <v>1528.476929</v>
      </c>
      <c r="T25" s="742">
        <v>65.384614</v>
      </c>
      <c r="W25" s="21"/>
    </row>
    <row r="26" spans="1:23" ht="15.75">
      <c r="A26" s="760">
        <v>8</v>
      </c>
      <c r="B26" s="760">
        <v>17</v>
      </c>
      <c r="C26" s="761" t="s">
        <v>350</v>
      </c>
      <c r="D26" s="762">
        <v>39867</v>
      </c>
      <c r="E26" s="763">
        <v>2009</v>
      </c>
      <c r="F26" s="763">
        <v>54</v>
      </c>
      <c r="G26" s="764">
        <v>0.20833333333333334</v>
      </c>
      <c r="H26" s="765">
        <v>0.23177083333333334</v>
      </c>
      <c r="I26" s="766">
        <v>0.07725694444444445</v>
      </c>
      <c r="J26" s="767">
        <v>39867</v>
      </c>
      <c r="K26" s="763">
        <v>2009</v>
      </c>
      <c r="L26" s="763">
        <v>54</v>
      </c>
      <c r="M26" s="768">
        <v>0.517361111111111</v>
      </c>
      <c r="N26" s="769">
        <v>3000</v>
      </c>
      <c r="O26" s="769"/>
      <c r="P26" s="770"/>
      <c r="Q26" s="771" t="s">
        <v>541</v>
      </c>
      <c r="R26" s="772">
        <f t="shared" si="0"/>
        <v>516</v>
      </c>
      <c r="S26" s="773">
        <v>1739.970703</v>
      </c>
      <c r="T26" s="744">
        <v>40.653786</v>
      </c>
      <c r="U26" s="405">
        <v>1</v>
      </c>
      <c r="W26" s="21"/>
    </row>
    <row r="27" spans="1:23" ht="15.75">
      <c r="A27" s="760">
        <v>9</v>
      </c>
      <c r="B27" s="760">
        <v>18</v>
      </c>
      <c r="C27" s="761" t="s">
        <v>351</v>
      </c>
      <c r="D27" s="762">
        <v>39867</v>
      </c>
      <c r="E27" s="763">
        <v>2009</v>
      </c>
      <c r="F27" s="763">
        <v>54</v>
      </c>
      <c r="G27" s="764">
        <v>0.5416666666666666</v>
      </c>
      <c r="H27" s="765">
        <v>0.08333333333333333</v>
      </c>
      <c r="I27" s="766">
        <v>0</v>
      </c>
      <c r="J27" s="767">
        <v>39867</v>
      </c>
      <c r="K27" s="763">
        <v>2009</v>
      </c>
      <c r="L27" s="763">
        <v>54</v>
      </c>
      <c r="M27" s="768">
        <v>0.625</v>
      </c>
      <c r="N27" s="769">
        <v>4000</v>
      </c>
      <c r="O27" s="769"/>
      <c r="P27" s="770"/>
      <c r="Q27" s="771" t="s">
        <v>541</v>
      </c>
      <c r="R27" s="772">
        <f t="shared" si="0"/>
        <v>517</v>
      </c>
      <c r="S27" s="773">
        <v>1742.732666</v>
      </c>
      <c r="T27" s="744">
        <v>33.930057</v>
      </c>
      <c r="U27" s="405">
        <v>1</v>
      </c>
      <c r="W27" s="21"/>
    </row>
    <row r="28" spans="1:20" ht="15">
      <c r="A28" s="307"/>
      <c r="B28" s="307">
        <v>19</v>
      </c>
      <c r="C28" s="292" t="s">
        <v>352</v>
      </c>
      <c r="D28" s="518">
        <v>39867</v>
      </c>
      <c r="E28" s="313">
        <v>2009</v>
      </c>
      <c r="F28" s="313">
        <v>54</v>
      </c>
      <c r="G28" s="351">
        <v>0.625</v>
      </c>
      <c r="H28" s="571">
        <v>0.4583333333333333</v>
      </c>
      <c r="I28" s="572"/>
      <c r="J28" s="567">
        <v>39868</v>
      </c>
      <c r="K28" s="313">
        <v>2009</v>
      </c>
      <c r="L28" s="313">
        <v>55</v>
      </c>
      <c r="M28" s="314">
        <v>0.08333333333333333</v>
      </c>
      <c r="N28" s="531" t="s">
        <v>488</v>
      </c>
      <c r="O28" s="296">
        <v>15.5</v>
      </c>
      <c r="P28" s="462" t="s">
        <v>542</v>
      </c>
      <c r="Q28" s="725" t="s">
        <v>541</v>
      </c>
      <c r="R28" s="381">
        <f t="shared" si="0"/>
        <v>518</v>
      </c>
      <c r="S28" s="739">
        <v>1294.321167</v>
      </c>
      <c r="T28" s="740">
        <v>99.965942</v>
      </c>
    </row>
    <row r="29" spans="1:20" ht="15">
      <c r="A29" s="307"/>
      <c r="B29" s="307">
        <v>20</v>
      </c>
      <c r="C29" s="292" t="s">
        <v>355</v>
      </c>
      <c r="D29" s="518">
        <v>39868</v>
      </c>
      <c r="E29" s="313">
        <v>2009</v>
      </c>
      <c r="F29" s="313">
        <v>55</v>
      </c>
      <c r="G29" s="351">
        <v>0.08333333333333333</v>
      </c>
      <c r="H29" s="571">
        <v>0.020833333333333332</v>
      </c>
      <c r="I29" s="572"/>
      <c r="J29" s="567">
        <v>39868</v>
      </c>
      <c r="K29" s="313">
        <v>2009</v>
      </c>
      <c r="L29" s="313">
        <v>55</v>
      </c>
      <c r="M29" s="314">
        <v>0.10416666666666667</v>
      </c>
      <c r="N29" s="531" t="s">
        <v>488</v>
      </c>
      <c r="O29" s="296">
        <v>15.5</v>
      </c>
      <c r="P29" s="462" t="s">
        <v>542</v>
      </c>
      <c r="Q29" s="725" t="s">
        <v>541</v>
      </c>
      <c r="R29" s="381">
        <f t="shared" si="0"/>
        <v>519</v>
      </c>
      <c r="S29" s="739">
        <v>1309.910645</v>
      </c>
      <c r="T29" s="740">
        <v>95.860922</v>
      </c>
    </row>
    <row r="30" spans="1:23" ht="15.75">
      <c r="A30" s="760">
        <v>10</v>
      </c>
      <c r="B30" s="760">
        <v>21</v>
      </c>
      <c r="C30" s="761" t="s">
        <v>356</v>
      </c>
      <c r="D30" s="762">
        <v>39868</v>
      </c>
      <c r="E30" s="763">
        <v>2009</v>
      </c>
      <c r="F30" s="763">
        <v>55</v>
      </c>
      <c r="G30" s="764">
        <v>0.17013888888888887</v>
      </c>
      <c r="H30" s="765">
        <v>0.25</v>
      </c>
      <c r="I30" s="766">
        <v>0.08333333333333331</v>
      </c>
      <c r="J30" s="767">
        <v>39868</v>
      </c>
      <c r="K30" s="763">
        <v>2009</v>
      </c>
      <c r="L30" s="763">
        <v>55</v>
      </c>
      <c r="M30" s="768">
        <v>0.5034722222222222</v>
      </c>
      <c r="N30" s="769">
        <v>3000</v>
      </c>
      <c r="O30" s="769"/>
      <c r="P30" s="770"/>
      <c r="Q30" s="771" t="s">
        <v>541</v>
      </c>
      <c r="R30" s="772">
        <f t="shared" si="0"/>
        <v>520</v>
      </c>
      <c r="S30" s="773">
        <v>1748.390747</v>
      </c>
      <c r="T30" s="744">
        <v>58.102471</v>
      </c>
      <c r="U30" s="405">
        <v>1</v>
      </c>
      <c r="W30" s="21"/>
    </row>
    <row r="31" spans="1:20" ht="15">
      <c r="A31" s="307"/>
      <c r="B31" s="307">
        <v>22</v>
      </c>
      <c r="C31" s="292" t="s">
        <v>357</v>
      </c>
      <c r="D31" s="518">
        <v>39868</v>
      </c>
      <c r="E31" s="313">
        <v>2009</v>
      </c>
      <c r="F31" s="313">
        <v>55</v>
      </c>
      <c r="G31" s="351">
        <v>0.53125</v>
      </c>
      <c r="H31" s="571">
        <v>0.052083333333333336</v>
      </c>
      <c r="I31" s="572"/>
      <c r="J31" s="567">
        <v>39868</v>
      </c>
      <c r="K31" s="313">
        <v>2009</v>
      </c>
      <c r="L31" s="313">
        <v>55</v>
      </c>
      <c r="M31" s="314">
        <v>0.5833333333333334</v>
      </c>
      <c r="N31" s="531" t="s">
        <v>488</v>
      </c>
      <c r="O31" s="296">
        <v>0.5</v>
      </c>
      <c r="P31" s="462" t="s">
        <v>232</v>
      </c>
      <c r="Q31" s="725" t="s">
        <v>541</v>
      </c>
      <c r="R31" s="381">
        <f t="shared" si="0"/>
        <v>521</v>
      </c>
      <c r="S31" s="739">
        <v>1458.31543</v>
      </c>
      <c r="T31" s="740">
        <v>76.861703</v>
      </c>
    </row>
    <row r="32" spans="1:20" ht="15">
      <c r="A32" s="307"/>
      <c r="B32" s="307">
        <v>23</v>
      </c>
      <c r="C32" s="292" t="s">
        <v>358</v>
      </c>
      <c r="D32" s="518">
        <v>39868</v>
      </c>
      <c r="E32" s="313">
        <v>2009</v>
      </c>
      <c r="F32" s="313">
        <v>55</v>
      </c>
      <c r="G32" s="351">
        <v>0.5833333333333334</v>
      </c>
      <c r="H32" s="571">
        <v>0.25</v>
      </c>
      <c r="I32" s="572"/>
      <c r="J32" s="567">
        <v>39868</v>
      </c>
      <c r="K32" s="313">
        <v>2009</v>
      </c>
      <c r="L32" s="313">
        <v>55</v>
      </c>
      <c r="M32" s="314">
        <v>0.8333333333333334</v>
      </c>
      <c r="N32" s="531" t="s">
        <v>488</v>
      </c>
      <c r="O32" s="296">
        <v>15.5</v>
      </c>
      <c r="P32" s="462" t="s">
        <v>542</v>
      </c>
      <c r="Q32" s="725" t="s">
        <v>541</v>
      </c>
      <c r="R32" s="381">
        <f>IF(MID(C32,6,7)="NO_DATA",50,IF(B32=""," ",$R$2+B32-1))</f>
        <v>522</v>
      </c>
      <c r="S32" s="739">
        <v>1469.668335</v>
      </c>
      <c r="T32" s="740">
        <v>92.425084</v>
      </c>
    </row>
    <row r="33" spans="1:23" ht="15">
      <c r="A33" s="307"/>
      <c r="B33" s="307">
        <v>24</v>
      </c>
      <c r="C33" s="292" t="s">
        <v>360</v>
      </c>
      <c r="D33" s="518">
        <v>39868</v>
      </c>
      <c r="E33" s="313">
        <v>2009</v>
      </c>
      <c r="F33" s="313">
        <v>55</v>
      </c>
      <c r="G33" s="351">
        <v>0.8333333333333334</v>
      </c>
      <c r="H33" s="571">
        <v>0.16666666666666666</v>
      </c>
      <c r="I33" s="572"/>
      <c r="J33" s="567">
        <v>39869</v>
      </c>
      <c r="K33" s="313">
        <v>2009</v>
      </c>
      <c r="L33" s="313">
        <v>56</v>
      </c>
      <c r="M33" s="314">
        <v>0</v>
      </c>
      <c r="N33" s="531" t="s">
        <v>488</v>
      </c>
      <c r="O33" s="296">
        <v>15.5</v>
      </c>
      <c r="P33" s="462" t="s">
        <v>542</v>
      </c>
      <c r="Q33" s="725" t="s">
        <v>541</v>
      </c>
      <c r="R33" s="381">
        <f>IF(MID(C33,6,7)="NO_DATA",50,IF(B33=""," ",$R$2+B33-1))</f>
        <v>523</v>
      </c>
      <c r="S33" s="739">
        <v>1279.321045</v>
      </c>
      <c r="T33" s="740">
        <v>99.916947</v>
      </c>
      <c r="W33" s="21"/>
    </row>
    <row r="34" spans="1:20" ht="15">
      <c r="A34" s="307"/>
      <c r="B34" s="307">
        <v>25</v>
      </c>
      <c r="C34" s="292" t="s">
        <v>361</v>
      </c>
      <c r="D34" s="518">
        <v>39869</v>
      </c>
      <c r="E34" s="313">
        <v>2009</v>
      </c>
      <c r="F34" s="313">
        <v>56</v>
      </c>
      <c r="G34" s="351">
        <v>0</v>
      </c>
      <c r="H34" s="571">
        <v>0.11458333333333333</v>
      </c>
      <c r="I34" s="572"/>
      <c r="J34" s="567">
        <v>39869</v>
      </c>
      <c r="K34" s="313">
        <v>2009</v>
      </c>
      <c r="L34" s="313">
        <v>56</v>
      </c>
      <c r="M34" s="314">
        <v>0.11458333333333333</v>
      </c>
      <c r="N34" s="531" t="s">
        <v>488</v>
      </c>
      <c r="O34" s="296">
        <v>15.5</v>
      </c>
      <c r="P34" s="462" t="s">
        <v>542</v>
      </c>
      <c r="Q34" s="725" t="s">
        <v>541</v>
      </c>
      <c r="R34" s="381">
        <f>IF(MID(C34,6,7)="NO_DATA",50,IF(B34=""," ",$R$2+B34-1))</f>
        <v>524</v>
      </c>
      <c r="S34" s="739">
        <v>1185.969971</v>
      </c>
      <c r="T34" s="740">
        <v>100</v>
      </c>
    </row>
    <row r="35" spans="1:20" ht="15" customHeight="1">
      <c r="A35" s="542"/>
      <c r="B35" s="542">
        <v>26</v>
      </c>
      <c r="C35" s="543" t="s">
        <v>362</v>
      </c>
      <c r="D35" s="544">
        <v>39869</v>
      </c>
      <c r="E35" s="545">
        <v>2009</v>
      </c>
      <c r="F35" s="545">
        <v>56</v>
      </c>
      <c r="G35" s="546">
        <v>0.11458333333333333</v>
      </c>
      <c r="H35" s="547">
        <v>0.024305555555555556</v>
      </c>
      <c r="I35" s="548"/>
      <c r="J35" s="549">
        <v>39869</v>
      </c>
      <c r="K35" s="545">
        <v>2009</v>
      </c>
      <c r="L35" s="545">
        <v>56</v>
      </c>
      <c r="M35" s="550">
        <v>0.1388888888888889</v>
      </c>
      <c r="N35" s="551" t="s">
        <v>488</v>
      </c>
      <c r="O35" s="552"/>
      <c r="P35" s="553"/>
      <c r="Q35" s="726" t="s">
        <v>541</v>
      </c>
      <c r="R35" s="554">
        <f>IF(MID(C35,6,7)="NO_DATA",50,IF(B35=""," ",$R$2+B35-1))</f>
        <v>525</v>
      </c>
      <c r="S35" s="741">
        <v>1612.450684</v>
      </c>
      <c r="T35" s="742">
        <v>60.928571</v>
      </c>
    </row>
    <row r="36" spans="1:23" ht="15">
      <c r="A36" s="515">
        <v>11</v>
      </c>
      <c r="B36" s="515">
        <v>27</v>
      </c>
      <c r="C36" s="532" t="s">
        <v>363</v>
      </c>
      <c r="D36" s="533">
        <v>39869</v>
      </c>
      <c r="E36" s="534">
        <v>2009</v>
      </c>
      <c r="F36" s="534">
        <v>56</v>
      </c>
      <c r="G36" s="565">
        <v>0.18055555555555555</v>
      </c>
      <c r="H36" s="573">
        <v>0.25</v>
      </c>
      <c r="I36" s="574">
        <v>0.08333333333333331</v>
      </c>
      <c r="J36" s="568">
        <v>39869</v>
      </c>
      <c r="K36" s="534">
        <v>2009</v>
      </c>
      <c r="L36" s="534">
        <v>56</v>
      </c>
      <c r="M36" s="535">
        <v>0.513888888888889</v>
      </c>
      <c r="N36" s="536">
        <v>3000</v>
      </c>
      <c r="O36" s="536"/>
      <c r="P36" s="541"/>
      <c r="Q36" s="538" t="s">
        <v>541</v>
      </c>
      <c r="R36" s="539">
        <f aca="true" t="shared" si="1" ref="R36:R122">IF(MID(C36,6,7)="NO_DATA",50,IF(B36=""," ",$R$2+B36-1))</f>
        <v>526</v>
      </c>
      <c r="S36" s="743">
        <v>1070.959961</v>
      </c>
      <c r="T36" s="744">
        <v>100</v>
      </c>
      <c r="W36" s="21"/>
    </row>
    <row r="37" spans="1:20" ht="15">
      <c r="A37" s="307"/>
      <c r="B37" s="307">
        <v>28</v>
      </c>
      <c r="C37" s="292" t="s">
        <v>364</v>
      </c>
      <c r="D37" s="518">
        <v>39869</v>
      </c>
      <c r="E37" s="313">
        <v>2009</v>
      </c>
      <c r="F37" s="313">
        <v>56</v>
      </c>
      <c r="G37" s="351">
        <v>0.5347222222222222</v>
      </c>
      <c r="H37" s="571">
        <v>0.09027777777777778</v>
      </c>
      <c r="I37" s="572"/>
      <c r="J37" s="567">
        <v>39869</v>
      </c>
      <c r="K37" s="313">
        <v>2009</v>
      </c>
      <c r="L37" s="313">
        <v>56</v>
      </c>
      <c r="M37" s="314">
        <v>0.625</v>
      </c>
      <c r="N37" s="531" t="s">
        <v>488</v>
      </c>
      <c r="O37" s="296">
        <v>15.5</v>
      </c>
      <c r="P37" s="464" t="s">
        <v>542</v>
      </c>
      <c r="Q37" s="725" t="s">
        <v>541</v>
      </c>
      <c r="R37" s="381">
        <f t="shared" si="1"/>
        <v>527</v>
      </c>
      <c r="S37" s="739">
        <v>1621.480225</v>
      </c>
      <c r="T37" s="740">
        <v>67.01842</v>
      </c>
    </row>
    <row r="38" spans="1:23" ht="15">
      <c r="A38" s="515">
        <v>12</v>
      </c>
      <c r="B38" s="515">
        <v>29</v>
      </c>
      <c r="C38" s="532" t="s">
        <v>365</v>
      </c>
      <c r="D38" s="533">
        <v>39869</v>
      </c>
      <c r="E38" s="534">
        <v>2009</v>
      </c>
      <c r="F38" s="534">
        <v>56</v>
      </c>
      <c r="G38" s="565">
        <v>0.625</v>
      </c>
      <c r="H38" s="573">
        <v>0.08333333333333333</v>
      </c>
      <c r="I38" s="574">
        <v>0</v>
      </c>
      <c r="J38" s="568">
        <v>39869</v>
      </c>
      <c r="K38" s="534">
        <v>2009</v>
      </c>
      <c r="L38" s="534">
        <v>56</v>
      </c>
      <c r="M38" s="535">
        <v>0.7083333333333334</v>
      </c>
      <c r="N38" s="536">
        <v>4000</v>
      </c>
      <c r="O38" s="536"/>
      <c r="P38" s="541"/>
      <c r="Q38" s="538" t="s">
        <v>541</v>
      </c>
      <c r="R38" s="539">
        <f t="shared" si="1"/>
        <v>528</v>
      </c>
      <c r="S38" s="743">
        <v>1851.484253</v>
      </c>
      <c r="T38" s="744">
        <v>64.862615</v>
      </c>
      <c r="W38" s="21"/>
    </row>
    <row r="39" spans="1:23" ht="15.75">
      <c r="A39" s="746"/>
      <c r="B39" s="746">
        <v>30</v>
      </c>
      <c r="C39" s="747" t="s">
        <v>366</v>
      </c>
      <c r="D39" s="748">
        <v>39869</v>
      </c>
      <c r="E39" s="749">
        <v>2009</v>
      </c>
      <c r="F39" s="749">
        <v>56</v>
      </c>
      <c r="G39" s="750">
        <v>0.7083333333333334</v>
      </c>
      <c r="H39" s="751">
        <v>0.3333333333333333</v>
      </c>
      <c r="I39" s="752"/>
      <c r="J39" s="753">
        <v>39870</v>
      </c>
      <c r="K39" s="749">
        <v>2009</v>
      </c>
      <c r="L39" s="749">
        <v>57</v>
      </c>
      <c r="M39" s="754">
        <v>0.041666666666666664</v>
      </c>
      <c r="N39" s="755" t="s">
        <v>488</v>
      </c>
      <c r="O39" s="803">
        <v>15.5</v>
      </c>
      <c r="P39" s="801" t="s">
        <v>542</v>
      </c>
      <c r="Q39" s="757" t="s">
        <v>541</v>
      </c>
      <c r="R39" s="758">
        <f t="shared" si="1"/>
        <v>529</v>
      </c>
      <c r="S39" s="759">
        <v>1723.996094</v>
      </c>
      <c r="T39" s="740">
        <v>40.923765</v>
      </c>
      <c r="V39" s="405">
        <v>1</v>
      </c>
      <c r="W39" s="21"/>
    </row>
    <row r="40" spans="1:23" ht="15">
      <c r="A40" s="307"/>
      <c r="B40" s="307">
        <v>31</v>
      </c>
      <c r="C40" s="292" t="s">
        <v>367</v>
      </c>
      <c r="D40" s="518">
        <v>39870</v>
      </c>
      <c r="E40" s="313">
        <v>2009</v>
      </c>
      <c r="F40" s="313">
        <v>57</v>
      </c>
      <c r="G40" s="351">
        <v>0.041666666666666664</v>
      </c>
      <c r="H40" s="571">
        <v>0.25</v>
      </c>
      <c r="I40" s="572"/>
      <c r="J40" s="567">
        <v>39870</v>
      </c>
      <c r="K40" s="313">
        <v>2009</v>
      </c>
      <c r="L40" s="313">
        <v>57</v>
      </c>
      <c r="M40" s="314">
        <v>0.2916666666666667</v>
      </c>
      <c r="N40" s="531" t="s">
        <v>488</v>
      </c>
      <c r="O40" s="296">
        <v>15.5</v>
      </c>
      <c r="P40" s="462" t="s">
        <v>542</v>
      </c>
      <c r="Q40" s="725" t="s">
        <v>541</v>
      </c>
      <c r="R40" s="381">
        <f t="shared" si="1"/>
        <v>530</v>
      </c>
      <c r="S40" s="739">
        <v>1679.011597</v>
      </c>
      <c r="T40" s="740">
        <v>85.988623</v>
      </c>
      <c r="W40" s="21"/>
    </row>
    <row r="41" spans="1:20" ht="15">
      <c r="A41" s="307"/>
      <c r="B41" s="307">
        <v>32</v>
      </c>
      <c r="C41" s="292" t="s">
        <v>369</v>
      </c>
      <c r="D41" s="518">
        <v>39870</v>
      </c>
      <c r="E41" s="313">
        <v>2009</v>
      </c>
      <c r="F41" s="313">
        <v>57</v>
      </c>
      <c r="G41" s="351">
        <v>0.2916666666666667</v>
      </c>
      <c r="H41" s="571">
        <v>0.034722222222222224</v>
      </c>
      <c r="I41" s="572"/>
      <c r="J41" s="567">
        <v>39870</v>
      </c>
      <c r="K41" s="313">
        <v>2009</v>
      </c>
      <c r="L41" s="313">
        <v>57</v>
      </c>
      <c r="M41" s="314">
        <v>0.3263888888888889</v>
      </c>
      <c r="N41" s="531" t="s">
        <v>488</v>
      </c>
      <c r="O41" s="296">
        <v>15.5</v>
      </c>
      <c r="P41" s="462" t="s">
        <v>542</v>
      </c>
      <c r="Q41" s="725" t="s">
        <v>541</v>
      </c>
      <c r="R41" s="381">
        <f t="shared" si="1"/>
        <v>531</v>
      </c>
      <c r="S41" s="739">
        <v>1189.350098</v>
      </c>
      <c r="T41" s="740">
        <v>100</v>
      </c>
    </row>
    <row r="42" spans="1:20" ht="15">
      <c r="A42" s="307"/>
      <c r="B42" s="307">
        <v>33</v>
      </c>
      <c r="C42" s="292" t="s">
        <v>370</v>
      </c>
      <c r="D42" s="518">
        <v>39870</v>
      </c>
      <c r="E42" s="313">
        <v>2009</v>
      </c>
      <c r="F42" s="313">
        <v>57</v>
      </c>
      <c r="G42" s="351">
        <v>0.3263888888888889</v>
      </c>
      <c r="H42" s="571">
        <v>0.13541666666666666</v>
      </c>
      <c r="I42" s="572"/>
      <c r="J42" s="567">
        <v>39870</v>
      </c>
      <c r="K42" s="313">
        <v>2009</v>
      </c>
      <c r="L42" s="313">
        <v>57</v>
      </c>
      <c r="M42" s="314">
        <v>0.4618055555555556</v>
      </c>
      <c r="N42" s="531" t="s">
        <v>488</v>
      </c>
      <c r="O42" s="296">
        <v>15.5</v>
      </c>
      <c r="P42" s="462" t="s">
        <v>542</v>
      </c>
      <c r="Q42" s="725" t="s">
        <v>541</v>
      </c>
      <c r="R42" s="381">
        <f t="shared" si="1"/>
        <v>532</v>
      </c>
      <c r="S42" s="739">
        <v>1387.974121</v>
      </c>
      <c r="T42" s="740">
        <v>99.679649</v>
      </c>
    </row>
    <row r="43" spans="1:23" ht="15">
      <c r="A43" s="307"/>
      <c r="B43" s="307">
        <v>34</v>
      </c>
      <c r="C43" s="292" t="s">
        <v>371</v>
      </c>
      <c r="D43" s="518">
        <v>39870</v>
      </c>
      <c r="E43" s="313">
        <v>2009</v>
      </c>
      <c r="F43" s="313">
        <v>57</v>
      </c>
      <c r="G43" s="351">
        <v>0.4618055555555556</v>
      </c>
      <c r="H43" s="571">
        <v>0.3298611111111111</v>
      </c>
      <c r="I43" s="572"/>
      <c r="J43" s="567">
        <v>39870</v>
      </c>
      <c r="K43" s="313">
        <v>2009</v>
      </c>
      <c r="L43" s="313">
        <v>57</v>
      </c>
      <c r="M43" s="314">
        <v>0.7916666666666666</v>
      </c>
      <c r="N43" s="531" t="s">
        <v>488</v>
      </c>
      <c r="O43" s="296">
        <v>15.5</v>
      </c>
      <c r="P43" s="462" t="s">
        <v>542</v>
      </c>
      <c r="Q43" s="725" t="s">
        <v>541</v>
      </c>
      <c r="R43" s="381">
        <f t="shared" si="1"/>
        <v>533</v>
      </c>
      <c r="S43" s="739">
        <v>1512.436035</v>
      </c>
      <c r="T43" s="740">
        <v>93.594867</v>
      </c>
      <c r="W43" s="21"/>
    </row>
    <row r="44" spans="1:20" ht="15">
      <c r="A44" s="542"/>
      <c r="B44" s="542">
        <v>35</v>
      </c>
      <c r="C44" s="543" t="s">
        <v>373</v>
      </c>
      <c r="D44" s="544">
        <v>39870</v>
      </c>
      <c r="E44" s="545">
        <v>2009</v>
      </c>
      <c r="F44" s="545">
        <v>57</v>
      </c>
      <c r="G44" s="546">
        <v>0.7916666666666666</v>
      </c>
      <c r="H44" s="547">
        <v>0.024305555555555556</v>
      </c>
      <c r="I44" s="548"/>
      <c r="J44" s="549">
        <v>39870</v>
      </c>
      <c r="K44" s="545">
        <v>2009</v>
      </c>
      <c r="L44" s="545">
        <v>57</v>
      </c>
      <c r="M44" s="550">
        <v>0.8159722222222222</v>
      </c>
      <c r="N44" s="551" t="s">
        <v>488</v>
      </c>
      <c r="O44" s="552"/>
      <c r="P44" s="553"/>
      <c r="Q44" s="726" t="s">
        <v>541</v>
      </c>
      <c r="R44" s="554">
        <f t="shared" si="1"/>
        <v>534</v>
      </c>
      <c r="S44" s="741">
        <v>1423.252441</v>
      </c>
      <c r="T44" s="742">
        <v>83.071434</v>
      </c>
    </row>
    <row r="45" spans="1:23" ht="15.75">
      <c r="A45" s="760">
        <v>13</v>
      </c>
      <c r="B45" s="760">
        <v>36</v>
      </c>
      <c r="C45" s="761" t="s">
        <v>374</v>
      </c>
      <c r="D45" s="762">
        <v>39870</v>
      </c>
      <c r="E45" s="763">
        <v>2009</v>
      </c>
      <c r="F45" s="763">
        <v>57</v>
      </c>
      <c r="G45" s="764">
        <v>0.8576388888888888</v>
      </c>
      <c r="H45" s="765">
        <v>0.25</v>
      </c>
      <c r="I45" s="766">
        <v>0.08333333333333331</v>
      </c>
      <c r="J45" s="767">
        <v>39871</v>
      </c>
      <c r="K45" s="763">
        <v>2009</v>
      </c>
      <c r="L45" s="763">
        <v>58</v>
      </c>
      <c r="M45" s="768">
        <v>0.1909722222222222</v>
      </c>
      <c r="N45" s="769">
        <v>3000</v>
      </c>
      <c r="O45" s="769"/>
      <c r="P45" s="770"/>
      <c r="Q45" s="771" t="s">
        <v>541</v>
      </c>
      <c r="R45" s="772">
        <f t="shared" si="1"/>
        <v>535</v>
      </c>
      <c r="S45" s="773">
        <v>1747.607422</v>
      </c>
      <c r="T45" s="744">
        <v>55.748808</v>
      </c>
      <c r="U45" s="405">
        <v>1</v>
      </c>
      <c r="W45" s="21"/>
    </row>
    <row r="46" spans="1:20" ht="15">
      <c r="A46" s="542"/>
      <c r="B46" s="542">
        <v>37</v>
      </c>
      <c r="C46" s="543" t="s">
        <v>375</v>
      </c>
      <c r="D46" s="544">
        <v>39871</v>
      </c>
      <c r="E46" s="545">
        <v>2009</v>
      </c>
      <c r="F46" s="545">
        <v>58</v>
      </c>
      <c r="G46" s="546">
        <v>0.1909722222222222</v>
      </c>
      <c r="H46" s="547">
        <v>0.024305555555555556</v>
      </c>
      <c r="I46" s="548"/>
      <c r="J46" s="549">
        <v>39871</v>
      </c>
      <c r="K46" s="545">
        <v>2009</v>
      </c>
      <c r="L46" s="545">
        <v>58</v>
      </c>
      <c r="M46" s="550">
        <v>0.2152777777777778</v>
      </c>
      <c r="N46" s="551" t="s">
        <v>488</v>
      </c>
      <c r="O46" s="552"/>
      <c r="P46" s="553"/>
      <c r="Q46" s="726" t="s">
        <v>541</v>
      </c>
      <c r="R46" s="554">
        <f t="shared" si="1"/>
        <v>536</v>
      </c>
      <c r="S46" s="741">
        <v>1339.959473</v>
      </c>
      <c r="T46" s="742">
        <v>99.642855</v>
      </c>
    </row>
    <row r="47" spans="1:23" ht="15">
      <c r="A47" s="307"/>
      <c r="B47" s="307">
        <v>38</v>
      </c>
      <c r="C47" s="292" t="s">
        <v>376</v>
      </c>
      <c r="D47" s="518">
        <v>39871</v>
      </c>
      <c r="E47" s="313">
        <v>2009</v>
      </c>
      <c r="F47" s="313">
        <v>58</v>
      </c>
      <c r="G47" s="351">
        <v>0.2152777777777778</v>
      </c>
      <c r="H47" s="571">
        <v>0.1875</v>
      </c>
      <c r="I47" s="572"/>
      <c r="J47" s="567">
        <v>39871</v>
      </c>
      <c r="K47" s="313">
        <v>2009</v>
      </c>
      <c r="L47" s="313">
        <v>58</v>
      </c>
      <c r="M47" s="314">
        <v>0.40277777777777773</v>
      </c>
      <c r="N47" s="531" t="s">
        <v>488</v>
      </c>
      <c r="O47" s="296">
        <v>15.5</v>
      </c>
      <c r="P47" s="462" t="s">
        <v>542</v>
      </c>
      <c r="Q47" s="725" t="s">
        <v>541</v>
      </c>
      <c r="R47" s="381">
        <f t="shared" si="1"/>
        <v>537</v>
      </c>
      <c r="S47" s="739">
        <v>1495.05835</v>
      </c>
      <c r="T47" s="740">
        <v>99.12135</v>
      </c>
      <c r="W47" s="21"/>
    </row>
    <row r="48" spans="1:20" ht="15">
      <c r="A48" s="307"/>
      <c r="B48" s="307">
        <v>39</v>
      </c>
      <c r="C48" s="292" t="s">
        <v>378</v>
      </c>
      <c r="D48" s="518">
        <v>39871</v>
      </c>
      <c r="E48" s="313">
        <v>2009</v>
      </c>
      <c r="F48" s="313">
        <v>58</v>
      </c>
      <c r="G48" s="351">
        <v>0.40277777777777773</v>
      </c>
      <c r="H48" s="571">
        <v>0.3680555555555556</v>
      </c>
      <c r="I48" s="572"/>
      <c r="J48" s="567">
        <v>39871</v>
      </c>
      <c r="K48" s="313">
        <v>2009</v>
      </c>
      <c r="L48" s="313">
        <v>58</v>
      </c>
      <c r="M48" s="314">
        <v>0.7708333333333334</v>
      </c>
      <c r="N48" s="531" t="s">
        <v>488</v>
      </c>
      <c r="O48" s="296">
        <v>15.5</v>
      </c>
      <c r="P48" s="462" t="s">
        <v>542</v>
      </c>
      <c r="Q48" s="725" t="s">
        <v>541</v>
      </c>
      <c r="R48" s="381">
        <f t="shared" si="1"/>
        <v>538</v>
      </c>
      <c r="S48" s="739">
        <v>1288.14502</v>
      </c>
      <c r="T48" s="740">
        <v>99.957561</v>
      </c>
    </row>
    <row r="49" spans="1:20" ht="15">
      <c r="A49" s="307"/>
      <c r="B49" s="307">
        <v>40</v>
      </c>
      <c r="C49" s="292" t="s">
        <v>379</v>
      </c>
      <c r="D49" s="518">
        <v>39871</v>
      </c>
      <c r="E49" s="313">
        <v>2009</v>
      </c>
      <c r="F49" s="313">
        <v>58</v>
      </c>
      <c r="G49" s="351">
        <v>0.7708333333333334</v>
      </c>
      <c r="H49" s="571">
        <v>0.2847222222222222</v>
      </c>
      <c r="I49" s="572"/>
      <c r="J49" s="567">
        <v>39872</v>
      </c>
      <c r="K49" s="313">
        <v>2009</v>
      </c>
      <c r="L49" s="313">
        <v>59</v>
      </c>
      <c r="M49" s="314">
        <v>0.05555555555555555</v>
      </c>
      <c r="N49" s="531" t="s">
        <v>488</v>
      </c>
      <c r="O49" s="296">
        <v>15.5</v>
      </c>
      <c r="P49" s="462" t="s">
        <v>542</v>
      </c>
      <c r="Q49" s="725" t="s">
        <v>541</v>
      </c>
      <c r="R49" s="381">
        <f t="shared" si="1"/>
        <v>539</v>
      </c>
      <c r="S49" s="739">
        <v>1143.103638</v>
      </c>
      <c r="T49" s="740">
        <v>100</v>
      </c>
    </row>
    <row r="50" spans="1:23" ht="15">
      <c r="A50" s="515">
        <v>14</v>
      </c>
      <c r="B50" s="515">
        <v>41</v>
      </c>
      <c r="C50" s="532" t="s">
        <v>381</v>
      </c>
      <c r="D50" s="533">
        <v>39872</v>
      </c>
      <c r="E50" s="534">
        <v>2009</v>
      </c>
      <c r="F50" s="534">
        <v>59</v>
      </c>
      <c r="G50" s="565">
        <v>0.05555555555555555</v>
      </c>
      <c r="H50" s="573">
        <v>0.06180555555555556</v>
      </c>
      <c r="I50" s="574">
        <v>0</v>
      </c>
      <c r="J50" s="568">
        <v>39872</v>
      </c>
      <c r="K50" s="534">
        <v>2009</v>
      </c>
      <c r="L50" s="534">
        <v>59</v>
      </c>
      <c r="M50" s="535">
        <v>0.1173611111111111</v>
      </c>
      <c r="N50" s="536">
        <v>4000</v>
      </c>
      <c r="O50" s="536"/>
      <c r="P50" s="537"/>
      <c r="Q50" s="538" t="s">
        <v>541</v>
      </c>
      <c r="R50" s="539">
        <f t="shared" si="1"/>
        <v>540</v>
      </c>
      <c r="S50" s="743">
        <v>1813.059326</v>
      </c>
      <c r="T50" s="744">
        <v>63.50897</v>
      </c>
      <c r="W50" s="21"/>
    </row>
    <row r="51" spans="1:23" ht="15.75">
      <c r="A51" s="760">
        <v>15</v>
      </c>
      <c r="B51" s="760">
        <v>42</v>
      </c>
      <c r="C51" s="761" t="s">
        <v>382</v>
      </c>
      <c r="D51" s="762">
        <v>39872</v>
      </c>
      <c r="E51" s="763">
        <v>2009</v>
      </c>
      <c r="F51" s="763">
        <v>59</v>
      </c>
      <c r="G51" s="764">
        <v>0.15972222222222224</v>
      </c>
      <c r="H51" s="765">
        <v>0.25</v>
      </c>
      <c r="I51" s="766">
        <v>0.08333333333333331</v>
      </c>
      <c r="J51" s="767">
        <v>39872</v>
      </c>
      <c r="K51" s="763">
        <v>2009</v>
      </c>
      <c r="L51" s="763">
        <v>59</v>
      </c>
      <c r="M51" s="768">
        <v>0.4930555555555556</v>
      </c>
      <c r="N51" s="769">
        <v>3000</v>
      </c>
      <c r="O51" s="769"/>
      <c r="P51" s="770"/>
      <c r="Q51" s="771" t="s">
        <v>541</v>
      </c>
      <c r="R51" s="772">
        <f t="shared" si="1"/>
        <v>541</v>
      </c>
      <c r="S51" s="773">
        <v>1752.018921</v>
      </c>
      <c r="T51" s="744">
        <v>23.776552</v>
      </c>
      <c r="U51" s="405">
        <v>1</v>
      </c>
      <c r="W51" s="21"/>
    </row>
    <row r="52" spans="1:23" ht="15">
      <c r="A52" s="542"/>
      <c r="B52" s="542">
        <v>43</v>
      </c>
      <c r="C52" s="543" t="s">
        <v>383</v>
      </c>
      <c r="D52" s="544">
        <v>39872</v>
      </c>
      <c r="E52" s="545">
        <v>2009</v>
      </c>
      <c r="F52" s="545">
        <v>59</v>
      </c>
      <c r="G52" s="546">
        <v>0.4930555555555556</v>
      </c>
      <c r="H52" s="547">
        <v>0.027777777777777776</v>
      </c>
      <c r="I52" s="548"/>
      <c r="J52" s="549">
        <v>39872</v>
      </c>
      <c r="K52" s="545">
        <v>2009</v>
      </c>
      <c r="L52" s="545">
        <v>59</v>
      </c>
      <c r="M52" s="550">
        <v>0.5208333333333334</v>
      </c>
      <c r="N52" s="551" t="s">
        <v>488</v>
      </c>
      <c r="O52" s="552"/>
      <c r="P52" s="553"/>
      <c r="Q52" s="726" t="s">
        <v>541</v>
      </c>
      <c r="R52" s="554">
        <f t="shared" si="1"/>
        <v>542</v>
      </c>
      <c r="S52" s="741">
        <v>1344.891357</v>
      </c>
      <c r="T52" s="742">
        <v>99.562502</v>
      </c>
      <c r="W52" s="21"/>
    </row>
    <row r="53" spans="1:23" ht="15">
      <c r="A53" s="307"/>
      <c r="B53" s="307">
        <v>44</v>
      </c>
      <c r="C53" s="292" t="s">
        <v>384</v>
      </c>
      <c r="D53" s="518">
        <v>39872</v>
      </c>
      <c r="E53" s="313">
        <v>2009</v>
      </c>
      <c r="F53" s="313">
        <v>59</v>
      </c>
      <c r="G53" s="351">
        <v>0.5208333333333334</v>
      </c>
      <c r="H53" s="571">
        <v>0.3541666666666667</v>
      </c>
      <c r="I53" s="572"/>
      <c r="J53" s="567">
        <v>39872</v>
      </c>
      <c r="K53" s="313">
        <v>2009</v>
      </c>
      <c r="L53" s="313">
        <v>59</v>
      </c>
      <c r="M53" s="314">
        <v>0.875</v>
      </c>
      <c r="N53" s="531" t="s">
        <v>488</v>
      </c>
      <c r="O53" s="296">
        <v>15.5</v>
      </c>
      <c r="P53" s="462" t="s">
        <v>542</v>
      </c>
      <c r="Q53" s="725" t="s">
        <v>541</v>
      </c>
      <c r="R53" s="381">
        <f t="shared" si="1"/>
        <v>543</v>
      </c>
      <c r="S53" s="739">
        <v>1335.150757</v>
      </c>
      <c r="T53" s="740">
        <v>99.946117</v>
      </c>
      <c r="W53" s="21"/>
    </row>
    <row r="54" spans="1:20" ht="15">
      <c r="A54" s="307"/>
      <c r="B54" s="307">
        <v>45</v>
      </c>
      <c r="C54" s="292" t="s">
        <v>386</v>
      </c>
      <c r="D54" s="518">
        <v>39872</v>
      </c>
      <c r="E54" s="313">
        <v>2009</v>
      </c>
      <c r="F54" s="313">
        <v>59</v>
      </c>
      <c r="G54" s="351">
        <v>0.875</v>
      </c>
      <c r="H54" s="571">
        <v>0.04861111111111111</v>
      </c>
      <c r="I54" s="572"/>
      <c r="J54" s="567">
        <v>39872</v>
      </c>
      <c r="K54" s="313">
        <v>2009</v>
      </c>
      <c r="L54" s="313">
        <v>59</v>
      </c>
      <c r="M54" s="314">
        <v>0.9236111111111112</v>
      </c>
      <c r="N54" s="531" t="s">
        <v>488</v>
      </c>
      <c r="O54" s="296">
        <v>15.5</v>
      </c>
      <c r="P54" s="462" t="s">
        <v>542</v>
      </c>
      <c r="Q54" s="725" t="s">
        <v>541</v>
      </c>
      <c r="R54" s="381">
        <f t="shared" si="1"/>
        <v>544</v>
      </c>
      <c r="S54" s="739">
        <v>1268.995728</v>
      </c>
      <c r="T54" s="740">
        <v>99.893618</v>
      </c>
    </row>
    <row r="55" spans="1:20" ht="15">
      <c r="A55" s="307"/>
      <c r="B55" s="307">
        <v>46</v>
      </c>
      <c r="C55" s="292" t="s">
        <v>387</v>
      </c>
      <c r="D55" s="518">
        <v>39872</v>
      </c>
      <c r="E55" s="313">
        <v>2009</v>
      </c>
      <c r="F55" s="313">
        <v>59</v>
      </c>
      <c r="G55" s="351">
        <v>0.9236111111111112</v>
      </c>
      <c r="H55" s="571">
        <v>0.16666666666666666</v>
      </c>
      <c r="I55" s="572"/>
      <c r="J55" s="567">
        <v>39873</v>
      </c>
      <c r="K55" s="313">
        <v>2009</v>
      </c>
      <c r="L55" s="313">
        <v>60</v>
      </c>
      <c r="M55" s="314">
        <v>0.09027777777777778</v>
      </c>
      <c r="N55" s="531" t="s">
        <v>488</v>
      </c>
      <c r="O55" s="296">
        <v>15.5</v>
      </c>
      <c r="P55" s="462" t="s">
        <v>542</v>
      </c>
      <c r="Q55" s="725" t="s">
        <v>541</v>
      </c>
      <c r="R55" s="381">
        <f t="shared" si="1"/>
        <v>545</v>
      </c>
      <c r="S55" s="739">
        <v>1324.565552</v>
      </c>
      <c r="T55" s="740">
        <v>99.916947</v>
      </c>
    </row>
    <row r="56" spans="1:22" ht="15.75">
      <c r="A56" s="785"/>
      <c r="B56" s="785">
        <v>47</v>
      </c>
      <c r="C56" s="786" t="s">
        <v>388</v>
      </c>
      <c r="D56" s="787">
        <v>39873</v>
      </c>
      <c r="E56" s="788">
        <v>2009</v>
      </c>
      <c r="F56" s="788">
        <v>60</v>
      </c>
      <c r="G56" s="789">
        <v>0.09027777777777778</v>
      </c>
      <c r="H56" s="790">
        <v>0.027777777777777776</v>
      </c>
      <c r="I56" s="791"/>
      <c r="J56" s="792">
        <v>39873</v>
      </c>
      <c r="K56" s="788">
        <v>2009</v>
      </c>
      <c r="L56" s="788">
        <v>60</v>
      </c>
      <c r="M56" s="793">
        <v>0.11805555555555557</v>
      </c>
      <c r="N56" s="794" t="s">
        <v>488</v>
      </c>
      <c r="O56" s="795"/>
      <c r="P56" s="796"/>
      <c r="Q56" s="797" t="s">
        <v>541</v>
      </c>
      <c r="R56" s="798">
        <f t="shared" si="1"/>
        <v>546</v>
      </c>
      <c r="S56" s="799">
        <v>1698.915283</v>
      </c>
      <c r="T56" s="742">
        <v>53.740644</v>
      </c>
      <c r="V56" s="405">
        <v>1</v>
      </c>
    </row>
    <row r="57" spans="1:23" ht="15.75">
      <c r="A57" s="760">
        <v>16</v>
      </c>
      <c r="B57" s="760">
        <v>48</v>
      </c>
      <c r="C57" s="761" t="s">
        <v>389</v>
      </c>
      <c r="D57" s="762">
        <v>39873</v>
      </c>
      <c r="E57" s="763">
        <v>2009</v>
      </c>
      <c r="F57" s="763">
        <v>60</v>
      </c>
      <c r="G57" s="764">
        <v>0.15972222222222224</v>
      </c>
      <c r="H57" s="765">
        <v>0.25</v>
      </c>
      <c r="I57" s="766">
        <v>0.08333333333333331</v>
      </c>
      <c r="J57" s="767">
        <v>39873</v>
      </c>
      <c r="K57" s="763">
        <v>2009</v>
      </c>
      <c r="L57" s="763">
        <v>60</v>
      </c>
      <c r="M57" s="768">
        <v>0.4930555555555556</v>
      </c>
      <c r="N57" s="769">
        <v>3000</v>
      </c>
      <c r="O57" s="769"/>
      <c r="P57" s="770"/>
      <c r="Q57" s="771" t="s">
        <v>541</v>
      </c>
      <c r="R57" s="772">
        <f t="shared" si="1"/>
        <v>547</v>
      </c>
      <c r="S57" s="773">
        <v>1756.251465</v>
      </c>
      <c r="T57" s="744">
        <v>37.710893</v>
      </c>
      <c r="U57" s="405">
        <v>1</v>
      </c>
      <c r="W57" s="21"/>
    </row>
    <row r="58" spans="1:23" ht="15">
      <c r="A58" s="542"/>
      <c r="B58" s="542">
        <v>49</v>
      </c>
      <c r="C58" s="543" t="s">
        <v>390</v>
      </c>
      <c r="D58" s="544">
        <v>39873</v>
      </c>
      <c r="E58" s="545">
        <v>2009</v>
      </c>
      <c r="F58" s="545">
        <v>60</v>
      </c>
      <c r="G58" s="546">
        <v>0.4930555555555556</v>
      </c>
      <c r="H58" s="547">
        <v>0.020833333333333332</v>
      </c>
      <c r="I58" s="548"/>
      <c r="J58" s="549">
        <v>39873</v>
      </c>
      <c r="K58" s="545">
        <v>2009</v>
      </c>
      <c r="L58" s="545">
        <v>60</v>
      </c>
      <c r="M58" s="550">
        <v>0.513888888888889</v>
      </c>
      <c r="N58" s="551" t="s">
        <v>488</v>
      </c>
      <c r="O58" s="552"/>
      <c r="P58" s="553"/>
      <c r="Q58" s="726" t="s">
        <v>541</v>
      </c>
      <c r="R58" s="554">
        <f t="shared" si="1"/>
        <v>548</v>
      </c>
      <c r="S58" s="741">
        <v>1600.217773</v>
      </c>
      <c r="T58" s="742">
        <v>67.500001</v>
      </c>
      <c r="W58" s="21"/>
    </row>
    <row r="59" spans="1:20" ht="15">
      <c r="A59" s="307"/>
      <c r="B59" s="307">
        <v>50</v>
      </c>
      <c r="C59" s="292" t="s">
        <v>391</v>
      </c>
      <c r="D59" s="518">
        <v>39873</v>
      </c>
      <c r="E59" s="313">
        <v>2009</v>
      </c>
      <c r="F59" s="313">
        <v>60</v>
      </c>
      <c r="G59" s="351">
        <v>0.513888888888889</v>
      </c>
      <c r="H59" s="571">
        <v>0.2708333333333333</v>
      </c>
      <c r="I59" s="572"/>
      <c r="J59" s="567">
        <v>39873</v>
      </c>
      <c r="K59" s="313">
        <v>2009</v>
      </c>
      <c r="L59" s="313">
        <v>60</v>
      </c>
      <c r="M59" s="314">
        <v>0.7847222222222222</v>
      </c>
      <c r="N59" s="531" t="s">
        <v>488</v>
      </c>
      <c r="O59" s="296">
        <v>15.5</v>
      </c>
      <c r="P59" s="462" t="s">
        <v>542</v>
      </c>
      <c r="Q59" s="725" t="s">
        <v>541</v>
      </c>
      <c r="R59" s="381">
        <f t="shared" si="1"/>
        <v>549</v>
      </c>
      <c r="S59" s="739">
        <v>1441.789551</v>
      </c>
      <c r="T59" s="740">
        <v>98.06509</v>
      </c>
    </row>
    <row r="60" spans="1:23" ht="15">
      <c r="A60" s="555">
        <v>17</v>
      </c>
      <c r="B60" s="555">
        <v>51</v>
      </c>
      <c r="C60" s="556" t="s">
        <v>393</v>
      </c>
      <c r="D60" s="557">
        <v>39873</v>
      </c>
      <c r="E60" s="558">
        <v>2009</v>
      </c>
      <c r="F60" s="558">
        <v>60</v>
      </c>
      <c r="G60" s="559">
        <v>0.8472222222222222</v>
      </c>
      <c r="H60" s="573">
        <v>0.25</v>
      </c>
      <c r="I60" s="574">
        <v>0.08333333333333331</v>
      </c>
      <c r="J60" s="560">
        <v>39874</v>
      </c>
      <c r="K60" s="558">
        <v>2009</v>
      </c>
      <c r="L60" s="558">
        <v>61</v>
      </c>
      <c r="M60" s="561">
        <v>0.18055555555555555</v>
      </c>
      <c r="N60" s="536">
        <v>3000</v>
      </c>
      <c r="O60" s="562"/>
      <c r="P60" s="563"/>
      <c r="Q60" s="538" t="s">
        <v>541</v>
      </c>
      <c r="R60" s="564">
        <f t="shared" si="1"/>
        <v>550</v>
      </c>
      <c r="S60" s="743">
        <v>1249.75708</v>
      </c>
      <c r="T60" s="744">
        <v>100</v>
      </c>
      <c r="W60" s="21"/>
    </row>
    <row r="61" spans="1:20" ht="15">
      <c r="A61" s="307"/>
      <c r="B61" s="307">
        <v>52</v>
      </c>
      <c r="C61" s="292" t="s">
        <v>394</v>
      </c>
      <c r="D61" s="518">
        <v>39874</v>
      </c>
      <c r="E61" s="313">
        <v>2009</v>
      </c>
      <c r="F61" s="313">
        <v>61</v>
      </c>
      <c r="G61" s="351">
        <v>0.20833333333333334</v>
      </c>
      <c r="H61" s="571">
        <v>0.052083333333333336</v>
      </c>
      <c r="I61" s="572"/>
      <c r="J61" s="567">
        <v>39874</v>
      </c>
      <c r="K61" s="313">
        <v>2009</v>
      </c>
      <c r="L61" s="313">
        <v>61</v>
      </c>
      <c r="M61" s="314">
        <v>0.2604166666666667</v>
      </c>
      <c r="N61" s="531" t="s">
        <v>488</v>
      </c>
      <c r="O61" s="296">
        <v>0.5</v>
      </c>
      <c r="P61" s="462" t="s">
        <v>542</v>
      </c>
      <c r="Q61" s="725" t="s">
        <v>541</v>
      </c>
      <c r="R61" s="381">
        <f t="shared" si="1"/>
        <v>551</v>
      </c>
      <c r="S61" s="739">
        <v>1573.090698</v>
      </c>
      <c r="T61" s="740">
        <v>93.242347</v>
      </c>
    </row>
    <row r="62" spans="1:23" ht="15">
      <c r="A62" s="307"/>
      <c r="B62" s="307">
        <v>53</v>
      </c>
      <c r="C62" s="292" t="s">
        <v>395</v>
      </c>
      <c r="D62" s="518">
        <v>39874</v>
      </c>
      <c r="E62" s="313">
        <v>2009</v>
      </c>
      <c r="F62" s="313">
        <v>61</v>
      </c>
      <c r="G62" s="351">
        <v>0.2604166666666667</v>
      </c>
      <c r="H62" s="571">
        <v>0.020833333333333332</v>
      </c>
      <c r="I62" s="572"/>
      <c r="J62" s="567">
        <v>39874</v>
      </c>
      <c r="K62" s="313">
        <v>2009</v>
      </c>
      <c r="L62" s="313">
        <v>61</v>
      </c>
      <c r="M62" s="314">
        <v>0.28125</v>
      </c>
      <c r="N62" s="531" t="s">
        <v>488</v>
      </c>
      <c r="O62" s="296">
        <v>15.5</v>
      </c>
      <c r="P62" s="462" t="s">
        <v>542</v>
      </c>
      <c r="Q62" s="725" t="s">
        <v>541</v>
      </c>
      <c r="R62" s="381">
        <f t="shared" si="1"/>
        <v>552</v>
      </c>
      <c r="S62" s="739">
        <v>1361.47583</v>
      </c>
      <c r="T62" s="740">
        <v>95.462042</v>
      </c>
      <c r="W62" s="21"/>
    </row>
    <row r="63" spans="1:23" ht="15.75">
      <c r="A63" s="760">
        <v>18</v>
      </c>
      <c r="B63" s="760">
        <v>54</v>
      </c>
      <c r="C63" s="761" t="s">
        <v>396</v>
      </c>
      <c r="D63" s="762">
        <v>39874</v>
      </c>
      <c r="E63" s="763">
        <v>2009</v>
      </c>
      <c r="F63" s="763">
        <v>61</v>
      </c>
      <c r="G63" s="764">
        <v>0.28125</v>
      </c>
      <c r="H63" s="765">
        <v>0.08333333333333333</v>
      </c>
      <c r="I63" s="766">
        <v>0</v>
      </c>
      <c r="J63" s="767">
        <v>39874</v>
      </c>
      <c r="K63" s="763">
        <v>2009</v>
      </c>
      <c r="L63" s="763">
        <v>61</v>
      </c>
      <c r="M63" s="768">
        <v>0.3645833333333333</v>
      </c>
      <c r="N63" s="769">
        <v>4000</v>
      </c>
      <c r="O63" s="769"/>
      <c r="P63" s="774"/>
      <c r="Q63" s="771" t="s">
        <v>541</v>
      </c>
      <c r="R63" s="772">
        <f t="shared" si="1"/>
        <v>553</v>
      </c>
      <c r="S63" s="773">
        <v>1849.66626</v>
      </c>
      <c r="T63" s="744">
        <v>38.821816</v>
      </c>
      <c r="U63" s="405">
        <v>1</v>
      </c>
      <c r="W63" s="21"/>
    </row>
    <row r="64" spans="1:20" ht="15">
      <c r="A64" s="307"/>
      <c r="B64" s="307">
        <v>55</v>
      </c>
      <c r="C64" s="292" t="s">
        <v>397</v>
      </c>
      <c r="D64" s="518">
        <v>39874</v>
      </c>
      <c r="E64" s="313">
        <v>2009</v>
      </c>
      <c r="F64" s="313">
        <v>61</v>
      </c>
      <c r="G64" s="351">
        <v>0.3645833333333333</v>
      </c>
      <c r="H64" s="571">
        <v>0.375</v>
      </c>
      <c r="I64" s="572"/>
      <c r="J64" s="567">
        <v>39874</v>
      </c>
      <c r="K64" s="313">
        <v>2009</v>
      </c>
      <c r="L64" s="313">
        <v>61</v>
      </c>
      <c r="M64" s="314">
        <v>0.7395833333333334</v>
      </c>
      <c r="N64" s="531" t="s">
        <v>488</v>
      </c>
      <c r="O64" s="296">
        <v>15.5</v>
      </c>
      <c r="P64" s="462" t="s">
        <v>542</v>
      </c>
      <c r="Q64" s="725" t="s">
        <v>541</v>
      </c>
      <c r="R64" s="381">
        <f t="shared" si="1"/>
        <v>554</v>
      </c>
      <c r="S64" s="739">
        <v>1793.259766</v>
      </c>
      <c r="T64" s="740">
        <v>98.950827</v>
      </c>
    </row>
    <row r="65" spans="1:20" ht="15">
      <c r="A65" s="542"/>
      <c r="B65" s="542">
        <v>56</v>
      </c>
      <c r="C65" s="543" t="s">
        <v>398</v>
      </c>
      <c r="D65" s="544">
        <v>39874</v>
      </c>
      <c r="E65" s="545">
        <v>2009</v>
      </c>
      <c r="F65" s="545">
        <v>61</v>
      </c>
      <c r="G65" s="546">
        <v>0.7395833333333334</v>
      </c>
      <c r="H65" s="547">
        <v>0.024305555555555556</v>
      </c>
      <c r="I65" s="548"/>
      <c r="J65" s="549">
        <v>39874</v>
      </c>
      <c r="K65" s="545">
        <v>2009</v>
      </c>
      <c r="L65" s="545">
        <v>61</v>
      </c>
      <c r="M65" s="550">
        <v>0.7638888888888888</v>
      </c>
      <c r="N65" s="551" t="s">
        <v>488</v>
      </c>
      <c r="O65" s="552"/>
      <c r="P65" s="553"/>
      <c r="Q65" s="726" t="s">
        <v>541</v>
      </c>
      <c r="R65" s="554">
        <f t="shared" si="1"/>
        <v>555</v>
      </c>
      <c r="S65" s="741">
        <v>1333.781982</v>
      </c>
      <c r="T65" s="742">
        <v>94.301993</v>
      </c>
    </row>
    <row r="66" spans="1:23" ht="15.75">
      <c r="A66" s="760">
        <v>19</v>
      </c>
      <c r="B66" s="760">
        <v>57</v>
      </c>
      <c r="C66" s="761" t="s">
        <v>399</v>
      </c>
      <c r="D66" s="762">
        <v>39874</v>
      </c>
      <c r="E66" s="763">
        <v>2009</v>
      </c>
      <c r="F66" s="763">
        <v>61</v>
      </c>
      <c r="G66" s="764">
        <v>0.8055555555555555</v>
      </c>
      <c r="H66" s="765">
        <v>0.23177083333333334</v>
      </c>
      <c r="I66" s="766">
        <v>0.07725694444444445</v>
      </c>
      <c r="J66" s="767">
        <v>39875</v>
      </c>
      <c r="K66" s="763">
        <v>2009</v>
      </c>
      <c r="L66" s="763">
        <v>62</v>
      </c>
      <c r="M66" s="768">
        <v>0.11458333333333333</v>
      </c>
      <c r="N66" s="769">
        <v>3000</v>
      </c>
      <c r="O66" s="769"/>
      <c r="P66" s="774"/>
      <c r="Q66" s="771" t="s">
        <v>541</v>
      </c>
      <c r="R66" s="772">
        <f t="shared" si="1"/>
        <v>556</v>
      </c>
      <c r="S66" s="773">
        <v>1653.200439</v>
      </c>
      <c r="T66" s="744">
        <v>51.796943</v>
      </c>
      <c r="U66" s="405">
        <v>1</v>
      </c>
      <c r="W66" s="21"/>
    </row>
    <row r="67" spans="1:23" ht="15">
      <c r="A67" s="307"/>
      <c r="B67" s="307">
        <v>58</v>
      </c>
      <c r="C67" s="292" t="s">
        <v>400</v>
      </c>
      <c r="D67" s="518">
        <v>39875</v>
      </c>
      <c r="E67" s="313">
        <v>2009</v>
      </c>
      <c r="F67" s="313">
        <v>62</v>
      </c>
      <c r="G67" s="351">
        <v>0.1388888888888889</v>
      </c>
      <c r="H67" s="571">
        <v>0.10416666666666667</v>
      </c>
      <c r="I67" s="572"/>
      <c r="J67" s="567">
        <v>39875</v>
      </c>
      <c r="K67" s="313">
        <v>2009</v>
      </c>
      <c r="L67" s="313">
        <v>62</v>
      </c>
      <c r="M67" s="314">
        <v>0.24305555555555555</v>
      </c>
      <c r="N67" s="531" t="s">
        <v>488</v>
      </c>
      <c r="O67" s="296">
        <v>15.5</v>
      </c>
      <c r="P67" s="462" t="s">
        <v>542</v>
      </c>
      <c r="Q67" s="725" t="s">
        <v>541</v>
      </c>
      <c r="R67" s="381">
        <f t="shared" si="1"/>
        <v>557</v>
      </c>
      <c r="S67" s="739">
        <v>1255.031494</v>
      </c>
      <c r="T67" s="740">
        <v>99.966711</v>
      </c>
      <c r="W67" s="21"/>
    </row>
    <row r="68" spans="1:20" ht="15">
      <c r="A68" s="307"/>
      <c r="B68" s="307">
        <v>59</v>
      </c>
      <c r="C68" s="292" t="s">
        <v>401</v>
      </c>
      <c r="D68" s="518">
        <v>39875</v>
      </c>
      <c r="E68" s="313">
        <v>2009</v>
      </c>
      <c r="F68" s="313">
        <v>62</v>
      </c>
      <c r="G68" s="351">
        <v>0.3263888888888889</v>
      </c>
      <c r="H68" s="571">
        <v>0.3333333333333333</v>
      </c>
      <c r="I68" s="572"/>
      <c r="J68" s="567">
        <v>39875</v>
      </c>
      <c r="K68" s="313">
        <v>2009</v>
      </c>
      <c r="L68" s="313">
        <v>62</v>
      </c>
      <c r="M68" s="314">
        <v>0.6597222222222222</v>
      </c>
      <c r="N68" s="531" t="s">
        <v>488</v>
      </c>
      <c r="O68" s="296">
        <v>15.5</v>
      </c>
      <c r="P68" s="462" t="s">
        <v>542</v>
      </c>
      <c r="Q68" s="725" t="s">
        <v>541</v>
      </c>
      <c r="R68" s="381">
        <f t="shared" si="1"/>
        <v>558</v>
      </c>
      <c r="S68" s="739">
        <v>1509.538208</v>
      </c>
      <c r="T68" s="740">
        <v>75.390458</v>
      </c>
    </row>
    <row r="69" spans="1:23" ht="15.75">
      <c r="A69" s="760">
        <v>20</v>
      </c>
      <c r="B69" s="760">
        <v>60</v>
      </c>
      <c r="C69" s="761" t="s">
        <v>402</v>
      </c>
      <c r="D69" s="762">
        <v>39875</v>
      </c>
      <c r="E69" s="763">
        <v>2009</v>
      </c>
      <c r="F69" s="763">
        <v>62</v>
      </c>
      <c r="G69" s="764">
        <v>0.8368055555555555</v>
      </c>
      <c r="H69" s="765">
        <v>0.25</v>
      </c>
      <c r="I69" s="766">
        <v>0.08333333333333331</v>
      </c>
      <c r="J69" s="767">
        <v>39876</v>
      </c>
      <c r="K69" s="763">
        <v>2009</v>
      </c>
      <c r="L69" s="763">
        <v>63</v>
      </c>
      <c r="M69" s="768">
        <v>0.17013888888888887</v>
      </c>
      <c r="N69" s="769">
        <v>3000</v>
      </c>
      <c r="O69" s="769"/>
      <c r="P69" s="770"/>
      <c r="Q69" s="771" t="s">
        <v>541</v>
      </c>
      <c r="R69" s="772">
        <f t="shared" si="1"/>
        <v>559</v>
      </c>
      <c r="S69" s="773">
        <v>1655.212769</v>
      </c>
      <c r="T69" s="744">
        <v>57.892549</v>
      </c>
      <c r="U69" s="405">
        <v>1</v>
      </c>
      <c r="W69" s="21"/>
    </row>
    <row r="70" spans="1:23" ht="15">
      <c r="A70" s="307"/>
      <c r="B70" s="307">
        <v>61</v>
      </c>
      <c r="C70" s="292" t="s">
        <v>403</v>
      </c>
      <c r="D70" s="518">
        <v>39876</v>
      </c>
      <c r="E70" s="313">
        <v>2009</v>
      </c>
      <c r="F70" s="313">
        <v>63</v>
      </c>
      <c r="G70" s="351">
        <v>0.3611111111111111</v>
      </c>
      <c r="H70" s="571">
        <v>0.2222222222222222</v>
      </c>
      <c r="I70" s="572"/>
      <c r="J70" s="567">
        <v>39876</v>
      </c>
      <c r="K70" s="313">
        <v>2009</v>
      </c>
      <c r="L70" s="313">
        <v>63</v>
      </c>
      <c r="M70" s="314">
        <v>0.5833333333333334</v>
      </c>
      <c r="N70" s="531" t="s">
        <v>488</v>
      </c>
      <c r="O70" s="296">
        <v>15.5</v>
      </c>
      <c r="P70" s="462" t="s">
        <v>542</v>
      </c>
      <c r="Q70" s="725" t="s">
        <v>541</v>
      </c>
      <c r="R70" s="381">
        <f t="shared" si="1"/>
        <v>560</v>
      </c>
      <c r="S70" s="739">
        <v>1421.133179</v>
      </c>
      <c r="T70" s="740">
        <v>99.812555</v>
      </c>
      <c r="W70" s="21"/>
    </row>
    <row r="71" spans="1:23" ht="15">
      <c r="A71" s="515">
        <v>21</v>
      </c>
      <c r="B71" s="515">
        <v>62</v>
      </c>
      <c r="C71" s="532" t="s">
        <v>404</v>
      </c>
      <c r="D71" s="533">
        <v>39876</v>
      </c>
      <c r="E71" s="534">
        <v>2009</v>
      </c>
      <c r="F71" s="534">
        <v>63</v>
      </c>
      <c r="G71" s="565">
        <v>0.8368055555555555</v>
      </c>
      <c r="H71" s="573">
        <v>0.25</v>
      </c>
      <c r="I71" s="574">
        <v>0.08333333333333331</v>
      </c>
      <c r="J71" s="568">
        <v>39877</v>
      </c>
      <c r="K71" s="534">
        <v>2009</v>
      </c>
      <c r="L71" s="534">
        <v>64</v>
      </c>
      <c r="M71" s="535">
        <v>0.17013888888888887</v>
      </c>
      <c r="N71" s="536">
        <v>3000</v>
      </c>
      <c r="O71" s="536"/>
      <c r="P71" s="537"/>
      <c r="Q71" s="538" t="s">
        <v>541</v>
      </c>
      <c r="R71" s="539">
        <f t="shared" si="1"/>
        <v>561</v>
      </c>
      <c r="S71" s="743">
        <v>1639.363281</v>
      </c>
      <c r="T71" s="744">
        <v>60.29259</v>
      </c>
      <c r="W71" s="21"/>
    </row>
    <row r="72" spans="1:20" ht="15">
      <c r="A72" s="307"/>
      <c r="B72" s="307">
        <v>63</v>
      </c>
      <c r="C72" s="292" t="s">
        <v>405</v>
      </c>
      <c r="D72" s="518">
        <v>39877</v>
      </c>
      <c r="E72" s="313">
        <v>2009</v>
      </c>
      <c r="F72" s="313">
        <v>64</v>
      </c>
      <c r="G72" s="351">
        <v>0.19791666666666666</v>
      </c>
      <c r="H72" s="571">
        <v>0.052083333333333336</v>
      </c>
      <c r="I72" s="572"/>
      <c r="J72" s="567">
        <v>39877</v>
      </c>
      <c r="K72" s="313">
        <v>2009</v>
      </c>
      <c r="L72" s="313">
        <v>64</v>
      </c>
      <c r="M72" s="314">
        <v>0.25</v>
      </c>
      <c r="N72" s="531" t="s">
        <v>488</v>
      </c>
      <c r="O72" s="296">
        <v>0.5</v>
      </c>
      <c r="P72" s="463" t="s">
        <v>542</v>
      </c>
      <c r="Q72" s="725" t="s">
        <v>541</v>
      </c>
      <c r="R72" s="381">
        <f t="shared" si="1"/>
        <v>562</v>
      </c>
      <c r="S72" s="739">
        <v>1422.358521</v>
      </c>
      <c r="T72" s="740">
        <v>78.262317</v>
      </c>
    </row>
    <row r="73" spans="1:20" ht="15">
      <c r="A73" s="307"/>
      <c r="B73" s="307">
        <v>64</v>
      </c>
      <c r="C73" s="292" t="s">
        <v>406</v>
      </c>
      <c r="D73" s="518">
        <v>39877</v>
      </c>
      <c r="E73" s="313">
        <v>2009</v>
      </c>
      <c r="F73" s="313">
        <v>64</v>
      </c>
      <c r="G73" s="351">
        <v>0.25</v>
      </c>
      <c r="H73" s="571">
        <v>0.08333333333333333</v>
      </c>
      <c r="I73" s="572"/>
      <c r="J73" s="567">
        <v>39877</v>
      </c>
      <c r="K73" s="313">
        <v>2009</v>
      </c>
      <c r="L73" s="313">
        <v>64</v>
      </c>
      <c r="M73" s="314">
        <v>0.3333333333333333</v>
      </c>
      <c r="N73" s="531" t="s">
        <v>488</v>
      </c>
      <c r="O73" s="296">
        <v>15.5</v>
      </c>
      <c r="P73" s="462" t="s">
        <v>542</v>
      </c>
      <c r="Q73" s="725" t="s">
        <v>541</v>
      </c>
      <c r="R73" s="381">
        <f t="shared" si="1"/>
        <v>563</v>
      </c>
      <c r="S73" s="739">
        <v>1752.645874</v>
      </c>
      <c r="T73" s="740">
        <v>74.312502</v>
      </c>
    </row>
    <row r="74" spans="1:23" ht="15">
      <c r="A74" s="307"/>
      <c r="B74" s="307">
        <v>65</v>
      </c>
      <c r="C74" s="292" t="s">
        <v>407</v>
      </c>
      <c r="D74" s="518">
        <v>39877</v>
      </c>
      <c r="E74" s="313">
        <v>2009</v>
      </c>
      <c r="F74" s="313">
        <v>64</v>
      </c>
      <c r="G74" s="351">
        <v>0.3333333333333333</v>
      </c>
      <c r="H74" s="571">
        <v>0.3333333333333333</v>
      </c>
      <c r="I74" s="572"/>
      <c r="J74" s="567">
        <v>39877</v>
      </c>
      <c r="K74" s="313">
        <v>2009</v>
      </c>
      <c r="L74" s="313">
        <v>64</v>
      </c>
      <c r="M74" s="314">
        <v>0.6666666666666666</v>
      </c>
      <c r="N74" s="531" t="s">
        <v>488</v>
      </c>
      <c r="O74" s="296">
        <v>15.5</v>
      </c>
      <c r="P74" s="462" t="s">
        <v>542</v>
      </c>
      <c r="Q74" s="725" t="s">
        <v>541</v>
      </c>
      <c r="R74" s="381">
        <f t="shared" si="1"/>
        <v>564</v>
      </c>
      <c r="S74" s="739">
        <v>1225.543335</v>
      </c>
      <c r="T74" s="740">
        <v>100</v>
      </c>
      <c r="W74" s="21"/>
    </row>
    <row r="75" spans="1:23" ht="15">
      <c r="A75" s="307"/>
      <c r="B75" s="307">
        <v>66</v>
      </c>
      <c r="C75" s="292" t="s">
        <v>409</v>
      </c>
      <c r="D75" s="518">
        <v>39877</v>
      </c>
      <c r="E75" s="313">
        <v>2009</v>
      </c>
      <c r="F75" s="313">
        <v>64</v>
      </c>
      <c r="G75" s="351">
        <v>0.6666666666666666</v>
      </c>
      <c r="H75" s="571">
        <v>0.020833333333333332</v>
      </c>
      <c r="I75" s="572"/>
      <c r="J75" s="567">
        <v>39877</v>
      </c>
      <c r="K75" s="313">
        <v>2009</v>
      </c>
      <c r="L75" s="313">
        <v>64</v>
      </c>
      <c r="M75" s="314">
        <v>0.6875</v>
      </c>
      <c r="N75" s="531" t="s">
        <v>488</v>
      </c>
      <c r="O75" s="296">
        <v>15.5</v>
      </c>
      <c r="P75" s="462" t="s">
        <v>542</v>
      </c>
      <c r="Q75" s="725" t="s">
        <v>541</v>
      </c>
      <c r="R75" s="381">
        <f t="shared" si="1"/>
        <v>565</v>
      </c>
      <c r="S75" s="739">
        <v>1168.154053</v>
      </c>
      <c r="T75" s="740">
        <v>100</v>
      </c>
      <c r="W75" s="21"/>
    </row>
    <row r="76" spans="1:23" ht="15.75">
      <c r="A76" s="760">
        <v>22</v>
      </c>
      <c r="B76" s="760">
        <v>67</v>
      </c>
      <c r="C76" s="761" t="s">
        <v>410</v>
      </c>
      <c r="D76" s="762">
        <v>39877</v>
      </c>
      <c r="E76" s="763">
        <v>2009</v>
      </c>
      <c r="F76" s="763">
        <v>64</v>
      </c>
      <c r="G76" s="764">
        <v>0.8368055555555555</v>
      </c>
      <c r="H76" s="765">
        <v>0.25</v>
      </c>
      <c r="I76" s="766">
        <v>0.08333333333333331</v>
      </c>
      <c r="J76" s="767">
        <v>39878</v>
      </c>
      <c r="K76" s="763">
        <v>2009</v>
      </c>
      <c r="L76" s="763">
        <v>65</v>
      </c>
      <c r="M76" s="768">
        <v>0.17013888888888887</v>
      </c>
      <c r="N76" s="769">
        <v>3000</v>
      </c>
      <c r="O76" s="769"/>
      <c r="P76" s="770"/>
      <c r="Q76" s="771" t="s">
        <v>541</v>
      </c>
      <c r="R76" s="772">
        <f t="shared" si="1"/>
        <v>566</v>
      </c>
      <c r="S76" s="773">
        <v>1643.79895</v>
      </c>
      <c r="T76" s="744">
        <v>44.757396</v>
      </c>
      <c r="U76" s="405">
        <v>1</v>
      </c>
      <c r="W76" s="21"/>
    </row>
    <row r="77" spans="1:23" ht="15">
      <c r="A77" s="515">
        <v>23</v>
      </c>
      <c r="B77" s="515">
        <v>68</v>
      </c>
      <c r="C77" s="532" t="s">
        <v>411</v>
      </c>
      <c r="D77" s="533">
        <v>39878</v>
      </c>
      <c r="E77" s="534">
        <v>2009</v>
      </c>
      <c r="F77" s="534">
        <v>65</v>
      </c>
      <c r="G77" s="565">
        <v>0.19444444444444445</v>
      </c>
      <c r="H77" s="573">
        <v>0.08333333333333333</v>
      </c>
      <c r="I77" s="574">
        <v>0</v>
      </c>
      <c r="J77" s="568">
        <v>39878</v>
      </c>
      <c r="K77" s="534">
        <v>2009</v>
      </c>
      <c r="L77" s="534">
        <v>65</v>
      </c>
      <c r="M77" s="535">
        <v>0.2777777777777778</v>
      </c>
      <c r="N77" s="536">
        <v>4000</v>
      </c>
      <c r="O77" s="536"/>
      <c r="P77" s="537"/>
      <c r="Q77" s="538" t="s">
        <v>541</v>
      </c>
      <c r="R77" s="539">
        <f t="shared" si="1"/>
        <v>567</v>
      </c>
      <c r="S77" s="743">
        <v>1312.667603</v>
      </c>
      <c r="T77" s="744">
        <v>97.585344</v>
      </c>
      <c r="W77" s="21"/>
    </row>
    <row r="78" spans="1:23" ht="15">
      <c r="A78" s="307"/>
      <c r="B78" s="307">
        <v>69</v>
      </c>
      <c r="C78" s="292" t="s">
        <v>412</v>
      </c>
      <c r="D78" s="518">
        <v>39878</v>
      </c>
      <c r="E78" s="313">
        <v>2009</v>
      </c>
      <c r="F78" s="313">
        <v>65</v>
      </c>
      <c r="G78" s="351">
        <v>0.2777777777777778</v>
      </c>
      <c r="H78" s="571">
        <v>0.2951388888888889</v>
      </c>
      <c r="I78" s="572"/>
      <c r="J78" s="567">
        <v>39878</v>
      </c>
      <c r="K78" s="313">
        <v>2009</v>
      </c>
      <c r="L78" s="313">
        <v>65</v>
      </c>
      <c r="M78" s="314">
        <v>0.5729166666666666</v>
      </c>
      <c r="N78" s="531" t="s">
        <v>488</v>
      </c>
      <c r="O78" s="296">
        <v>3</v>
      </c>
      <c r="P78" s="462" t="s">
        <v>542</v>
      </c>
      <c r="Q78" s="725" t="s">
        <v>541</v>
      </c>
      <c r="R78" s="381">
        <f t="shared" si="1"/>
        <v>568</v>
      </c>
      <c r="S78" s="739">
        <v>1067.114624</v>
      </c>
      <c r="T78" s="740">
        <v>100</v>
      </c>
      <c r="W78" s="21"/>
    </row>
    <row r="79" spans="1:20" ht="15">
      <c r="A79" s="307"/>
      <c r="B79" s="307">
        <v>70</v>
      </c>
      <c r="C79" s="292" t="s">
        <v>414</v>
      </c>
      <c r="D79" s="518">
        <v>39878</v>
      </c>
      <c r="E79" s="313">
        <v>2009</v>
      </c>
      <c r="F79" s="313">
        <v>65</v>
      </c>
      <c r="G79" s="351">
        <v>0.5729166666666666</v>
      </c>
      <c r="H79" s="571">
        <v>0.5590277777777778</v>
      </c>
      <c r="I79" s="572"/>
      <c r="J79" s="567">
        <v>39879</v>
      </c>
      <c r="K79" s="313">
        <v>2009</v>
      </c>
      <c r="L79" s="313">
        <v>66</v>
      </c>
      <c r="M79" s="314">
        <v>0.13194444444444445</v>
      </c>
      <c r="N79" s="531" t="s">
        <v>488</v>
      </c>
      <c r="O79" s="296">
        <v>15.5</v>
      </c>
      <c r="P79" s="462" t="s">
        <v>542</v>
      </c>
      <c r="Q79" s="725" t="s">
        <v>541</v>
      </c>
      <c r="R79" s="381">
        <f t="shared" si="1"/>
        <v>569</v>
      </c>
      <c r="S79" s="739">
        <v>1545.935303</v>
      </c>
      <c r="T79" s="740">
        <v>99.683344</v>
      </c>
    </row>
    <row r="80" spans="1:23" ht="15">
      <c r="A80" s="515">
        <v>24</v>
      </c>
      <c r="B80" s="515">
        <v>71</v>
      </c>
      <c r="C80" s="532" t="s">
        <v>415</v>
      </c>
      <c r="D80" s="533">
        <v>39879</v>
      </c>
      <c r="E80" s="534">
        <v>2009</v>
      </c>
      <c r="F80" s="534">
        <v>66</v>
      </c>
      <c r="G80" s="565">
        <v>0.19444444444444445</v>
      </c>
      <c r="H80" s="573">
        <v>0.20833333333333334</v>
      </c>
      <c r="I80" s="574">
        <v>0.06944444444444445</v>
      </c>
      <c r="J80" s="568">
        <v>39879</v>
      </c>
      <c r="K80" s="534">
        <v>2009</v>
      </c>
      <c r="L80" s="534">
        <v>66</v>
      </c>
      <c r="M80" s="535">
        <v>0.47222222222222227</v>
      </c>
      <c r="N80" s="536">
        <v>3000</v>
      </c>
      <c r="O80" s="536"/>
      <c r="P80" s="541"/>
      <c r="Q80" s="538" t="s">
        <v>541</v>
      </c>
      <c r="R80" s="539">
        <f t="shared" si="1"/>
        <v>570</v>
      </c>
      <c r="S80" s="743">
        <v>1653.374146</v>
      </c>
      <c r="T80" s="744">
        <v>73.362494</v>
      </c>
      <c r="W80" s="21"/>
    </row>
    <row r="81" spans="1:22" ht="15.75">
      <c r="A81" s="746"/>
      <c r="B81" s="746">
        <v>72</v>
      </c>
      <c r="C81" s="747" t="s">
        <v>416</v>
      </c>
      <c r="D81" s="748">
        <v>39879</v>
      </c>
      <c r="E81" s="749">
        <v>2009</v>
      </c>
      <c r="F81" s="749">
        <v>66</v>
      </c>
      <c r="G81" s="750">
        <v>0.5347222222222222</v>
      </c>
      <c r="H81" s="751">
        <v>0.052083333333333336</v>
      </c>
      <c r="I81" s="752"/>
      <c r="J81" s="753">
        <v>39879</v>
      </c>
      <c r="K81" s="749">
        <v>2009</v>
      </c>
      <c r="L81" s="749">
        <v>66</v>
      </c>
      <c r="M81" s="754">
        <v>0.5868055555555556</v>
      </c>
      <c r="N81" s="755" t="s">
        <v>488</v>
      </c>
      <c r="O81" s="803">
        <v>0.5</v>
      </c>
      <c r="P81" s="800" t="s">
        <v>232</v>
      </c>
      <c r="Q81" s="757" t="s">
        <v>541</v>
      </c>
      <c r="R81" s="758">
        <f t="shared" si="1"/>
        <v>571</v>
      </c>
      <c r="S81" s="759">
        <v>1837.887451</v>
      </c>
      <c r="T81" s="740">
        <v>52.030623</v>
      </c>
      <c r="V81" s="405">
        <v>1</v>
      </c>
    </row>
    <row r="82" spans="1:20" ht="15">
      <c r="A82" s="307"/>
      <c r="B82" s="307">
        <v>73</v>
      </c>
      <c r="C82" s="292" t="s">
        <v>417</v>
      </c>
      <c r="D82" s="518">
        <v>39879</v>
      </c>
      <c r="E82" s="313">
        <v>2009</v>
      </c>
      <c r="F82" s="313">
        <v>66</v>
      </c>
      <c r="G82" s="351">
        <v>0.5868055555555556</v>
      </c>
      <c r="H82" s="571">
        <v>0.05902777777777778</v>
      </c>
      <c r="I82" s="572"/>
      <c r="J82" s="567">
        <v>39879</v>
      </c>
      <c r="K82" s="313">
        <v>2009</v>
      </c>
      <c r="L82" s="313">
        <v>66</v>
      </c>
      <c r="M82" s="314">
        <v>0.6458333333333334</v>
      </c>
      <c r="N82" s="531" t="s">
        <v>488</v>
      </c>
      <c r="O82" s="296">
        <v>15.5</v>
      </c>
      <c r="P82" s="462" t="s">
        <v>542</v>
      </c>
      <c r="Q82" s="725" t="s">
        <v>541</v>
      </c>
      <c r="R82" s="381">
        <f t="shared" si="1"/>
        <v>572</v>
      </c>
      <c r="S82" s="739">
        <v>1633.405762</v>
      </c>
      <c r="T82" s="740">
        <v>69.379383</v>
      </c>
    </row>
    <row r="83" spans="1:22" ht="15.75">
      <c r="A83" s="746"/>
      <c r="B83" s="746">
        <v>74</v>
      </c>
      <c r="C83" s="747" t="s">
        <v>418</v>
      </c>
      <c r="D83" s="748">
        <v>39879</v>
      </c>
      <c r="E83" s="749">
        <v>2009</v>
      </c>
      <c r="F83" s="749">
        <v>66</v>
      </c>
      <c r="G83" s="750">
        <v>0.6458333333333334</v>
      </c>
      <c r="H83" s="751">
        <v>0.4201388888888889</v>
      </c>
      <c r="I83" s="752"/>
      <c r="J83" s="753">
        <v>39880</v>
      </c>
      <c r="K83" s="749">
        <v>2009</v>
      </c>
      <c r="L83" s="749">
        <v>67</v>
      </c>
      <c r="M83" s="754">
        <v>0.06597222222222222</v>
      </c>
      <c r="N83" s="755" t="s">
        <v>488</v>
      </c>
      <c r="O83" s="803">
        <v>15.5</v>
      </c>
      <c r="P83" s="801" t="s">
        <v>542</v>
      </c>
      <c r="Q83" s="757" t="s">
        <v>541</v>
      </c>
      <c r="R83" s="758">
        <f t="shared" si="1"/>
        <v>573</v>
      </c>
      <c r="S83" s="759">
        <v>1475.156372</v>
      </c>
      <c r="T83" s="740">
        <v>25.380102</v>
      </c>
      <c r="V83" s="405">
        <v>1</v>
      </c>
    </row>
    <row r="84" spans="1:23" ht="15.75">
      <c r="A84" s="760">
        <v>25</v>
      </c>
      <c r="B84" s="760">
        <v>75</v>
      </c>
      <c r="C84" s="761" t="s">
        <v>419</v>
      </c>
      <c r="D84" s="762">
        <v>39880</v>
      </c>
      <c r="E84" s="763">
        <v>2009</v>
      </c>
      <c r="F84" s="763">
        <v>67</v>
      </c>
      <c r="G84" s="764">
        <v>0.1388888888888889</v>
      </c>
      <c r="H84" s="765">
        <v>0.25</v>
      </c>
      <c r="I84" s="766">
        <v>0.08333333333333331</v>
      </c>
      <c r="J84" s="767">
        <v>39880</v>
      </c>
      <c r="K84" s="763">
        <v>2009</v>
      </c>
      <c r="L84" s="763">
        <v>67</v>
      </c>
      <c r="M84" s="768">
        <v>0.47222222222222227</v>
      </c>
      <c r="N84" s="769">
        <v>3000</v>
      </c>
      <c r="O84" s="769"/>
      <c r="P84" s="774"/>
      <c r="Q84" s="771" t="s">
        <v>541</v>
      </c>
      <c r="R84" s="772">
        <f t="shared" si="1"/>
        <v>574</v>
      </c>
      <c r="S84" s="773">
        <v>1205.250488</v>
      </c>
      <c r="T84" s="744">
        <v>100</v>
      </c>
      <c r="W84" s="21"/>
    </row>
    <row r="85" spans="1:22" ht="15.75">
      <c r="A85" s="746"/>
      <c r="B85" s="746">
        <v>76</v>
      </c>
      <c r="C85" s="747" t="s">
        <v>420</v>
      </c>
      <c r="D85" s="748">
        <v>39880</v>
      </c>
      <c r="E85" s="749">
        <v>2009</v>
      </c>
      <c r="F85" s="749">
        <v>67</v>
      </c>
      <c r="G85" s="750">
        <v>0.5</v>
      </c>
      <c r="H85" s="751">
        <v>0.020833333333333332</v>
      </c>
      <c r="I85" s="752"/>
      <c r="J85" s="753">
        <v>39880</v>
      </c>
      <c r="K85" s="749">
        <v>2009</v>
      </c>
      <c r="L85" s="749">
        <v>67</v>
      </c>
      <c r="M85" s="754">
        <v>0.5208333333333334</v>
      </c>
      <c r="N85" s="755" t="s">
        <v>488</v>
      </c>
      <c r="O85" s="803">
        <v>15.5</v>
      </c>
      <c r="P85" s="801" t="s">
        <v>542</v>
      </c>
      <c r="Q85" s="757" t="s">
        <v>541</v>
      </c>
      <c r="R85" s="758">
        <f t="shared" si="1"/>
        <v>575</v>
      </c>
      <c r="S85" s="759">
        <v>1772.808594</v>
      </c>
      <c r="T85" s="740">
        <v>26.40264</v>
      </c>
      <c r="V85" s="405">
        <v>1</v>
      </c>
    </row>
    <row r="86" spans="1:22" ht="15.75">
      <c r="A86" s="746"/>
      <c r="B86" s="746">
        <v>77</v>
      </c>
      <c r="C86" s="747" t="s">
        <v>421</v>
      </c>
      <c r="D86" s="748">
        <v>39880</v>
      </c>
      <c r="E86" s="749">
        <v>2009</v>
      </c>
      <c r="F86" s="749">
        <v>67</v>
      </c>
      <c r="G86" s="750">
        <v>0.5208333333333334</v>
      </c>
      <c r="H86" s="751">
        <v>0.16666666666666666</v>
      </c>
      <c r="I86" s="752"/>
      <c r="J86" s="753">
        <v>39880</v>
      </c>
      <c r="K86" s="749">
        <v>2009</v>
      </c>
      <c r="L86" s="749">
        <v>67</v>
      </c>
      <c r="M86" s="754">
        <v>0.6875</v>
      </c>
      <c r="N86" s="755" t="s">
        <v>488</v>
      </c>
      <c r="O86" s="803">
        <v>15.5</v>
      </c>
      <c r="P86" s="801" t="s">
        <v>542</v>
      </c>
      <c r="Q86" s="757" t="s">
        <v>541</v>
      </c>
      <c r="R86" s="758">
        <f t="shared" si="1"/>
        <v>576</v>
      </c>
      <c r="S86" s="759">
        <v>1732.497925</v>
      </c>
      <c r="T86" s="740">
        <v>19.347465</v>
      </c>
      <c r="V86" s="405">
        <v>1</v>
      </c>
    </row>
    <row r="87" spans="1:23" ht="15">
      <c r="A87" s="307"/>
      <c r="B87" s="307">
        <v>78</v>
      </c>
      <c r="C87" s="292" t="s">
        <v>423</v>
      </c>
      <c r="D87" s="518">
        <v>39880</v>
      </c>
      <c r="E87" s="313">
        <v>2009</v>
      </c>
      <c r="F87" s="313">
        <v>67</v>
      </c>
      <c r="G87" s="351">
        <v>0.6875</v>
      </c>
      <c r="H87" s="571">
        <v>0.3854166666666667</v>
      </c>
      <c r="I87" s="572"/>
      <c r="J87" s="567">
        <v>39881</v>
      </c>
      <c r="K87" s="313">
        <v>2009</v>
      </c>
      <c r="L87" s="313">
        <v>68</v>
      </c>
      <c r="M87" s="314">
        <v>0.07291666666666667</v>
      </c>
      <c r="N87" s="531" t="s">
        <v>488</v>
      </c>
      <c r="O87" s="296">
        <v>15.5</v>
      </c>
      <c r="P87" s="462" t="s">
        <v>542</v>
      </c>
      <c r="Q87" s="725" t="s">
        <v>541</v>
      </c>
      <c r="R87" s="381">
        <f t="shared" si="1"/>
        <v>577</v>
      </c>
      <c r="S87" s="739">
        <v>1628.302002</v>
      </c>
      <c r="T87" s="740">
        <v>98.612857</v>
      </c>
      <c r="W87" s="21"/>
    </row>
    <row r="88" spans="1:20" ht="15.75">
      <c r="A88" s="785"/>
      <c r="B88" s="785">
        <v>79</v>
      </c>
      <c r="C88" s="786" t="s">
        <v>424</v>
      </c>
      <c r="D88" s="787">
        <v>39881</v>
      </c>
      <c r="E88" s="788">
        <v>2009</v>
      </c>
      <c r="F88" s="788">
        <v>68</v>
      </c>
      <c r="G88" s="789">
        <v>0.07291666666666667</v>
      </c>
      <c r="H88" s="790">
        <v>0.024305555555555556</v>
      </c>
      <c r="I88" s="791"/>
      <c r="J88" s="792">
        <v>39881</v>
      </c>
      <c r="K88" s="788">
        <v>2009</v>
      </c>
      <c r="L88" s="788">
        <v>68</v>
      </c>
      <c r="M88" s="793">
        <v>0.09722222222222222</v>
      </c>
      <c r="N88" s="794" t="s">
        <v>488</v>
      </c>
      <c r="O88" s="795"/>
      <c r="P88" s="796"/>
      <c r="Q88" s="797" t="s">
        <v>541</v>
      </c>
      <c r="R88" s="798">
        <f t="shared" si="1"/>
        <v>578</v>
      </c>
      <c r="S88" s="799">
        <v>1597.988525</v>
      </c>
      <c r="T88" s="742">
        <v>53.928572</v>
      </c>
    </row>
    <row r="89" spans="1:23" ht="15">
      <c r="A89" s="515">
        <v>26</v>
      </c>
      <c r="B89" s="515">
        <v>80</v>
      </c>
      <c r="C89" s="532" t="s">
        <v>425</v>
      </c>
      <c r="D89" s="533">
        <v>39881</v>
      </c>
      <c r="E89" s="534">
        <v>2009</v>
      </c>
      <c r="F89" s="534">
        <v>68</v>
      </c>
      <c r="G89" s="565">
        <v>0.1388888888888889</v>
      </c>
      <c r="H89" s="573">
        <v>0.25</v>
      </c>
      <c r="I89" s="574">
        <v>0.08333333333333331</v>
      </c>
      <c r="J89" s="568">
        <v>39881</v>
      </c>
      <c r="K89" s="534">
        <v>2009</v>
      </c>
      <c r="L89" s="534">
        <v>68</v>
      </c>
      <c r="M89" s="535">
        <v>0.47222222222222227</v>
      </c>
      <c r="N89" s="536">
        <v>3000</v>
      </c>
      <c r="O89" s="536"/>
      <c r="P89" s="537"/>
      <c r="Q89" s="538" t="s">
        <v>541</v>
      </c>
      <c r="R89" s="539">
        <f t="shared" si="1"/>
        <v>579</v>
      </c>
      <c r="S89" s="743">
        <v>1367.449951</v>
      </c>
      <c r="T89" s="744">
        <v>89.731312</v>
      </c>
      <c r="W89" s="21"/>
    </row>
    <row r="90" spans="1:20" ht="15">
      <c r="A90" s="307"/>
      <c r="B90" s="307">
        <v>81</v>
      </c>
      <c r="C90" s="292" t="s">
        <v>426</v>
      </c>
      <c r="D90" s="518">
        <v>39881</v>
      </c>
      <c r="E90" s="313">
        <v>2009</v>
      </c>
      <c r="F90" s="313">
        <v>68</v>
      </c>
      <c r="G90" s="351">
        <v>0.7083333333333334</v>
      </c>
      <c r="H90" s="571">
        <v>0.3333333333333333</v>
      </c>
      <c r="I90" s="572"/>
      <c r="J90" s="567">
        <v>39882</v>
      </c>
      <c r="K90" s="313">
        <v>2009</v>
      </c>
      <c r="L90" s="313">
        <v>69</v>
      </c>
      <c r="M90" s="314">
        <v>0.041666666666666664</v>
      </c>
      <c r="N90" s="531" t="s">
        <v>488</v>
      </c>
      <c r="O90" s="296">
        <v>15.5</v>
      </c>
      <c r="P90" s="462" t="s">
        <v>542</v>
      </c>
      <c r="Q90" s="725" t="s">
        <v>541</v>
      </c>
      <c r="R90" s="381">
        <f t="shared" si="1"/>
        <v>580</v>
      </c>
      <c r="S90" s="739">
        <v>1402.058838</v>
      </c>
      <c r="T90" s="740">
        <v>99.281549</v>
      </c>
    </row>
    <row r="91" spans="1:20" ht="15">
      <c r="A91" s="307"/>
      <c r="B91" s="307">
        <v>82</v>
      </c>
      <c r="C91" s="292" t="s">
        <v>427</v>
      </c>
      <c r="D91" s="518">
        <v>39882</v>
      </c>
      <c r="E91" s="313">
        <v>2009</v>
      </c>
      <c r="F91" s="313">
        <v>69</v>
      </c>
      <c r="G91" s="351">
        <v>0.041666666666666664</v>
      </c>
      <c r="H91" s="571">
        <v>0.25</v>
      </c>
      <c r="I91" s="572"/>
      <c r="J91" s="567">
        <v>39882</v>
      </c>
      <c r="K91" s="313">
        <v>2009</v>
      </c>
      <c r="L91" s="313">
        <v>69</v>
      </c>
      <c r="M91" s="314">
        <v>0.2916666666666667</v>
      </c>
      <c r="N91" s="531" t="s">
        <v>488</v>
      </c>
      <c r="O91" s="296">
        <v>15.5</v>
      </c>
      <c r="P91" s="462" t="s">
        <v>542</v>
      </c>
      <c r="Q91" s="725" t="s">
        <v>541</v>
      </c>
      <c r="R91" s="381">
        <f t="shared" si="1"/>
        <v>581</v>
      </c>
      <c r="S91" s="739">
        <v>1848.745483</v>
      </c>
      <c r="T91" s="740">
        <v>60.890341</v>
      </c>
    </row>
    <row r="92" spans="1:20" ht="15.75">
      <c r="A92" s="746"/>
      <c r="B92" s="746">
        <v>83</v>
      </c>
      <c r="C92" s="747" t="s">
        <v>429</v>
      </c>
      <c r="D92" s="748">
        <v>39882</v>
      </c>
      <c r="E92" s="749">
        <v>2009</v>
      </c>
      <c r="F92" s="749">
        <v>69</v>
      </c>
      <c r="G92" s="750">
        <v>0.2916666666666667</v>
      </c>
      <c r="H92" s="751">
        <v>0.03819444444444444</v>
      </c>
      <c r="I92" s="752"/>
      <c r="J92" s="753">
        <v>39882</v>
      </c>
      <c r="K92" s="749">
        <v>2009</v>
      </c>
      <c r="L92" s="749">
        <v>69</v>
      </c>
      <c r="M92" s="754">
        <v>0.3298611111111111</v>
      </c>
      <c r="N92" s="755" t="s">
        <v>488</v>
      </c>
      <c r="O92" s="803">
        <v>15.5</v>
      </c>
      <c r="P92" s="801" t="s">
        <v>542</v>
      </c>
      <c r="Q92" s="757" t="s">
        <v>541</v>
      </c>
      <c r="R92" s="758">
        <f t="shared" si="1"/>
        <v>582</v>
      </c>
      <c r="S92" s="759">
        <v>1839.905151</v>
      </c>
      <c r="T92" s="740">
        <v>49.727771</v>
      </c>
    </row>
    <row r="93" spans="1:20" ht="15">
      <c r="A93" s="542"/>
      <c r="B93" s="542">
        <v>84</v>
      </c>
      <c r="C93" s="543" t="s">
        <v>430</v>
      </c>
      <c r="D93" s="544">
        <v>39882</v>
      </c>
      <c r="E93" s="545">
        <v>2009</v>
      </c>
      <c r="F93" s="545">
        <v>69</v>
      </c>
      <c r="G93" s="546">
        <v>0.3298611111111111</v>
      </c>
      <c r="H93" s="547">
        <v>0.027777777777777776</v>
      </c>
      <c r="I93" s="548"/>
      <c r="J93" s="549">
        <v>39882</v>
      </c>
      <c r="K93" s="545">
        <v>2009</v>
      </c>
      <c r="L93" s="545">
        <v>69</v>
      </c>
      <c r="M93" s="550">
        <v>0.3576388888888889</v>
      </c>
      <c r="N93" s="551" t="s">
        <v>488</v>
      </c>
      <c r="O93" s="552"/>
      <c r="P93" s="553"/>
      <c r="Q93" s="726" t="s">
        <v>541</v>
      </c>
      <c r="R93" s="554">
        <f t="shared" si="1"/>
        <v>583</v>
      </c>
      <c r="S93" s="741">
        <v>1480.080444</v>
      </c>
      <c r="T93" s="742">
        <v>76.312506</v>
      </c>
    </row>
    <row r="94" spans="1:23" ht="15.75">
      <c r="A94" s="760">
        <v>27</v>
      </c>
      <c r="B94" s="760">
        <v>85</v>
      </c>
      <c r="C94" s="761" t="s">
        <v>431</v>
      </c>
      <c r="D94" s="762">
        <v>39882</v>
      </c>
      <c r="E94" s="763">
        <v>2009</v>
      </c>
      <c r="F94" s="763">
        <v>69</v>
      </c>
      <c r="G94" s="764">
        <v>0.3993055555555556</v>
      </c>
      <c r="H94" s="765">
        <v>0.25</v>
      </c>
      <c r="I94" s="766">
        <v>0.08333333333333331</v>
      </c>
      <c r="J94" s="767">
        <v>39882</v>
      </c>
      <c r="K94" s="763">
        <v>2009</v>
      </c>
      <c r="L94" s="763">
        <v>69</v>
      </c>
      <c r="M94" s="768">
        <v>0.7326388888888888</v>
      </c>
      <c r="N94" s="769">
        <v>3000</v>
      </c>
      <c r="O94" s="769"/>
      <c r="P94" s="770"/>
      <c r="Q94" s="771" t="s">
        <v>541</v>
      </c>
      <c r="R94" s="772">
        <f t="shared" si="1"/>
        <v>584</v>
      </c>
      <c r="S94" s="773">
        <v>1765.033325</v>
      </c>
      <c r="T94" s="744">
        <v>37.367219</v>
      </c>
      <c r="U94" s="405">
        <v>1</v>
      </c>
      <c r="W94" s="21"/>
    </row>
    <row r="95" spans="1:22" ht="15">
      <c r="A95" s="307"/>
      <c r="B95" s="307">
        <v>86</v>
      </c>
      <c r="C95" s="292" t="s">
        <v>432</v>
      </c>
      <c r="D95" s="518">
        <v>39882</v>
      </c>
      <c r="E95" s="313">
        <v>2009</v>
      </c>
      <c r="F95" s="313">
        <v>69</v>
      </c>
      <c r="G95" s="351">
        <v>0.7569444444444445</v>
      </c>
      <c r="H95" s="571">
        <v>0.2777777777777778</v>
      </c>
      <c r="I95" s="572"/>
      <c r="J95" s="567">
        <v>39883</v>
      </c>
      <c r="K95" s="313">
        <v>2009</v>
      </c>
      <c r="L95" s="313">
        <v>70</v>
      </c>
      <c r="M95" s="314">
        <v>0.034722222222222224</v>
      </c>
      <c r="N95" s="531" t="s">
        <v>488</v>
      </c>
      <c r="O95" s="296">
        <v>15.5</v>
      </c>
      <c r="P95" s="461" t="s">
        <v>542</v>
      </c>
      <c r="Q95" s="725" t="s">
        <v>541</v>
      </c>
      <c r="R95" s="381">
        <f t="shared" si="1"/>
        <v>585</v>
      </c>
      <c r="S95" s="739">
        <v>1798.993164</v>
      </c>
      <c r="T95" s="740">
        <v>29.640269</v>
      </c>
      <c r="V95" s="405">
        <v>1</v>
      </c>
    </row>
    <row r="96" spans="1:23" ht="15.75">
      <c r="A96" s="760">
        <v>28</v>
      </c>
      <c r="B96" s="760">
        <v>87</v>
      </c>
      <c r="C96" s="761" t="s">
        <v>435</v>
      </c>
      <c r="D96" s="762">
        <v>39883</v>
      </c>
      <c r="E96" s="763">
        <v>2009</v>
      </c>
      <c r="F96" s="763">
        <v>70</v>
      </c>
      <c r="G96" s="764">
        <v>0.12847222222222224</v>
      </c>
      <c r="H96" s="765">
        <v>0.25</v>
      </c>
      <c r="I96" s="766">
        <v>0.08333333333333331</v>
      </c>
      <c r="J96" s="767">
        <v>39883</v>
      </c>
      <c r="K96" s="763">
        <v>2009</v>
      </c>
      <c r="L96" s="763">
        <v>70</v>
      </c>
      <c r="M96" s="768">
        <v>0.4618055555555556</v>
      </c>
      <c r="N96" s="769">
        <v>3000</v>
      </c>
      <c r="O96" s="769"/>
      <c r="P96" s="770"/>
      <c r="Q96" s="771" t="s">
        <v>541</v>
      </c>
      <c r="R96" s="772">
        <f t="shared" si="1"/>
        <v>586</v>
      </c>
      <c r="S96" s="773">
        <v>1726.044556</v>
      </c>
      <c r="T96" s="744">
        <v>48.583925</v>
      </c>
      <c r="U96" s="405">
        <v>1</v>
      </c>
      <c r="W96" s="21"/>
    </row>
    <row r="97" spans="1:23" ht="15">
      <c r="A97" s="307"/>
      <c r="B97" s="307">
        <v>88</v>
      </c>
      <c r="C97" s="292" t="s">
        <v>436</v>
      </c>
      <c r="D97" s="518">
        <v>39883</v>
      </c>
      <c r="E97" s="313">
        <v>2009</v>
      </c>
      <c r="F97" s="313">
        <v>70</v>
      </c>
      <c r="G97" s="351">
        <v>0.4895833333333333</v>
      </c>
      <c r="H97" s="571">
        <v>0.5694444444444444</v>
      </c>
      <c r="I97" s="572"/>
      <c r="J97" s="567">
        <v>39884</v>
      </c>
      <c r="K97" s="313">
        <v>2009</v>
      </c>
      <c r="L97" s="313">
        <v>71</v>
      </c>
      <c r="M97" s="314">
        <v>0.05902777777777778</v>
      </c>
      <c r="N97" s="531" t="s">
        <v>488</v>
      </c>
      <c r="O97" s="296">
        <v>15.5</v>
      </c>
      <c r="P97" s="462" t="s">
        <v>542</v>
      </c>
      <c r="Q97" s="725" t="s">
        <v>541</v>
      </c>
      <c r="R97" s="381">
        <f t="shared" si="1"/>
        <v>587</v>
      </c>
      <c r="S97" s="739">
        <v>1555.410522</v>
      </c>
      <c r="T97" s="740">
        <v>99.719542</v>
      </c>
      <c r="W97" s="21"/>
    </row>
    <row r="98" spans="1:20" ht="15">
      <c r="A98" s="542"/>
      <c r="B98" s="542">
        <v>89</v>
      </c>
      <c r="C98" s="543" t="s">
        <v>437</v>
      </c>
      <c r="D98" s="544">
        <v>39884</v>
      </c>
      <c r="E98" s="545">
        <v>2009</v>
      </c>
      <c r="F98" s="545">
        <v>71</v>
      </c>
      <c r="G98" s="546">
        <v>0.05902777777777778</v>
      </c>
      <c r="H98" s="547">
        <v>0.027777777777777776</v>
      </c>
      <c r="I98" s="548"/>
      <c r="J98" s="549">
        <v>39884</v>
      </c>
      <c r="K98" s="545">
        <v>2009</v>
      </c>
      <c r="L98" s="545">
        <v>71</v>
      </c>
      <c r="M98" s="550">
        <v>0.08680555555555557</v>
      </c>
      <c r="N98" s="551" t="s">
        <v>488</v>
      </c>
      <c r="O98" s="552"/>
      <c r="P98" s="553"/>
      <c r="Q98" s="726" t="s">
        <v>541</v>
      </c>
      <c r="R98" s="554">
        <f t="shared" si="1"/>
        <v>588</v>
      </c>
      <c r="S98" s="741">
        <v>1324.956055</v>
      </c>
      <c r="T98" s="742">
        <v>87.09476</v>
      </c>
    </row>
    <row r="99" spans="1:23" ht="15">
      <c r="A99" s="515">
        <v>29</v>
      </c>
      <c r="B99" s="515">
        <v>90</v>
      </c>
      <c r="C99" s="532" t="s">
        <v>438</v>
      </c>
      <c r="D99" s="533">
        <v>39884</v>
      </c>
      <c r="E99" s="534">
        <v>2009</v>
      </c>
      <c r="F99" s="534">
        <v>71</v>
      </c>
      <c r="G99" s="565">
        <v>0.12847222222222224</v>
      </c>
      <c r="H99" s="573">
        <v>0.25</v>
      </c>
      <c r="I99" s="574">
        <v>0.08333333333333331</v>
      </c>
      <c r="J99" s="568">
        <v>39884</v>
      </c>
      <c r="K99" s="534">
        <v>2009</v>
      </c>
      <c r="L99" s="534">
        <v>71</v>
      </c>
      <c r="M99" s="535">
        <v>0.4618055555555556</v>
      </c>
      <c r="N99" s="536">
        <v>3000</v>
      </c>
      <c r="O99" s="536"/>
      <c r="P99" s="541"/>
      <c r="Q99" s="538" t="s">
        <v>541</v>
      </c>
      <c r="R99" s="539">
        <f t="shared" si="1"/>
        <v>589</v>
      </c>
      <c r="S99" s="743">
        <v>1324.776245</v>
      </c>
      <c r="T99" s="744">
        <v>75</v>
      </c>
      <c r="W99" s="21"/>
    </row>
    <row r="100" spans="1:20" ht="15">
      <c r="A100" s="307"/>
      <c r="B100" s="307">
        <v>91</v>
      </c>
      <c r="C100" s="292" t="s">
        <v>439</v>
      </c>
      <c r="D100" s="518">
        <v>39884</v>
      </c>
      <c r="E100" s="313">
        <v>2009</v>
      </c>
      <c r="F100" s="313">
        <v>71</v>
      </c>
      <c r="G100" s="351">
        <v>0.4895833333333333</v>
      </c>
      <c r="H100" s="571">
        <v>0.3819444444444444</v>
      </c>
      <c r="I100" s="572"/>
      <c r="J100" s="567">
        <v>39884</v>
      </c>
      <c r="K100" s="313">
        <v>2009</v>
      </c>
      <c r="L100" s="313">
        <v>71</v>
      </c>
      <c r="M100" s="314">
        <v>0.8715277777777778</v>
      </c>
      <c r="N100" s="531" t="s">
        <v>488</v>
      </c>
      <c r="O100" s="296">
        <v>15.5</v>
      </c>
      <c r="P100" s="462" t="s">
        <v>542</v>
      </c>
      <c r="Q100" s="725" t="s">
        <v>541</v>
      </c>
      <c r="R100" s="381">
        <f t="shared" si="1"/>
        <v>590</v>
      </c>
      <c r="S100" s="739">
        <v>1669.666748</v>
      </c>
      <c r="T100" s="740">
        <v>99.123371</v>
      </c>
    </row>
    <row r="101" spans="1:22" ht="15.75">
      <c r="A101" s="746"/>
      <c r="B101" s="746">
        <v>92</v>
      </c>
      <c r="C101" s="747" t="s">
        <v>440</v>
      </c>
      <c r="D101" s="748">
        <v>39884</v>
      </c>
      <c r="E101" s="749">
        <v>2009</v>
      </c>
      <c r="F101" s="749">
        <v>71</v>
      </c>
      <c r="G101" s="750">
        <v>0.8715277777777778</v>
      </c>
      <c r="H101" s="751">
        <v>0.041666666666666664</v>
      </c>
      <c r="I101" s="752"/>
      <c r="J101" s="753">
        <v>39884</v>
      </c>
      <c r="K101" s="749">
        <v>2009</v>
      </c>
      <c r="L101" s="749">
        <v>71</v>
      </c>
      <c r="M101" s="754">
        <v>0.9131944444444445</v>
      </c>
      <c r="N101" s="755" t="s">
        <v>488</v>
      </c>
      <c r="O101" s="803">
        <v>15.5</v>
      </c>
      <c r="P101" s="801" t="s">
        <v>542</v>
      </c>
      <c r="Q101" s="757" t="s">
        <v>541</v>
      </c>
      <c r="R101" s="758">
        <f t="shared" si="1"/>
        <v>591</v>
      </c>
      <c r="S101" s="759">
        <v>1636.872925</v>
      </c>
      <c r="T101" s="740">
        <v>53.311259</v>
      </c>
      <c r="V101" s="405">
        <v>1</v>
      </c>
    </row>
    <row r="102" spans="1:23" ht="15.75">
      <c r="A102" s="760">
        <v>30</v>
      </c>
      <c r="B102" s="760">
        <v>93</v>
      </c>
      <c r="C102" s="761" t="s">
        <v>441</v>
      </c>
      <c r="D102" s="762">
        <v>39885</v>
      </c>
      <c r="E102" s="763">
        <v>2009</v>
      </c>
      <c r="F102" s="763">
        <v>72</v>
      </c>
      <c r="G102" s="764">
        <v>0.12847222222222224</v>
      </c>
      <c r="H102" s="765">
        <v>0.25</v>
      </c>
      <c r="I102" s="766">
        <v>0.08333333333333331</v>
      </c>
      <c r="J102" s="767">
        <v>39885</v>
      </c>
      <c r="K102" s="763">
        <v>2009</v>
      </c>
      <c r="L102" s="763">
        <v>72</v>
      </c>
      <c r="M102" s="768">
        <v>0.4618055555555556</v>
      </c>
      <c r="N102" s="769">
        <v>3000</v>
      </c>
      <c r="O102" s="769"/>
      <c r="P102" s="770"/>
      <c r="Q102" s="771" t="s">
        <v>541</v>
      </c>
      <c r="R102" s="772">
        <f t="shared" si="1"/>
        <v>592</v>
      </c>
      <c r="S102" s="773">
        <v>1718.140991</v>
      </c>
      <c r="T102" s="744">
        <v>54.36368</v>
      </c>
      <c r="U102" s="405">
        <v>1</v>
      </c>
      <c r="W102" s="21"/>
    </row>
    <row r="103" spans="1:23" ht="15">
      <c r="A103" s="515">
        <v>31</v>
      </c>
      <c r="B103" s="515">
        <v>94</v>
      </c>
      <c r="C103" s="532" t="s">
        <v>442</v>
      </c>
      <c r="D103" s="533">
        <v>39885</v>
      </c>
      <c r="E103" s="534">
        <v>2009</v>
      </c>
      <c r="F103" s="534">
        <v>72</v>
      </c>
      <c r="G103" s="565">
        <v>0.6979166666666666</v>
      </c>
      <c r="H103" s="573">
        <v>0.08333333333333333</v>
      </c>
      <c r="I103" s="574">
        <v>0</v>
      </c>
      <c r="J103" s="568">
        <v>39885</v>
      </c>
      <c r="K103" s="534">
        <v>2009</v>
      </c>
      <c r="L103" s="534">
        <v>72</v>
      </c>
      <c r="M103" s="535">
        <v>0.78125</v>
      </c>
      <c r="N103" s="536">
        <v>4000</v>
      </c>
      <c r="O103" s="536"/>
      <c r="P103" s="541"/>
      <c r="Q103" s="538" t="s">
        <v>541</v>
      </c>
      <c r="R103" s="539">
        <f t="shared" si="1"/>
        <v>593</v>
      </c>
      <c r="S103" s="743">
        <v>1396.317139</v>
      </c>
      <c r="T103" s="744">
        <v>96.693009</v>
      </c>
      <c r="W103" s="21"/>
    </row>
    <row r="104" spans="1:20" ht="15">
      <c r="A104" s="307"/>
      <c r="B104" s="307">
        <v>95</v>
      </c>
      <c r="C104" s="292" t="s">
        <v>443</v>
      </c>
      <c r="D104" s="518">
        <v>39885</v>
      </c>
      <c r="E104" s="313">
        <v>2009</v>
      </c>
      <c r="F104" s="313">
        <v>72</v>
      </c>
      <c r="G104" s="351">
        <v>0.78125</v>
      </c>
      <c r="H104" s="571">
        <v>0.2673611111111111</v>
      </c>
      <c r="I104" s="572"/>
      <c r="J104" s="567">
        <v>39886</v>
      </c>
      <c r="K104" s="313">
        <v>2009</v>
      </c>
      <c r="L104" s="313">
        <v>73</v>
      </c>
      <c r="M104" s="314">
        <v>0.04861111111111111</v>
      </c>
      <c r="N104" s="531" t="s">
        <v>488</v>
      </c>
      <c r="O104" s="296">
        <v>3</v>
      </c>
      <c r="P104" s="463" t="s">
        <v>542</v>
      </c>
      <c r="Q104" s="725" t="s">
        <v>541</v>
      </c>
      <c r="R104" s="381">
        <f t="shared" si="1"/>
        <v>594</v>
      </c>
      <c r="S104" s="739">
        <v>1091.00354</v>
      </c>
      <c r="T104" s="740">
        <v>100</v>
      </c>
    </row>
    <row r="105" spans="1:23" ht="15">
      <c r="A105" s="669"/>
      <c r="B105" s="669">
        <v>96</v>
      </c>
      <c r="C105" s="670" t="s">
        <v>444</v>
      </c>
      <c r="D105" s="671">
        <v>39886</v>
      </c>
      <c r="E105" s="672">
        <v>2009</v>
      </c>
      <c r="F105" s="672">
        <v>73</v>
      </c>
      <c r="G105" s="727">
        <v>0.04861111111111111</v>
      </c>
      <c r="H105" s="728">
        <v>0.027777777777777776</v>
      </c>
      <c r="I105" s="729"/>
      <c r="J105" s="730">
        <v>39886</v>
      </c>
      <c r="K105" s="672">
        <v>2009</v>
      </c>
      <c r="L105" s="672">
        <v>73</v>
      </c>
      <c r="M105" s="673">
        <v>0.0763888888888889</v>
      </c>
      <c r="N105" s="551" t="s">
        <v>488</v>
      </c>
      <c r="O105" s="674"/>
      <c r="P105" s="731"/>
      <c r="Q105" s="732" t="s">
        <v>541</v>
      </c>
      <c r="R105" s="733">
        <f t="shared" si="1"/>
        <v>595</v>
      </c>
      <c r="S105" s="741">
        <v>1207.670166</v>
      </c>
      <c r="T105" s="742">
        <v>100</v>
      </c>
      <c r="W105" s="21"/>
    </row>
    <row r="106" spans="1:23" ht="15">
      <c r="A106" s="515">
        <v>32</v>
      </c>
      <c r="B106" s="515">
        <v>97</v>
      </c>
      <c r="C106" s="532" t="s">
        <v>445</v>
      </c>
      <c r="D106" s="533">
        <v>39886</v>
      </c>
      <c r="E106" s="534">
        <v>2009</v>
      </c>
      <c r="F106" s="534">
        <v>73</v>
      </c>
      <c r="G106" s="565">
        <v>0.11805555555555557</v>
      </c>
      <c r="H106" s="573">
        <v>0.25</v>
      </c>
      <c r="I106" s="574">
        <v>0.08333333333333331</v>
      </c>
      <c r="J106" s="568">
        <v>39886</v>
      </c>
      <c r="K106" s="534">
        <v>2009</v>
      </c>
      <c r="L106" s="534">
        <v>73</v>
      </c>
      <c r="M106" s="535">
        <v>0.4513888888888889</v>
      </c>
      <c r="N106" s="536">
        <v>3000</v>
      </c>
      <c r="O106" s="536"/>
      <c r="P106" s="537"/>
      <c r="Q106" s="538" t="s">
        <v>541</v>
      </c>
      <c r="R106" s="539">
        <f t="shared" si="1"/>
        <v>596</v>
      </c>
      <c r="S106" s="743">
        <v>1437.260376</v>
      </c>
      <c r="T106" s="744">
        <v>67.923349</v>
      </c>
      <c r="W106" s="21"/>
    </row>
    <row r="107" spans="1:23" ht="15">
      <c r="A107" s="515">
        <v>33</v>
      </c>
      <c r="B107" s="515">
        <v>98</v>
      </c>
      <c r="C107" s="532" t="s">
        <v>446</v>
      </c>
      <c r="D107" s="533">
        <v>39886</v>
      </c>
      <c r="E107" s="534">
        <v>2009</v>
      </c>
      <c r="F107" s="534">
        <v>73</v>
      </c>
      <c r="G107" s="565">
        <v>0.8055555555555555</v>
      </c>
      <c r="H107" s="573">
        <v>0.25</v>
      </c>
      <c r="I107" s="574">
        <v>0.08333333333333331</v>
      </c>
      <c r="J107" s="568">
        <v>39887</v>
      </c>
      <c r="K107" s="534">
        <v>2009</v>
      </c>
      <c r="L107" s="534">
        <v>74</v>
      </c>
      <c r="M107" s="535">
        <v>0.1388888888888889</v>
      </c>
      <c r="N107" s="536">
        <v>3000</v>
      </c>
      <c r="O107" s="536"/>
      <c r="P107" s="537"/>
      <c r="Q107" s="538" t="s">
        <v>541</v>
      </c>
      <c r="R107" s="539">
        <f t="shared" si="1"/>
        <v>597</v>
      </c>
      <c r="S107" s="743">
        <v>1518.018066</v>
      </c>
      <c r="T107" s="744">
        <v>63.067472</v>
      </c>
      <c r="W107" s="21"/>
    </row>
    <row r="108" spans="1:20" ht="15">
      <c r="A108" s="307"/>
      <c r="B108" s="307">
        <v>99</v>
      </c>
      <c r="C108" s="292" t="s">
        <v>447</v>
      </c>
      <c r="D108" s="518">
        <v>39887</v>
      </c>
      <c r="E108" s="313">
        <v>2009</v>
      </c>
      <c r="F108" s="313">
        <v>74</v>
      </c>
      <c r="G108" s="351">
        <v>0.16666666666666666</v>
      </c>
      <c r="H108" s="571">
        <v>0.513888888888889</v>
      </c>
      <c r="I108" s="572"/>
      <c r="J108" s="567">
        <v>39887</v>
      </c>
      <c r="K108" s="313">
        <v>2009</v>
      </c>
      <c r="L108" s="313">
        <v>74</v>
      </c>
      <c r="M108" s="314">
        <v>0.6805555555555555</v>
      </c>
      <c r="N108" s="531" t="s">
        <v>488</v>
      </c>
      <c r="O108" s="296">
        <v>15.5</v>
      </c>
      <c r="P108" s="462" t="s">
        <v>542</v>
      </c>
      <c r="Q108" s="725" t="s">
        <v>541</v>
      </c>
      <c r="R108" s="381">
        <f t="shared" si="1"/>
        <v>598</v>
      </c>
      <c r="S108" s="739">
        <v>1845.748657</v>
      </c>
      <c r="T108" s="740">
        <v>99.479944</v>
      </c>
    </row>
    <row r="109" spans="1:23" ht="15">
      <c r="A109" s="307"/>
      <c r="B109" s="307">
        <v>100</v>
      </c>
      <c r="C109" s="292" t="s">
        <v>448</v>
      </c>
      <c r="D109" s="518">
        <v>39887</v>
      </c>
      <c r="E109" s="313">
        <v>2009</v>
      </c>
      <c r="F109" s="313">
        <v>74</v>
      </c>
      <c r="G109" s="351">
        <v>0.6805555555555555</v>
      </c>
      <c r="H109" s="571">
        <v>0.020833333333333332</v>
      </c>
      <c r="I109" s="572"/>
      <c r="J109" s="567">
        <v>39887</v>
      </c>
      <c r="K109" s="313">
        <v>2009</v>
      </c>
      <c r="L109" s="313">
        <v>74</v>
      </c>
      <c r="M109" s="314">
        <v>0.7013888888888888</v>
      </c>
      <c r="N109" s="531" t="s">
        <v>488</v>
      </c>
      <c r="O109" s="296">
        <v>15.5</v>
      </c>
      <c r="P109" s="462" t="s">
        <v>542</v>
      </c>
      <c r="Q109" s="725" t="s">
        <v>541</v>
      </c>
      <c r="R109" s="381">
        <f t="shared" si="1"/>
        <v>599</v>
      </c>
      <c r="S109" s="739">
        <v>1271.573242</v>
      </c>
      <c r="T109" s="740">
        <v>99.751657</v>
      </c>
      <c r="W109" s="21"/>
    </row>
    <row r="110" spans="1:23" ht="15.75">
      <c r="A110" s="760">
        <v>34</v>
      </c>
      <c r="B110" s="760">
        <v>101</v>
      </c>
      <c r="C110" s="761" t="s">
        <v>449</v>
      </c>
      <c r="D110" s="762">
        <v>39887</v>
      </c>
      <c r="E110" s="763">
        <v>2009</v>
      </c>
      <c r="F110" s="763">
        <v>74</v>
      </c>
      <c r="G110" s="764">
        <v>0.8055555555555555</v>
      </c>
      <c r="H110" s="765">
        <v>0.25</v>
      </c>
      <c r="I110" s="766">
        <v>0.08333333333333331</v>
      </c>
      <c r="J110" s="767">
        <v>39888</v>
      </c>
      <c r="K110" s="763">
        <v>2009</v>
      </c>
      <c r="L110" s="763">
        <v>75</v>
      </c>
      <c r="M110" s="768">
        <v>0.1388888888888889</v>
      </c>
      <c r="N110" s="769">
        <v>3000</v>
      </c>
      <c r="O110" s="769"/>
      <c r="P110" s="774"/>
      <c r="Q110" s="771" t="s">
        <v>541</v>
      </c>
      <c r="R110" s="772">
        <f t="shared" si="1"/>
        <v>600</v>
      </c>
      <c r="S110" s="773">
        <v>1513.401245</v>
      </c>
      <c r="T110" s="744">
        <v>49.364847</v>
      </c>
      <c r="U110" s="405">
        <v>1</v>
      </c>
      <c r="W110" s="21"/>
    </row>
    <row r="111" spans="1:23" ht="15">
      <c r="A111" s="307"/>
      <c r="B111" s="307">
        <v>102</v>
      </c>
      <c r="C111" s="292" t="s">
        <v>450</v>
      </c>
      <c r="D111" s="518">
        <v>39888</v>
      </c>
      <c r="E111" s="313">
        <v>2009</v>
      </c>
      <c r="F111" s="313">
        <v>75</v>
      </c>
      <c r="G111" s="351">
        <v>0.16666666666666666</v>
      </c>
      <c r="H111" s="571">
        <v>0.052083333333333336</v>
      </c>
      <c r="I111" s="572"/>
      <c r="J111" s="567">
        <v>39888</v>
      </c>
      <c r="K111" s="313">
        <v>2009</v>
      </c>
      <c r="L111" s="313">
        <v>75</v>
      </c>
      <c r="M111" s="314">
        <v>0.21875</v>
      </c>
      <c r="N111" s="531" t="s">
        <v>488</v>
      </c>
      <c r="O111" s="296">
        <v>0.5</v>
      </c>
      <c r="P111" s="461" t="s">
        <v>232</v>
      </c>
      <c r="Q111" s="725" t="s">
        <v>541</v>
      </c>
      <c r="R111" s="381">
        <f t="shared" si="1"/>
        <v>601</v>
      </c>
      <c r="S111" s="739">
        <v>1486.37207</v>
      </c>
      <c r="T111" s="740">
        <v>94.840217</v>
      </c>
      <c r="W111" s="21"/>
    </row>
    <row r="112" spans="1:23" ht="15">
      <c r="A112" s="515">
        <v>35</v>
      </c>
      <c r="B112" s="515">
        <v>103</v>
      </c>
      <c r="C112" s="532" t="s">
        <v>451</v>
      </c>
      <c r="D112" s="533">
        <v>39888</v>
      </c>
      <c r="E112" s="534">
        <v>2009</v>
      </c>
      <c r="F112" s="534">
        <v>75</v>
      </c>
      <c r="G112" s="565">
        <v>0.23958333333333334</v>
      </c>
      <c r="H112" s="573">
        <v>0.08333333333333333</v>
      </c>
      <c r="I112" s="574">
        <v>0</v>
      </c>
      <c r="J112" s="568">
        <v>39888</v>
      </c>
      <c r="K112" s="534">
        <v>2009</v>
      </c>
      <c r="L112" s="534">
        <v>75</v>
      </c>
      <c r="M112" s="535">
        <v>0.3229166666666667</v>
      </c>
      <c r="N112" s="536">
        <v>4000</v>
      </c>
      <c r="O112" s="536"/>
      <c r="P112" s="541"/>
      <c r="Q112" s="538" t="s">
        <v>541</v>
      </c>
      <c r="R112" s="539">
        <f t="shared" si="1"/>
        <v>602</v>
      </c>
      <c r="S112" s="743">
        <v>1367.21106</v>
      </c>
      <c r="T112" s="744">
        <v>92.770839</v>
      </c>
      <c r="W112" s="21"/>
    </row>
    <row r="113" spans="1:20" ht="15">
      <c r="A113" s="307"/>
      <c r="B113" s="307">
        <v>104</v>
      </c>
      <c r="C113" s="292" t="s">
        <v>452</v>
      </c>
      <c r="D113" s="518">
        <v>39888</v>
      </c>
      <c r="E113" s="313">
        <v>2009</v>
      </c>
      <c r="F113" s="313">
        <v>75</v>
      </c>
      <c r="G113" s="351">
        <v>0.3229166666666667</v>
      </c>
      <c r="H113" s="571">
        <v>0.4166666666666667</v>
      </c>
      <c r="I113" s="572"/>
      <c r="J113" s="567">
        <v>39888</v>
      </c>
      <c r="K113" s="313">
        <v>2009</v>
      </c>
      <c r="L113" s="313">
        <v>75</v>
      </c>
      <c r="M113" s="314">
        <v>0.7395833333333334</v>
      </c>
      <c r="N113" s="531" t="s">
        <v>488</v>
      </c>
      <c r="O113" s="296">
        <v>15.5</v>
      </c>
      <c r="P113" s="462" t="s">
        <v>542</v>
      </c>
      <c r="Q113" s="725" t="s">
        <v>541</v>
      </c>
      <c r="R113" s="381">
        <f t="shared" si="1"/>
        <v>603</v>
      </c>
      <c r="S113" s="739">
        <v>1534.159546</v>
      </c>
      <c r="T113" s="740">
        <v>99.742049</v>
      </c>
    </row>
    <row r="114" spans="1:23" ht="15.75">
      <c r="A114" s="760">
        <v>36</v>
      </c>
      <c r="B114" s="760">
        <v>105</v>
      </c>
      <c r="C114" s="761" t="s">
        <v>454</v>
      </c>
      <c r="D114" s="762">
        <v>39888</v>
      </c>
      <c r="E114" s="763">
        <v>2009</v>
      </c>
      <c r="F114" s="763">
        <v>75</v>
      </c>
      <c r="G114" s="764">
        <v>0.8055555555555555</v>
      </c>
      <c r="H114" s="765">
        <v>0.25</v>
      </c>
      <c r="I114" s="766">
        <v>0.08333333333333331</v>
      </c>
      <c r="J114" s="767">
        <v>39889</v>
      </c>
      <c r="K114" s="763">
        <v>2009</v>
      </c>
      <c r="L114" s="763">
        <v>76</v>
      </c>
      <c r="M114" s="768">
        <v>0.1388888888888889</v>
      </c>
      <c r="N114" s="769">
        <v>3000</v>
      </c>
      <c r="O114" s="769"/>
      <c r="P114" s="774"/>
      <c r="Q114" s="771" t="s">
        <v>541</v>
      </c>
      <c r="R114" s="772">
        <f t="shared" si="1"/>
        <v>604</v>
      </c>
      <c r="S114" s="773">
        <v>1652.220093</v>
      </c>
      <c r="T114" s="744">
        <v>44.913578</v>
      </c>
      <c r="U114" s="405">
        <v>1</v>
      </c>
      <c r="W114" s="21"/>
    </row>
    <row r="115" spans="1:23" ht="15">
      <c r="A115" s="542"/>
      <c r="B115" s="542">
        <v>106</v>
      </c>
      <c r="C115" s="543" t="s">
        <v>455</v>
      </c>
      <c r="D115" s="544">
        <v>39889</v>
      </c>
      <c r="E115" s="545">
        <v>2009</v>
      </c>
      <c r="F115" s="545">
        <v>76</v>
      </c>
      <c r="G115" s="546">
        <v>0.1388888888888889</v>
      </c>
      <c r="H115" s="547">
        <v>0.027777777777777776</v>
      </c>
      <c r="I115" s="548"/>
      <c r="J115" s="549">
        <v>39889</v>
      </c>
      <c r="K115" s="545">
        <v>2009</v>
      </c>
      <c r="L115" s="545">
        <v>76</v>
      </c>
      <c r="M115" s="550">
        <v>0.16666666666666666</v>
      </c>
      <c r="N115" s="551" t="s">
        <v>488</v>
      </c>
      <c r="O115" s="552"/>
      <c r="P115" s="553"/>
      <c r="Q115" s="726" t="s">
        <v>541</v>
      </c>
      <c r="R115" s="554">
        <f t="shared" si="1"/>
        <v>605</v>
      </c>
      <c r="S115" s="741">
        <v>1539.562012</v>
      </c>
      <c r="T115" s="742">
        <v>72.187501</v>
      </c>
      <c r="W115" s="21"/>
    </row>
    <row r="116" spans="1:20" ht="15">
      <c r="A116" s="307"/>
      <c r="B116" s="307">
        <v>107</v>
      </c>
      <c r="C116" s="292" t="s">
        <v>456</v>
      </c>
      <c r="D116" s="518">
        <v>39889</v>
      </c>
      <c r="E116" s="313">
        <v>2009</v>
      </c>
      <c r="F116" s="313">
        <v>76</v>
      </c>
      <c r="G116" s="351">
        <v>0.16666666666666666</v>
      </c>
      <c r="H116" s="571">
        <v>0.5590277777777778</v>
      </c>
      <c r="I116" s="572"/>
      <c r="J116" s="567">
        <v>39889</v>
      </c>
      <c r="K116" s="313">
        <v>2009</v>
      </c>
      <c r="L116" s="313">
        <v>76</v>
      </c>
      <c r="M116" s="314">
        <v>0.7256944444444445</v>
      </c>
      <c r="N116" s="531" t="s">
        <v>488</v>
      </c>
      <c r="O116" s="296">
        <v>15.5</v>
      </c>
      <c r="P116" s="462" t="s">
        <v>542</v>
      </c>
      <c r="Q116" s="725" t="s">
        <v>541</v>
      </c>
      <c r="R116" s="381">
        <f t="shared" si="1"/>
        <v>606</v>
      </c>
      <c r="S116" s="739">
        <v>1690.738037</v>
      </c>
      <c r="T116" s="740">
        <v>75.363123</v>
      </c>
    </row>
    <row r="117" spans="1:23" ht="15.75">
      <c r="A117" s="760">
        <v>37</v>
      </c>
      <c r="B117" s="760">
        <v>108</v>
      </c>
      <c r="C117" s="761" t="s">
        <v>457</v>
      </c>
      <c r="D117" s="762">
        <v>39889</v>
      </c>
      <c r="E117" s="763">
        <v>2009</v>
      </c>
      <c r="F117" s="763">
        <v>76</v>
      </c>
      <c r="G117" s="764">
        <v>0.7951388888888888</v>
      </c>
      <c r="H117" s="765">
        <v>0.25</v>
      </c>
      <c r="I117" s="766">
        <v>0.08333333333333331</v>
      </c>
      <c r="J117" s="767">
        <v>39890</v>
      </c>
      <c r="K117" s="763">
        <v>2009</v>
      </c>
      <c r="L117" s="763">
        <v>77</v>
      </c>
      <c r="M117" s="768">
        <v>0.12847222222222224</v>
      </c>
      <c r="N117" s="769">
        <v>3000</v>
      </c>
      <c r="O117" s="769"/>
      <c r="P117" s="770"/>
      <c r="Q117" s="771" t="s">
        <v>541</v>
      </c>
      <c r="R117" s="772">
        <f t="shared" si="1"/>
        <v>607</v>
      </c>
      <c r="S117" s="773">
        <v>1649.565552</v>
      </c>
      <c r="T117" s="744">
        <v>41.29869</v>
      </c>
      <c r="U117" s="405">
        <v>1</v>
      </c>
      <c r="W117" s="21"/>
    </row>
    <row r="118" spans="1:20" ht="15">
      <c r="A118" s="307"/>
      <c r="B118" s="307">
        <v>109</v>
      </c>
      <c r="C118" s="292" t="s">
        <v>458</v>
      </c>
      <c r="D118" s="518">
        <v>39890</v>
      </c>
      <c r="E118" s="313">
        <v>2009</v>
      </c>
      <c r="F118" s="313">
        <v>77</v>
      </c>
      <c r="G118" s="351">
        <v>0.15625</v>
      </c>
      <c r="H118" s="571">
        <v>0.052083333333333336</v>
      </c>
      <c r="I118" s="572"/>
      <c r="J118" s="567">
        <v>39890</v>
      </c>
      <c r="K118" s="313">
        <v>2009</v>
      </c>
      <c r="L118" s="313">
        <v>77</v>
      </c>
      <c r="M118" s="314">
        <v>0.20833333333333334</v>
      </c>
      <c r="N118" s="531" t="s">
        <v>488</v>
      </c>
      <c r="O118" s="296">
        <v>0.5</v>
      </c>
      <c r="P118" s="463" t="s">
        <v>232</v>
      </c>
      <c r="Q118" s="725" t="s">
        <v>541</v>
      </c>
      <c r="R118" s="381">
        <f t="shared" si="1"/>
        <v>608</v>
      </c>
      <c r="S118" s="739">
        <v>1506.822388</v>
      </c>
      <c r="T118" s="740">
        <v>91.411448</v>
      </c>
    </row>
    <row r="119" spans="1:23" ht="15">
      <c r="A119" s="307"/>
      <c r="B119" s="307">
        <v>110</v>
      </c>
      <c r="C119" s="292" t="s">
        <v>459</v>
      </c>
      <c r="D119" s="518">
        <v>39890</v>
      </c>
      <c r="E119" s="313">
        <v>2009</v>
      </c>
      <c r="F119" s="313">
        <v>77</v>
      </c>
      <c r="G119" s="351">
        <v>0.24513888888888888</v>
      </c>
      <c r="H119" s="571">
        <v>0.32430555555555557</v>
      </c>
      <c r="I119" s="572"/>
      <c r="J119" s="567">
        <v>39890</v>
      </c>
      <c r="K119" s="313">
        <v>2009</v>
      </c>
      <c r="L119" s="313">
        <v>77</v>
      </c>
      <c r="M119" s="314">
        <v>0.5694444444444444</v>
      </c>
      <c r="N119" s="531" t="s">
        <v>488</v>
      </c>
      <c r="O119" s="296">
        <v>15.5</v>
      </c>
      <c r="P119" s="462" t="s">
        <v>542</v>
      </c>
      <c r="Q119" s="725" t="s">
        <v>541</v>
      </c>
      <c r="R119" s="381">
        <f t="shared" si="1"/>
        <v>609</v>
      </c>
      <c r="S119" s="739">
        <v>1494.858521</v>
      </c>
      <c r="T119" s="740">
        <v>99.748451</v>
      </c>
      <c r="W119" s="21"/>
    </row>
    <row r="120" spans="1:20" ht="15">
      <c r="A120" s="307"/>
      <c r="B120" s="307">
        <v>111</v>
      </c>
      <c r="C120" s="292" t="s">
        <v>460</v>
      </c>
      <c r="D120" s="518">
        <v>39890</v>
      </c>
      <c r="E120" s="313">
        <v>2009</v>
      </c>
      <c r="F120" s="313">
        <v>77</v>
      </c>
      <c r="G120" s="351">
        <v>0.6805555555555555</v>
      </c>
      <c r="H120" s="571">
        <v>0.3333333333333333</v>
      </c>
      <c r="I120" s="572"/>
      <c r="J120" s="567">
        <v>39891</v>
      </c>
      <c r="K120" s="313">
        <v>2009</v>
      </c>
      <c r="L120" s="313">
        <v>78</v>
      </c>
      <c r="M120" s="314">
        <v>0.013888888888888888</v>
      </c>
      <c r="N120" s="531" t="s">
        <v>488</v>
      </c>
      <c r="O120" s="296">
        <v>15.5</v>
      </c>
      <c r="P120" s="462" t="s">
        <v>542</v>
      </c>
      <c r="Q120" s="725" t="s">
        <v>541</v>
      </c>
      <c r="R120" s="381">
        <f t="shared" si="1"/>
        <v>610</v>
      </c>
      <c r="S120" s="739">
        <v>1604.876587</v>
      </c>
      <c r="T120" s="740">
        <v>99.479818</v>
      </c>
    </row>
    <row r="121" spans="1:23" ht="15">
      <c r="A121" s="515">
        <v>38</v>
      </c>
      <c r="B121" s="515">
        <v>112</v>
      </c>
      <c r="C121" s="532" t="s">
        <v>462</v>
      </c>
      <c r="D121" s="533">
        <v>39891</v>
      </c>
      <c r="E121" s="534">
        <v>2009</v>
      </c>
      <c r="F121" s="534">
        <v>78</v>
      </c>
      <c r="G121" s="565">
        <v>0.013888888888888888</v>
      </c>
      <c r="H121" s="573">
        <v>0.051388888888888894</v>
      </c>
      <c r="I121" s="574">
        <v>0</v>
      </c>
      <c r="J121" s="568">
        <v>39891</v>
      </c>
      <c r="K121" s="534">
        <v>2009</v>
      </c>
      <c r="L121" s="534">
        <v>78</v>
      </c>
      <c r="M121" s="535">
        <v>0.06527777777777778</v>
      </c>
      <c r="N121" s="536">
        <v>4000</v>
      </c>
      <c r="O121" s="536"/>
      <c r="P121" s="541"/>
      <c r="Q121" s="538" t="s">
        <v>541</v>
      </c>
      <c r="R121" s="539">
        <f t="shared" si="1"/>
        <v>611</v>
      </c>
      <c r="S121" s="743">
        <v>1416.239624</v>
      </c>
      <c r="T121" s="744">
        <v>92.780024</v>
      </c>
      <c r="W121" s="21"/>
    </row>
    <row r="122" spans="1:23" ht="15">
      <c r="A122" s="515">
        <v>39</v>
      </c>
      <c r="B122" s="515">
        <v>113</v>
      </c>
      <c r="C122" s="532" t="s">
        <v>463</v>
      </c>
      <c r="D122" s="533">
        <v>39891</v>
      </c>
      <c r="E122" s="534">
        <v>2009</v>
      </c>
      <c r="F122" s="534">
        <v>78</v>
      </c>
      <c r="G122" s="565">
        <v>0.1076388888888889</v>
      </c>
      <c r="H122" s="573">
        <v>0.25</v>
      </c>
      <c r="I122" s="574">
        <v>0.08333333333333331</v>
      </c>
      <c r="J122" s="568">
        <v>39891</v>
      </c>
      <c r="K122" s="534">
        <v>2009</v>
      </c>
      <c r="L122" s="534">
        <v>78</v>
      </c>
      <c r="M122" s="535">
        <v>0.44097222222222227</v>
      </c>
      <c r="N122" s="536">
        <v>3000</v>
      </c>
      <c r="O122" s="536"/>
      <c r="P122" s="541"/>
      <c r="Q122" s="538" t="s">
        <v>541</v>
      </c>
      <c r="R122" s="539">
        <f t="shared" si="1"/>
        <v>612</v>
      </c>
      <c r="S122" s="743">
        <v>1196.093994</v>
      </c>
      <c r="T122" s="744">
        <v>100</v>
      </c>
      <c r="W122" s="21"/>
    </row>
    <row r="123" spans="1:20" ht="15">
      <c r="A123" s="307"/>
      <c r="B123" s="307">
        <v>114</v>
      </c>
      <c r="C123" s="292" t="s">
        <v>464</v>
      </c>
      <c r="D123" s="518">
        <v>39891</v>
      </c>
      <c r="E123" s="313">
        <v>2009</v>
      </c>
      <c r="F123" s="313">
        <v>78</v>
      </c>
      <c r="G123" s="351">
        <v>0.6215277777777778</v>
      </c>
      <c r="H123" s="571">
        <v>0.4166666666666667</v>
      </c>
      <c r="I123" s="572"/>
      <c r="J123" s="567">
        <v>39892</v>
      </c>
      <c r="K123" s="313">
        <v>2009</v>
      </c>
      <c r="L123" s="313">
        <v>79</v>
      </c>
      <c r="M123" s="314">
        <v>0.03819444444444444</v>
      </c>
      <c r="N123" s="531" t="s">
        <v>488</v>
      </c>
      <c r="O123" s="296">
        <v>0.5</v>
      </c>
      <c r="P123" s="463" t="s">
        <v>492</v>
      </c>
      <c r="Q123" s="725" t="s">
        <v>541</v>
      </c>
      <c r="R123" s="381">
        <f aca="true" t="shared" si="2" ref="R123:R132">IF(MID(C123,6,7)="NO_DATA",50,IF(B123=""," ",$R$2+B123-1))</f>
        <v>613</v>
      </c>
      <c r="S123" s="739">
        <v>1281.199219</v>
      </c>
      <c r="T123" s="740">
        <v>99.983335</v>
      </c>
    </row>
    <row r="124" spans="1:23" ht="15">
      <c r="A124" s="515">
        <v>40</v>
      </c>
      <c r="B124" s="515">
        <v>115</v>
      </c>
      <c r="C124" s="532" t="s">
        <v>465</v>
      </c>
      <c r="D124" s="533">
        <v>39892</v>
      </c>
      <c r="E124" s="534">
        <v>2009</v>
      </c>
      <c r="F124" s="534">
        <v>79</v>
      </c>
      <c r="G124" s="565">
        <v>0.1076388888888889</v>
      </c>
      <c r="H124" s="573">
        <v>0.25</v>
      </c>
      <c r="I124" s="574">
        <v>0.08333333333333331</v>
      </c>
      <c r="J124" s="568">
        <v>39892</v>
      </c>
      <c r="K124" s="534">
        <v>2009</v>
      </c>
      <c r="L124" s="534">
        <v>79</v>
      </c>
      <c r="M124" s="535">
        <v>0.44097222222222227</v>
      </c>
      <c r="N124" s="536">
        <v>3000</v>
      </c>
      <c r="O124" s="536"/>
      <c r="P124" s="541"/>
      <c r="Q124" s="538" t="s">
        <v>541</v>
      </c>
      <c r="R124" s="539">
        <f t="shared" si="2"/>
        <v>614</v>
      </c>
      <c r="S124" s="743">
        <v>1006.547302</v>
      </c>
      <c r="T124" s="744">
        <v>100</v>
      </c>
      <c r="W124" s="21"/>
    </row>
    <row r="125" spans="1:20" ht="15">
      <c r="A125" s="307"/>
      <c r="B125" s="307">
        <v>116</v>
      </c>
      <c r="C125" s="292" t="s">
        <v>466</v>
      </c>
      <c r="D125" s="518">
        <v>39892</v>
      </c>
      <c r="E125" s="313">
        <v>2009</v>
      </c>
      <c r="F125" s="313">
        <v>79</v>
      </c>
      <c r="G125" s="351">
        <v>0.46875</v>
      </c>
      <c r="H125" s="571">
        <v>0.125</v>
      </c>
      <c r="I125" s="572"/>
      <c r="J125" s="567">
        <v>39892</v>
      </c>
      <c r="K125" s="313">
        <v>2009</v>
      </c>
      <c r="L125" s="313">
        <v>79</v>
      </c>
      <c r="M125" s="314">
        <v>0.59375</v>
      </c>
      <c r="N125" s="531" t="s">
        <v>488</v>
      </c>
      <c r="O125" s="296">
        <v>15.5</v>
      </c>
      <c r="P125" s="462" t="s">
        <v>542</v>
      </c>
      <c r="Q125" s="725" t="s">
        <v>541</v>
      </c>
      <c r="R125" s="381">
        <f t="shared" si="2"/>
        <v>615</v>
      </c>
      <c r="S125" s="739">
        <v>1425.914551</v>
      </c>
      <c r="T125" s="740">
        <v>99.62666</v>
      </c>
    </row>
    <row r="126" spans="1:20" ht="15">
      <c r="A126" s="307"/>
      <c r="B126" s="307">
        <v>117</v>
      </c>
      <c r="C126" s="292" t="s">
        <v>467</v>
      </c>
      <c r="D126" s="518">
        <v>39892</v>
      </c>
      <c r="E126" s="313">
        <v>2009</v>
      </c>
      <c r="F126" s="313">
        <v>79</v>
      </c>
      <c r="G126" s="351">
        <v>0.59375</v>
      </c>
      <c r="H126" s="571">
        <v>0.0763888888888889</v>
      </c>
      <c r="I126" s="572"/>
      <c r="J126" s="567">
        <v>39892</v>
      </c>
      <c r="K126" s="313">
        <v>2009</v>
      </c>
      <c r="L126" s="313">
        <v>79</v>
      </c>
      <c r="M126" s="314">
        <v>0.6701388888888888</v>
      </c>
      <c r="N126" s="531" t="s">
        <v>488</v>
      </c>
      <c r="O126" s="296">
        <v>15.5</v>
      </c>
      <c r="P126" s="462" t="s">
        <v>542</v>
      </c>
      <c r="Q126" s="725" t="s">
        <v>541</v>
      </c>
      <c r="R126" s="381">
        <f t="shared" si="2"/>
        <v>616</v>
      </c>
      <c r="S126" s="739">
        <v>1088.156494</v>
      </c>
      <c r="T126" s="740">
        <v>100</v>
      </c>
    </row>
    <row r="127" spans="1:23" ht="15">
      <c r="A127" s="307"/>
      <c r="B127" s="307">
        <v>118</v>
      </c>
      <c r="C127" s="292" t="s">
        <v>468</v>
      </c>
      <c r="D127" s="518">
        <v>39892</v>
      </c>
      <c r="E127" s="313">
        <v>2009</v>
      </c>
      <c r="F127" s="313">
        <v>79</v>
      </c>
      <c r="G127" s="351">
        <v>0.8333333333333334</v>
      </c>
      <c r="H127" s="571">
        <v>0.19444444444444445</v>
      </c>
      <c r="I127" s="572"/>
      <c r="J127" s="567">
        <v>39893</v>
      </c>
      <c r="K127" s="313">
        <v>2009</v>
      </c>
      <c r="L127" s="313">
        <v>80</v>
      </c>
      <c r="M127" s="314">
        <v>0.027777777777777776</v>
      </c>
      <c r="N127" s="531" t="s">
        <v>488</v>
      </c>
      <c r="O127" s="296">
        <v>15.5</v>
      </c>
      <c r="P127" s="462" t="s">
        <v>542</v>
      </c>
      <c r="Q127" s="725" t="s">
        <v>541</v>
      </c>
      <c r="R127" s="381">
        <f t="shared" si="2"/>
        <v>617</v>
      </c>
      <c r="S127" s="739">
        <v>1396.774658</v>
      </c>
      <c r="T127" s="740">
        <v>99.580956</v>
      </c>
      <c r="W127" s="21"/>
    </row>
    <row r="128" spans="1:23" ht="15">
      <c r="A128" s="515">
        <v>41</v>
      </c>
      <c r="B128" s="515">
        <v>119</v>
      </c>
      <c r="C128" s="532" t="s">
        <v>470</v>
      </c>
      <c r="D128" s="533">
        <v>39893</v>
      </c>
      <c r="E128" s="534">
        <v>2009</v>
      </c>
      <c r="F128" s="534">
        <v>80</v>
      </c>
      <c r="G128" s="565">
        <v>0.09722222222222222</v>
      </c>
      <c r="H128" s="573">
        <v>0.25</v>
      </c>
      <c r="I128" s="574">
        <v>0.08333333333333331</v>
      </c>
      <c r="J128" s="568">
        <v>39893</v>
      </c>
      <c r="K128" s="534">
        <v>2009</v>
      </c>
      <c r="L128" s="534">
        <v>80</v>
      </c>
      <c r="M128" s="535">
        <v>0.4305555555555556</v>
      </c>
      <c r="N128" s="536">
        <v>3000</v>
      </c>
      <c r="O128" s="536"/>
      <c r="P128" s="537"/>
      <c r="Q128" s="538" t="s">
        <v>541</v>
      </c>
      <c r="R128" s="539">
        <f t="shared" si="2"/>
        <v>618</v>
      </c>
      <c r="S128" s="743">
        <v>1557.50293</v>
      </c>
      <c r="T128" s="744">
        <v>72.672844</v>
      </c>
      <c r="W128" s="21"/>
    </row>
    <row r="129" spans="1:20" ht="15">
      <c r="A129" s="307"/>
      <c r="B129" s="307">
        <v>120</v>
      </c>
      <c r="C129" s="292" t="s">
        <v>471</v>
      </c>
      <c r="D129" s="518">
        <v>39893</v>
      </c>
      <c r="E129" s="313">
        <v>2009</v>
      </c>
      <c r="F129" s="313">
        <v>80</v>
      </c>
      <c r="G129" s="351">
        <v>0.8125</v>
      </c>
      <c r="H129" s="571">
        <v>0.18055555555555555</v>
      </c>
      <c r="I129" s="572"/>
      <c r="J129" s="567">
        <v>39893</v>
      </c>
      <c r="K129" s="313">
        <v>2009</v>
      </c>
      <c r="L129" s="313">
        <v>80</v>
      </c>
      <c r="M129" s="314">
        <v>0.9930555555555555</v>
      </c>
      <c r="N129" s="531" t="s">
        <v>488</v>
      </c>
      <c r="O129" s="296">
        <v>15.5</v>
      </c>
      <c r="P129" s="462" t="s">
        <v>542</v>
      </c>
      <c r="Q129" s="725" t="s">
        <v>541</v>
      </c>
      <c r="R129" s="381">
        <f t="shared" si="2"/>
        <v>619</v>
      </c>
      <c r="S129" s="739">
        <v>1709.233276</v>
      </c>
      <c r="T129" s="740">
        <v>64.174664</v>
      </c>
    </row>
    <row r="130" spans="1:23" ht="15">
      <c r="A130" s="515">
        <v>42</v>
      </c>
      <c r="B130" s="515">
        <v>121</v>
      </c>
      <c r="C130" s="532" t="s">
        <v>473</v>
      </c>
      <c r="D130" s="533">
        <v>39893</v>
      </c>
      <c r="E130" s="534">
        <v>2009</v>
      </c>
      <c r="F130" s="534">
        <v>80</v>
      </c>
      <c r="G130" s="565">
        <v>0.9930555555555555</v>
      </c>
      <c r="H130" s="573">
        <v>0.06180555555555556</v>
      </c>
      <c r="I130" s="574">
        <v>0</v>
      </c>
      <c r="J130" s="568">
        <v>39894</v>
      </c>
      <c r="K130" s="534">
        <v>2009</v>
      </c>
      <c r="L130" s="534">
        <v>81</v>
      </c>
      <c r="M130" s="535">
        <v>0.05486111111111111</v>
      </c>
      <c r="N130" s="536">
        <v>4000</v>
      </c>
      <c r="O130" s="536"/>
      <c r="P130" s="541"/>
      <c r="Q130" s="538" t="s">
        <v>541</v>
      </c>
      <c r="R130" s="539">
        <f t="shared" si="2"/>
        <v>620</v>
      </c>
      <c r="S130" s="743">
        <v>1633.610596</v>
      </c>
      <c r="T130" s="744">
        <v>62.121212</v>
      </c>
      <c r="W130" s="21"/>
    </row>
    <row r="131" spans="1:23" ht="15.75">
      <c r="A131" s="760">
        <v>43</v>
      </c>
      <c r="B131" s="760">
        <v>122</v>
      </c>
      <c r="C131" s="761" t="s">
        <v>474</v>
      </c>
      <c r="D131" s="762">
        <v>39894</v>
      </c>
      <c r="E131" s="763">
        <v>2009</v>
      </c>
      <c r="F131" s="763">
        <v>81</v>
      </c>
      <c r="G131" s="764">
        <v>0.09722222222222222</v>
      </c>
      <c r="H131" s="765">
        <v>0.25</v>
      </c>
      <c r="I131" s="766">
        <v>0.08333333333333331</v>
      </c>
      <c r="J131" s="767">
        <v>39894</v>
      </c>
      <c r="K131" s="763">
        <v>2009</v>
      </c>
      <c r="L131" s="763">
        <v>81</v>
      </c>
      <c r="M131" s="768">
        <v>0.4305555555555556</v>
      </c>
      <c r="N131" s="769">
        <v>3000</v>
      </c>
      <c r="O131" s="769"/>
      <c r="P131" s="774"/>
      <c r="Q131" s="771" t="s">
        <v>541</v>
      </c>
      <c r="R131" s="772">
        <f t="shared" si="2"/>
        <v>621</v>
      </c>
      <c r="S131" s="773">
        <v>1556.573486</v>
      </c>
      <c r="T131" s="744">
        <v>56.575388</v>
      </c>
      <c r="U131" s="405">
        <v>1</v>
      </c>
      <c r="W131" s="21"/>
    </row>
    <row r="132" spans="1:20" ht="15">
      <c r="A132" s="307"/>
      <c r="B132" s="307">
        <v>123</v>
      </c>
      <c r="C132" s="292" t="s">
        <v>475</v>
      </c>
      <c r="D132" s="518">
        <v>39894</v>
      </c>
      <c r="E132" s="313">
        <v>2009</v>
      </c>
      <c r="F132" s="313">
        <v>81</v>
      </c>
      <c r="G132" s="351">
        <v>0.4583333333333333</v>
      </c>
      <c r="H132" s="571">
        <v>0.052083333333333336</v>
      </c>
      <c r="I132" s="572"/>
      <c r="J132" s="567">
        <v>39894</v>
      </c>
      <c r="K132" s="313">
        <v>2009</v>
      </c>
      <c r="L132" s="313">
        <v>81</v>
      </c>
      <c r="M132" s="314">
        <v>0.5104166666666666</v>
      </c>
      <c r="N132" s="531" t="s">
        <v>488</v>
      </c>
      <c r="O132" s="296">
        <v>0.5</v>
      </c>
      <c r="P132" s="463" t="s">
        <v>232</v>
      </c>
      <c r="Q132" s="725" t="s">
        <v>541</v>
      </c>
      <c r="R132" s="381">
        <f t="shared" si="2"/>
        <v>622</v>
      </c>
      <c r="S132" s="739">
        <v>1683.998047</v>
      </c>
      <c r="T132" s="740">
        <v>70.539284</v>
      </c>
    </row>
    <row r="133" spans="1:20" ht="15">
      <c r="A133" s="307"/>
      <c r="B133" s="307">
        <v>124</v>
      </c>
      <c r="C133" s="292" t="s">
        <v>476</v>
      </c>
      <c r="D133" s="518">
        <v>39894</v>
      </c>
      <c r="E133" s="313">
        <v>2009</v>
      </c>
      <c r="F133" s="313">
        <v>81</v>
      </c>
      <c r="G133" s="351">
        <v>0.5104166666666666</v>
      </c>
      <c r="H133" s="571">
        <v>0.32222222222222224</v>
      </c>
      <c r="I133" s="572"/>
      <c r="J133" s="567">
        <v>39894</v>
      </c>
      <c r="K133" s="313">
        <v>2009</v>
      </c>
      <c r="L133" s="313">
        <v>81</v>
      </c>
      <c r="M133" s="314">
        <v>0.8326388888888889</v>
      </c>
      <c r="N133" s="531" t="s">
        <v>488</v>
      </c>
      <c r="O133" s="296">
        <v>15.5</v>
      </c>
      <c r="P133" s="462" t="s">
        <v>542</v>
      </c>
      <c r="Q133" s="725" t="s">
        <v>541</v>
      </c>
      <c r="R133" s="381">
        <f aca="true" t="shared" si="3" ref="R133:R138">IF(MID(C133,6,7)="NO_DATA",50,IF(B133=""," ",$R$2+B133-1))</f>
        <v>623</v>
      </c>
      <c r="S133" s="739">
        <v>1754.544189</v>
      </c>
      <c r="T133" s="740">
        <v>98.648793</v>
      </c>
    </row>
    <row r="134" spans="1:20" ht="15">
      <c r="A134" s="307"/>
      <c r="B134" s="307">
        <v>125</v>
      </c>
      <c r="C134" s="292" t="s">
        <v>478</v>
      </c>
      <c r="D134" s="518">
        <v>39894</v>
      </c>
      <c r="E134" s="313">
        <v>2009</v>
      </c>
      <c r="F134" s="313">
        <v>81</v>
      </c>
      <c r="G134" s="351">
        <v>0.8326388888888889</v>
      </c>
      <c r="H134" s="571">
        <v>0.1951388888888889</v>
      </c>
      <c r="I134" s="572"/>
      <c r="J134" s="567">
        <v>39895</v>
      </c>
      <c r="K134" s="313">
        <v>2009</v>
      </c>
      <c r="L134" s="313">
        <v>82</v>
      </c>
      <c r="M134" s="314">
        <v>0.027777777777777776</v>
      </c>
      <c r="N134" s="531" t="s">
        <v>488</v>
      </c>
      <c r="O134" s="296">
        <v>15.5</v>
      </c>
      <c r="P134" s="462" t="s">
        <v>542</v>
      </c>
      <c r="Q134" s="725" t="s">
        <v>541</v>
      </c>
      <c r="R134" s="381">
        <f t="shared" si="3"/>
        <v>624</v>
      </c>
      <c r="S134" s="739">
        <v>1438.853149</v>
      </c>
      <c r="T134" s="740">
        <v>99.679947</v>
      </c>
    </row>
    <row r="135" spans="1:23" ht="15">
      <c r="A135" s="515">
        <v>44</v>
      </c>
      <c r="B135" s="515">
        <v>126</v>
      </c>
      <c r="C135" s="532" t="s">
        <v>479</v>
      </c>
      <c r="D135" s="533">
        <v>39895</v>
      </c>
      <c r="E135" s="534">
        <v>2009</v>
      </c>
      <c r="F135" s="534">
        <v>82</v>
      </c>
      <c r="G135" s="565">
        <v>0.09722222222222222</v>
      </c>
      <c r="H135" s="573">
        <v>0.25</v>
      </c>
      <c r="I135" s="574">
        <v>0.08333333333333331</v>
      </c>
      <c r="J135" s="568">
        <v>39895</v>
      </c>
      <c r="K135" s="534">
        <v>2009</v>
      </c>
      <c r="L135" s="534">
        <v>82</v>
      </c>
      <c r="M135" s="535">
        <v>0.4305555555555556</v>
      </c>
      <c r="N135" s="536">
        <v>3000</v>
      </c>
      <c r="O135" s="536"/>
      <c r="P135" s="540"/>
      <c r="Q135" s="538" t="s">
        <v>541</v>
      </c>
      <c r="R135" s="539">
        <f t="shared" si="3"/>
        <v>625</v>
      </c>
      <c r="S135" s="743">
        <v>1060.847656</v>
      </c>
      <c r="T135" s="744">
        <v>100</v>
      </c>
      <c r="W135" s="21"/>
    </row>
    <row r="136" spans="1:20" ht="15">
      <c r="A136" s="307"/>
      <c r="B136" s="307">
        <v>127</v>
      </c>
      <c r="C136" s="292" t="s">
        <v>480</v>
      </c>
      <c r="D136" s="518">
        <v>39895</v>
      </c>
      <c r="E136" s="313">
        <v>2009</v>
      </c>
      <c r="F136" s="313">
        <v>82</v>
      </c>
      <c r="G136" s="351">
        <v>0.4583333333333333</v>
      </c>
      <c r="H136" s="571">
        <v>0.548611111111111</v>
      </c>
      <c r="I136" s="572"/>
      <c r="J136" s="567">
        <v>39896</v>
      </c>
      <c r="K136" s="313">
        <v>2009</v>
      </c>
      <c r="L136" s="313">
        <v>83</v>
      </c>
      <c r="M136" s="314">
        <v>0.006944444444444444</v>
      </c>
      <c r="N136" s="531" t="s">
        <v>488</v>
      </c>
      <c r="O136" s="296">
        <v>15.5</v>
      </c>
      <c r="P136" s="462" t="s">
        <v>542</v>
      </c>
      <c r="Q136" s="725" t="s">
        <v>541</v>
      </c>
      <c r="R136" s="381">
        <f t="shared" si="3"/>
        <v>626</v>
      </c>
      <c r="S136" s="739">
        <v>1405.425659</v>
      </c>
      <c r="T136" s="740">
        <v>99.908245</v>
      </c>
    </row>
    <row r="137" spans="1:23" ht="15">
      <c r="A137" s="515">
        <v>45</v>
      </c>
      <c r="B137" s="515">
        <v>128</v>
      </c>
      <c r="C137" s="532" t="s">
        <v>481</v>
      </c>
      <c r="D137" s="533">
        <v>39896</v>
      </c>
      <c r="E137" s="534">
        <v>2009</v>
      </c>
      <c r="F137" s="534">
        <v>83</v>
      </c>
      <c r="G137" s="565">
        <v>0.09722222222222222</v>
      </c>
      <c r="H137" s="573">
        <v>0.25</v>
      </c>
      <c r="I137" s="574">
        <v>0.08333333333333331</v>
      </c>
      <c r="J137" s="568">
        <v>39896</v>
      </c>
      <c r="K137" s="534">
        <v>2009</v>
      </c>
      <c r="L137" s="534">
        <v>83</v>
      </c>
      <c r="M137" s="535">
        <v>0.4305555555555556</v>
      </c>
      <c r="N137" s="536">
        <v>3000</v>
      </c>
      <c r="O137" s="536"/>
      <c r="P137" s="537"/>
      <c r="Q137" s="538" t="s">
        <v>541</v>
      </c>
      <c r="R137" s="539">
        <f t="shared" si="3"/>
        <v>627</v>
      </c>
      <c r="S137" s="743">
        <v>1054.753052</v>
      </c>
      <c r="T137" s="744">
        <v>100</v>
      </c>
      <c r="W137" s="21"/>
    </row>
    <row r="138" spans="1:20" ht="15">
      <c r="A138" s="307"/>
      <c r="B138" s="307">
        <v>129</v>
      </c>
      <c r="C138" s="292" t="s">
        <v>482</v>
      </c>
      <c r="D138" s="518">
        <v>39896</v>
      </c>
      <c r="E138" s="313">
        <v>2009</v>
      </c>
      <c r="F138" s="313">
        <v>83</v>
      </c>
      <c r="G138" s="351">
        <v>0.4583333333333333</v>
      </c>
      <c r="H138" s="571">
        <v>0.052083333333333336</v>
      </c>
      <c r="I138" s="572"/>
      <c r="J138" s="567">
        <v>39896</v>
      </c>
      <c r="K138" s="313">
        <v>2009</v>
      </c>
      <c r="L138" s="313">
        <v>83</v>
      </c>
      <c r="M138" s="314">
        <v>0.5104166666666666</v>
      </c>
      <c r="N138" s="531" t="s">
        <v>488</v>
      </c>
      <c r="O138" s="296">
        <v>0.5</v>
      </c>
      <c r="P138" s="463" t="s">
        <v>232</v>
      </c>
      <c r="Q138" s="725" t="s">
        <v>541</v>
      </c>
      <c r="R138" s="381">
        <f t="shared" si="3"/>
        <v>628</v>
      </c>
      <c r="S138" s="739">
        <v>1689.658936</v>
      </c>
      <c r="T138" s="740">
        <v>76.331556</v>
      </c>
    </row>
    <row r="139" spans="1:20" ht="15">
      <c r="A139" s="307"/>
      <c r="B139" s="307">
        <v>130</v>
      </c>
      <c r="C139" s="292" t="s">
        <v>483</v>
      </c>
      <c r="D139" s="518">
        <v>39896</v>
      </c>
      <c r="E139" s="313">
        <v>2009</v>
      </c>
      <c r="F139" s="313">
        <v>83</v>
      </c>
      <c r="G139" s="351">
        <v>0.59375</v>
      </c>
      <c r="H139" s="571">
        <v>0.4236111111111111</v>
      </c>
      <c r="I139" s="572"/>
      <c r="J139" s="567">
        <v>39897</v>
      </c>
      <c r="K139" s="313">
        <v>2009</v>
      </c>
      <c r="L139" s="313">
        <v>84</v>
      </c>
      <c r="M139" s="314">
        <v>0.017361111111111112</v>
      </c>
      <c r="N139" s="531" t="s">
        <v>488</v>
      </c>
      <c r="O139" s="296">
        <v>0.5</v>
      </c>
      <c r="P139" s="463" t="s">
        <v>492</v>
      </c>
      <c r="Q139" s="725" t="s">
        <v>541</v>
      </c>
      <c r="R139" s="381">
        <f>IF(MID(C139,6,7)="NO_DATA",50,IF(B139=""," ",$R$2+B139-1))</f>
        <v>629</v>
      </c>
      <c r="S139" s="739">
        <v>1503.159058</v>
      </c>
      <c r="T139" s="740">
        <v>99.479586</v>
      </c>
    </row>
    <row r="140" spans="1:23" ht="15">
      <c r="A140" s="515">
        <v>46</v>
      </c>
      <c r="B140" s="515">
        <v>131</v>
      </c>
      <c r="C140" s="532" t="s">
        <v>484</v>
      </c>
      <c r="D140" s="533">
        <v>39897</v>
      </c>
      <c r="E140" s="534">
        <v>2009</v>
      </c>
      <c r="F140" s="534">
        <v>84</v>
      </c>
      <c r="G140" s="565">
        <v>0.08680555555555557</v>
      </c>
      <c r="H140" s="573">
        <v>0.25</v>
      </c>
      <c r="I140" s="574">
        <v>0.08333333333333331</v>
      </c>
      <c r="J140" s="568">
        <v>39897</v>
      </c>
      <c r="K140" s="534">
        <v>2009</v>
      </c>
      <c r="L140" s="534">
        <v>84</v>
      </c>
      <c r="M140" s="535">
        <v>0.4201388888888889</v>
      </c>
      <c r="N140" s="536">
        <v>3000</v>
      </c>
      <c r="O140" s="536"/>
      <c r="P140" s="540"/>
      <c r="Q140" s="538" t="s">
        <v>541</v>
      </c>
      <c r="R140" s="539">
        <f>IF(MID(C140,6,7)="NO_DATA",50,IF(B140=""," ",$R$2+B140-1))</f>
        <v>630</v>
      </c>
      <c r="S140" s="743">
        <v>1104</v>
      </c>
      <c r="T140" s="744">
        <v>100</v>
      </c>
      <c r="W140" s="21"/>
    </row>
    <row r="141" spans="1:21" ht="16.5" thickBot="1">
      <c r="A141" s="760">
        <v>47</v>
      </c>
      <c r="B141" s="760">
        <v>132</v>
      </c>
      <c r="C141" s="761" t="s">
        <v>485</v>
      </c>
      <c r="D141" s="762">
        <v>39898</v>
      </c>
      <c r="E141" s="763">
        <v>2009</v>
      </c>
      <c r="F141" s="763">
        <v>85</v>
      </c>
      <c r="G141" s="764">
        <v>0.08680555555555557</v>
      </c>
      <c r="H141" s="775">
        <v>0.25</v>
      </c>
      <c r="I141" s="776">
        <v>0.08333333333333331</v>
      </c>
      <c r="J141" s="777">
        <v>39898</v>
      </c>
      <c r="K141" s="778">
        <v>2009</v>
      </c>
      <c r="L141" s="778">
        <v>85</v>
      </c>
      <c r="M141" s="779">
        <v>0.4201388888888889</v>
      </c>
      <c r="N141" s="780">
        <v>3000</v>
      </c>
      <c r="O141" s="780"/>
      <c r="P141" s="781"/>
      <c r="Q141" s="782" t="s">
        <v>541</v>
      </c>
      <c r="R141" s="783">
        <f>IF(MID(C141,6,7)="NO_DATA",50,IF(B141=""," ",$R$2+B141-1))</f>
        <v>631</v>
      </c>
      <c r="S141" s="784">
        <v>1653.174438</v>
      </c>
      <c r="T141" s="745">
        <v>31.706935</v>
      </c>
      <c r="U141" s="405">
        <v>1</v>
      </c>
    </row>
    <row r="142" spans="1:15" ht="15.75" thickBot="1">
      <c r="A142" s="307"/>
      <c r="B142" s="307"/>
      <c r="C142" s="494" t="s">
        <v>487</v>
      </c>
      <c r="D142" s="520">
        <v>39532</v>
      </c>
      <c r="E142" s="317">
        <v>2009</v>
      </c>
      <c r="F142" s="317">
        <v>85</v>
      </c>
      <c r="G142" s="318">
        <v>0.4201388888888889</v>
      </c>
      <c r="H142" s="46"/>
      <c r="I142" s="46"/>
      <c r="J142" s="47"/>
      <c r="K142" s="47"/>
      <c r="L142" s="47"/>
      <c r="M142" s="47"/>
      <c r="N142" s="48"/>
      <c r="O142" s="49"/>
    </row>
    <row r="143" spans="21:22" ht="15">
      <c r="U143" s="405">
        <f>SUM(U7:U141)</f>
        <v>19</v>
      </c>
      <c r="V143" s="405">
        <f>SUM(V7:V141)</f>
        <v>9</v>
      </c>
    </row>
    <row r="144" spans="1:9" ht="15">
      <c r="A144" s="20">
        <f>COUNTA(A7:A142)</f>
        <v>47</v>
      </c>
      <c r="C144" s="20" t="s">
        <v>110</v>
      </c>
      <c r="D144" s="9">
        <f>G144</f>
        <v>12.989583333333332</v>
      </c>
      <c r="F144" s="20">
        <f>DAY(G144)</f>
        <v>12</v>
      </c>
      <c r="G144" s="12">
        <f>G150+G146</f>
        <v>12.989583333333332</v>
      </c>
      <c r="I144" s="12"/>
    </row>
    <row r="146" spans="3:13" ht="15">
      <c r="C146" s="20" t="s">
        <v>111</v>
      </c>
      <c r="D146" s="9">
        <f>G146</f>
        <v>12.684027777777777</v>
      </c>
      <c r="F146" s="20">
        <f>DAY(G146)</f>
        <v>12</v>
      </c>
      <c r="G146" s="12">
        <f>G147+G148</f>
        <v>12.684027777777777</v>
      </c>
      <c r="I146" s="54">
        <f>'Deep Space Cals'!I120</f>
        <v>12.684027777777784</v>
      </c>
      <c r="J146" s="54" t="b">
        <f>D146=I146</f>
        <v>1</v>
      </c>
      <c r="K146" s="54"/>
      <c r="M146" s="54">
        <f>I146-D146</f>
        <v>0</v>
      </c>
    </row>
    <row r="147" spans="3:9" ht="15">
      <c r="C147" s="20" t="s">
        <v>112</v>
      </c>
      <c r="F147" s="20">
        <f>DAY(G147)</f>
        <v>9</v>
      </c>
      <c r="G147" s="12">
        <f>H11+H14+H15+H17+H18+H20+H21+H26+H27+H30+H36+H38+H45+H50+H51+H57+H60+H63+H66+H69+H71+H76+H77+H80+H84+H89+H94+H96+H99+H102+H103+H106+H107+H110+H112+H114+H117+H121+H122+H124+H128+H130+H131+H135+H137+H140+H141</f>
        <v>9.710069444444443</v>
      </c>
      <c r="I147" s="54"/>
    </row>
    <row r="148" spans="3:7" ht="15">
      <c r="C148" s="20" t="s">
        <v>113</v>
      </c>
      <c r="F148" s="20">
        <f>DAY(G148)</f>
        <v>2</v>
      </c>
      <c r="G148" s="12">
        <f>I11+I14+I15+I17+I18+I20+I21+I26+I27+I30+I36+I38+I45+I50+I51+I57+I60+I63+I66+I69+I71+I76+I77+I80+I84+I89+I94+I96+I99+I102+I103+I106+I107+I110+I112+I114+I117+I121+I122+I124+I128+I130+I131+I135+I137+I140+I141</f>
        <v>2.973958333333334</v>
      </c>
    </row>
    <row r="149" ht="15">
      <c r="D149" s="55"/>
    </row>
    <row r="150" spans="3:10" ht="15">
      <c r="C150" s="20" t="s">
        <v>114</v>
      </c>
      <c r="F150" s="20">
        <f>DAY(G150)</f>
        <v>0</v>
      </c>
      <c r="G150" s="12">
        <f>H25+H35+H44+H46+H52+H56+H58+H65+H88+H93+H98+H115</f>
        <v>0.3055555555555556</v>
      </c>
      <c r="I150" s="9"/>
      <c r="J150" s="9"/>
    </row>
    <row r="151" spans="4:9" ht="15">
      <c r="D151" s="9"/>
      <c r="G151" s="12"/>
      <c r="H151" s="21"/>
      <c r="I151" s="54"/>
    </row>
    <row r="152" spans="3:11" ht="15">
      <c r="C152" s="20" t="s">
        <v>115</v>
      </c>
      <c r="D152" s="9">
        <f>G152</f>
        <v>17.334722222222222</v>
      </c>
      <c r="F152" s="20">
        <f>DAY(G152)</f>
        <v>17</v>
      </c>
      <c r="G152" s="12">
        <f>H10+H12+H13+H16+H19+H22+H23+H24+H28+H29+H31+H32+H33+H34+H37+SUM(H39:H43)+SUM(H47:H49)+SUM(H53:H55)+H59+H61+H62+H64+H67+H68+H70+SUM(H72:H75)+H78+H79+SUM(H81:H83)+SUM(H85:H87)+SUM(H90:H92)+H95+H97+H100+H101+H104+H105+H108+H109+H111+H113+H116+SUM(H118:H120)+H123+SUM(H125:H127)+H129+SUM(H132:H134)+H136+H138+H139</f>
        <v>17.334722222222222</v>
      </c>
      <c r="I152" s="9"/>
      <c r="J152" s="9"/>
      <c r="K152" s="9"/>
    </row>
    <row r="153" ht="15">
      <c r="D153" s="9"/>
    </row>
    <row r="154" ht="15">
      <c r="C154" s="20" t="s">
        <v>116</v>
      </c>
    </row>
    <row r="155" ht="15">
      <c r="C155" s="20" t="s">
        <v>117</v>
      </c>
    </row>
    <row r="158" spans="3:10" ht="15">
      <c r="C158" s="20" t="s">
        <v>283</v>
      </c>
      <c r="D158" s="9">
        <f>D144+D152</f>
        <v>30.324305555555554</v>
      </c>
      <c r="F158" s="20">
        <f>DAY(G158)</f>
        <v>30</v>
      </c>
      <c r="G158" s="12">
        <f>G144+G152</f>
        <v>30.324305555555554</v>
      </c>
      <c r="I158" s="9">
        <f>'CIMS TOL'!G166</f>
        <v>30.324305555555547</v>
      </c>
      <c r="J158" s="9" t="b">
        <f>D158=I158</f>
        <v>0</v>
      </c>
    </row>
  </sheetData>
  <sheetProtection/>
  <mergeCells count="11">
    <mergeCell ref="T5:T6"/>
    <mergeCell ref="N5:N6"/>
    <mergeCell ref="S5:S6"/>
    <mergeCell ref="O5:O6"/>
    <mergeCell ref="P5:P6"/>
    <mergeCell ref="Q5:Q6"/>
    <mergeCell ref="R5:R6"/>
    <mergeCell ref="C5:C6"/>
    <mergeCell ref="H5:I5"/>
    <mergeCell ref="D5:G5"/>
    <mergeCell ref="J5:M5"/>
  </mergeCells>
  <conditionalFormatting sqref="T10:T141">
    <cfRule type="cellIs" priority="1" dxfId="3" operator="lessThan" stopIfTrue="1">
      <formula>60</formula>
    </cfRule>
  </conditionalFormatting>
  <printOptions gridLines="1"/>
  <pageMargins left="0.75" right="0.75" top="1" bottom="1" header="0.511811023" footer="0.511811023"/>
  <pageSetup horizontalDpi="600" verticalDpi="600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2:R16"/>
  <sheetViews>
    <sheetView tabSelected="1" workbookViewId="0" topLeftCell="A1">
      <selection activeCell="A1" sqref="A1"/>
    </sheetView>
  </sheetViews>
  <sheetFormatPr defaultColWidth="9.140625" defaultRowHeight="12.75"/>
  <cols>
    <col min="2" max="2" width="6.8515625" style="0" bestFit="1" customWidth="1"/>
    <col min="3" max="3" width="5.140625" style="0" bestFit="1" customWidth="1"/>
    <col min="4" max="4" width="15.00390625" style="0" bestFit="1" customWidth="1"/>
    <col min="5" max="5" width="10.8515625" style="0" bestFit="1" customWidth="1"/>
    <col min="6" max="6" width="30.140625" style="0" bestFit="1" customWidth="1"/>
    <col min="7" max="7" width="8.7109375" style="0" bestFit="1" customWidth="1"/>
    <col min="8" max="8" width="2.57421875" style="0" bestFit="1" customWidth="1"/>
    <col min="9" max="9" width="3.8515625" style="0" bestFit="1" customWidth="1"/>
    <col min="10" max="10" width="9.57421875" style="0" bestFit="1" customWidth="1"/>
    <col min="11" max="15" width="10.140625" style="0" bestFit="1" customWidth="1"/>
    <col min="16" max="16" width="10.8515625" style="0" bestFit="1" customWidth="1"/>
    <col min="17" max="17" width="10.7109375" style="0" bestFit="1" customWidth="1"/>
    <col min="18" max="18" width="3.8515625" style="0" bestFit="1" customWidth="1"/>
  </cols>
  <sheetData>
    <row r="2" spans="1:3" ht="15">
      <c r="A2" s="949"/>
      <c r="B2" s="949" t="s">
        <v>493</v>
      </c>
      <c r="C2" s="949">
        <v>585</v>
      </c>
    </row>
    <row r="7" spans="1:6" ht="15">
      <c r="A7" s="949"/>
      <c r="B7" s="949"/>
      <c r="C7" s="949"/>
      <c r="D7" s="949" t="s">
        <v>495</v>
      </c>
      <c r="E7" s="949" t="s">
        <v>496</v>
      </c>
      <c r="F7" s="949" t="s">
        <v>497</v>
      </c>
    </row>
    <row r="9" spans="1:18" ht="15">
      <c r="A9" s="949"/>
      <c r="B9" s="949"/>
      <c r="C9" s="949"/>
      <c r="D9" s="950">
        <v>0</v>
      </c>
      <c r="E9" s="949">
        <v>0</v>
      </c>
      <c r="F9" s="949" t="s">
        <v>498</v>
      </c>
      <c r="G9" s="949" t="s">
        <v>499</v>
      </c>
      <c r="H9" s="949">
        <v>0</v>
      </c>
      <c r="I9" s="949">
        <v>39</v>
      </c>
      <c r="J9" s="949" t="s">
        <v>500</v>
      </c>
      <c r="K9" s="949" t="s">
        <v>501</v>
      </c>
      <c r="L9" s="949" t="s">
        <v>502</v>
      </c>
      <c r="M9" s="949" t="s">
        <v>503</v>
      </c>
      <c r="N9" s="949" t="s">
        <v>519</v>
      </c>
      <c r="O9" s="949" t="s">
        <v>520</v>
      </c>
      <c r="P9" s="949" t="s">
        <v>508</v>
      </c>
      <c r="Q9" s="949" t="s">
        <v>507</v>
      </c>
      <c r="R9" s="949">
        <v>80</v>
      </c>
    </row>
    <row r="10" spans="1:18" ht="15">
      <c r="A10" s="949"/>
      <c r="B10" s="949"/>
      <c r="C10" s="949"/>
      <c r="D10" s="950">
        <v>0.004166666666666667</v>
      </c>
      <c r="E10" s="949">
        <v>2880</v>
      </c>
      <c r="F10" s="949" t="s">
        <v>498</v>
      </c>
      <c r="G10" s="949" t="s">
        <v>499</v>
      </c>
      <c r="H10" s="949">
        <v>0</v>
      </c>
      <c r="I10" s="949">
        <v>39</v>
      </c>
      <c r="J10" s="949" t="s">
        <v>500</v>
      </c>
      <c r="K10" s="949" t="s">
        <v>501</v>
      </c>
      <c r="L10" s="949" t="s">
        <v>502</v>
      </c>
      <c r="M10" s="949" t="s">
        <v>503</v>
      </c>
      <c r="N10" s="949" t="s">
        <v>519</v>
      </c>
      <c r="O10" s="949" t="s">
        <v>520</v>
      </c>
      <c r="P10" s="949" t="s">
        <v>506</v>
      </c>
      <c r="Q10" s="949" t="s">
        <v>507</v>
      </c>
      <c r="R10" s="949">
        <v>80</v>
      </c>
    </row>
    <row r="11" spans="1:18" ht="15">
      <c r="A11" s="949"/>
      <c r="B11" s="949"/>
      <c r="C11" s="949"/>
      <c r="D11" s="950">
        <v>0.005787037037037038</v>
      </c>
      <c r="E11" s="949">
        <v>1120</v>
      </c>
      <c r="F11" s="949" t="s">
        <v>498</v>
      </c>
      <c r="G11" s="949" t="s">
        <v>499</v>
      </c>
      <c r="H11" s="949">
        <v>0</v>
      </c>
      <c r="I11" s="949">
        <v>39</v>
      </c>
      <c r="J11" s="949" t="s">
        <v>500</v>
      </c>
      <c r="K11" s="949" t="s">
        <v>501</v>
      </c>
      <c r="L11" s="949" t="s">
        <v>502</v>
      </c>
      <c r="M11" s="949" t="s">
        <v>503</v>
      </c>
      <c r="N11" s="949" t="s">
        <v>519</v>
      </c>
      <c r="O11" s="949" t="s">
        <v>520</v>
      </c>
      <c r="P11" s="949" t="s">
        <v>508</v>
      </c>
      <c r="Q11" s="949" t="s">
        <v>507</v>
      </c>
      <c r="R11" s="949">
        <v>80</v>
      </c>
    </row>
    <row r="12" spans="1:18" ht="15">
      <c r="A12" s="949"/>
      <c r="B12" s="949"/>
      <c r="C12" s="949"/>
      <c r="D12" s="950">
        <v>0.010300925925925927</v>
      </c>
      <c r="E12" s="949">
        <v>3120</v>
      </c>
      <c r="F12" s="949" t="s">
        <v>498</v>
      </c>
      <c r="G12" s="949" t="s">
        <v>499</v>
      </c>
      <c r="H12" s="949">
        <v>0</v>
      </c>
      <c r="I12" s="949">
        <v>39</v>
      </c>
      <c r="J12" s="949" t="s">
        <v>500</v>
      </c>
      <c r="K12" s="949" t="s">
        <v>501</v>
      </c>
      <c r="L12" s="949" t="s">
        <v>502</v>
      </c>
      <c r="M12" s="949" t="s">
        <v>503</v>
      </c>
      <c r="N12" s="949" t="s">
        <v>519</v>
      </c>
      <c r="O12" s="949" t="s">
        <v>520</v>
      </c>
      <c r="P12" s="949" t="s">
        <v>506</v>
      </c>
      <c r="Q12" s="949" t="s">
        <v>507</v>
      </c>
      <c r="R12" s="949">
        <v>80</v>
      </c>
    </row>
    <row r="13" spans="1:18" ht="15">
      <c r="A13" s="949"/>
      <c r="B13" s="949"/>
      <c r="C13" s="949"/>
      <c r="D13" s="950">
        <v>0.01099537037037037</v>
      </c>
      <c r="E13" s="949">
        <v>480</v>
      </c>
      <c r="F13" s="949" t="s">
        <v>498</v>
      </c>
      <c r="G13" s="949" t="s">
        <v>499</v>
      </c>
      <c r="H13" s="949">
        <v>0</v>
      </c>
      <c r="I13" s="949">
        <v>39</v>
      </c>
      <c r="J13" s="949" t="s">
        <v>500</v>
      </c>
      <c r="K13" s="949" t="s">
        <v>501</v>
      </c>
      <c r="L13" s="949" t="s">
        <v>502</v>
      </c>
      <c r="M13" s="949" t="s">
        <v>503</v>
      </c>
      <c r="N13" s="949" t="s">
        <v>519</v>
      </c>
      <c r="O13" s="949" t="s">
        <v>520</v>
      </c>
      <c r="P13" s="949" t="s">
        <v>508</v>
      </c>
      <c r="Q13" s="949" t="s">
        <v>507</v>
      </c>
      <c r="R13" s="949">
        <v>80</v>
      </c>
    </row>
    <row r="14" spans="1:18" ht="15">
      <c r="A14" s="949"/>
      <c r="B14" s="949"/>
      <c r="C14" s="949"/>
      <c r="D14" s="950">
        <v>0.2704861111111111</v>
      </c>
      <c r="E14" s="949">
        <v>179360</v>
      </c>
      <c r="F14" s="949" t="s">
        <v>498</v>
      </c>
      <c r="G14" s="949" t="s">
        <v>499</v>
      </c>
      <c r="H14" s="949">
        <v>0</v>
      </c>
      <c r="I14" s="949">
        <v>39</v>
      </c>
      <c r="J14" s="949" t="s">
        <v>500</v>
      </c>
      <c r="K14" s="949" t="s">
        <v>501</v>
      </c>
      <c r="L14" s="949" t="s">
        <v>502</v>
      </c>
      <c r="M14" s="949" t="s">
        <v>503</v>
      </c>
      <c r="N14" s="949" t="s">
        <v>519</v>
      </c>
      <c r="O14" s="949" t="s">
        <v>520</v>
      </c>
      <c r="P14" s="949" t="s">
        <v>506</v>
      </c>
      <c r="Q14" s="949" t="s">
        <v>507</v>
      </c>
      <c r="R14" s="949">
        <v>80</v>
      </c>
    </row>
    <row r="15" spans="1:18" ht="15">
      <c r="A15" s="949"/>
      <c r="B15" s="949"/>
      <c r="C15" s="949"/>
      <c r="D15" s="950">
        <v>0.271875</v>
      </c>
      <c r="E15" s="949">
        <v>960</v>
      </c>
      <c r="F15" s="949" t="s">
        <v>498</v>
      </c>
      <c r="G15" s="949" t="s">
        <v>499</v>
      </c>
      <c r="H15" s="949">
        <v>0</v>
      </c>
      <c r="I15" s="949">
        <v>39</v>
      </c>
      <c r="J15" s="949" t="s">
        <v>500</v>
      </c>
      <c r="K15" s="949" t="s">
        <v>501</v>
      </c>
      <c r="L15" s="949" t="s">
        <v>502</v>
      </c>
      <c r="M15" s="949" t="s">
        <v>503</v>
      </c>
      <c r="N15" s="949" t="s">
        <v>519</v>
      </c>
      <c r="O15" s="949" t="s">
        <v>520</v>
      </c>
      <c r="P15" s="949" t="s">
        <v>508</v>
      </c>
      <c r="Q15" s="949" t="s">
        <v>507</v>
      </c>
      <c r="R15" s="949">
        <v>80</v>
      </c>
    </row>
    <row r="16" spans="1:6" ht="15">
      <c r="A16" s="949"/>
      <c r="B16" s="949"/>
      <c r="C16" s="949"/>
      <c r="D16" s="950">
        <v>0.271875</v>
      </c>
      <c r="E16" s="949">
        <v>0</v>
      </c>
      <c r="F16" s="949" t="s">
        <v>509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R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710937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587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 aca="true" t="shared" si="0" ref="C9:C15"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 t="shared" si="0"/>
        <v>0.18867621527777775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 t="shared" si="0"/>
        <v>0.0006799768518518656</v>
      </c>
      <c r="D11" s="717">
        <v>0.18935619212962962</v>
      </c>
      <c r="E11" s="60">
        <v>130413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18" ht="15">
      <c r="A12" s="696">
        <v>7</v>
      </c>
      <c r="C12" s="699">
        <f t="shared" si="0"/>
        <v>0.18867621527777775</v>
      </c>
      <c r="D12" s="717">
        <v>0.19003616898148148</v>
      </c>
      <c r="E12" s="60">
        <v>470</v>
      </c>
      <c r="F12" s="60" t="s">
        <v>498</v>
      </c>
      <c r="G12" s="60" t="s">
        <v>499</v>
      </c>
      <c r="H12" s="60">
        <v>0</v>
      </c>
      <c r="I12" s="60">
        <v>39</v>
      </c>
      <c r="J12" s="60" t="s">
        <v>500</v>
      </c>
      <c r="K12" s="60" t="s">
        <v>501</v>
      </c>
      <c r="L12" s="60" t="s">
        <v>502</v>
      </c>
      <c r="M12" s="60" t="s">
        <v>503</v>
      </c>
      <c r="N12" s="60" t="s">
        <v>519</v>
      </c>
      <c r="O12" s="60" t="s">
        <v>520</v>
      </c>
      <c r="P12" s="60" t="s">
        <v>508</v>
      </c>
      <c r="Q12" s="60" t="s">
        <v>507</v>
      </c>
      <c r="R12" s="60">
        <v>80</v>
      </c>
    </row>
    <row r="13" spans="1:18" ht="15">
      <c r="A13" s="696">
        <v>7</v>
      </c>
      <c r="C13" s="699">
        <f t="shared" si="0"/>
        <v>0.0006799768518518934</v>
      </c>
      <c r="D13" s="717">
        <v>0.37871238425925924</v>
      </c>
      <c r="E13" s="60">
        <v>130413</v>
      </c>
      <c r="F13" s="60" t="s">
        <v>498</v>
      </c>
      <c r="G13" s="60" t="s">
        <v>499</v>
      </c>
      <c r="H13" s="60">
        <v>0</v>
      </c>
      <c r="I13" s="60">
        <v>39</v>
      </c>
      <c r="J13" s="60" t="s">
        <v>500</v>
      </c>
      <c r="K13" s="60" t="s">
        <v>501</v>
      </c>
      <c r="L13" s="60" t="s">
        <v>502</v>
      </c>
      <c r="M13" s="60" t="s">
        <v>503</v>
      </c>
      <c r="N13" s="60" t="s">
        <v>519</v>
      </c>
      <c r="O13" s="60" t="s">
        <v>520</v>
      </c>
      <c r="P13" s="60" t="s">
        <v>506</v>
      </c>
      <c r="Q13" s="60" t="s">
        <v>507</v>
      </c>
      <c r="R13" s="60">
        <v>80</v>
      </c>
    </row>
    <row r="14" spans="1:18" ht="15">
      <c r="A14" s="696">
        <v>7</v>
      </c>
      <c r="C14" s="699">
        <f t="shared" si="0"/>
        <v>0.18867621527777773</v>
      </c>
      <c r="D14" s="717">
        <v>0.37939236111111113</v>
      </c>
      <c r="E14" s="60">
        <v>470</v>
      </c>
      <c r="F14" s="60" t="s">
        <v>498</v>
      </c>
      <c r="G14" s="60" t="s">
        <v>499</v>
      </c>
      <c r="H14" s="60">
        <v>0</v>
      </c>
      <c r="I14" s="60">
        <v>39</v>
      </c>
      <c r="J14" s="60" t="s">
        <v>500</v>
      </c>
      <c r="K14" s="60" t="s">
        <v>501</v>
      </c>
      <c r="L14" s="60" t="s">
        <v>502</v>
      </c>
      <c r="M14" s="60" t="s">
        <v>503</v>
      </c>
      <c r="N14" s="60" t="s">
        <v>519</v>
      </c>
      <c r="O14" s="60" t="s">
        <v>520</v>
      </c>
      <c r="P14" s="60" t="s">
        <v>508</v>
      </c>
      <c r="Q14" s="60" t="s">
        <v>507</v>
      </c>
      <c r="R14" s="60">
        <v>80</v>
      </c>
    </row>
    <row r="15" spans="1:18" ht="15">
      <c r="A15" s="696">
        <v>7</v>
      </c>
      <c r="B15" s="696"/>
      <c r="C15" s="699">
        <f t="shared" si="0"/>
        <v>0.0006814236111111205</v>
      </c>
      <c r="D15" s="717">
        <v>0.5680685763888889</v>
      </c>
      <c r="E15" s="60">
        <v>130413</v>
      </c>
      <c r="F15" s="60" t="s">
        <v>498</v>
      </c>
      <c r="G15" s="60" t="s">
        <v>499</v>
      </c>
      <c r="H15" s="60">
        <v>0</v>
      </c>
      <c r="I15" s="60">
        <v>39</v>
      </c>
      <c r="J15" s="60" t="s">
        <v>500</v>
      </c>
      <c r="K15" s="60" t="s">
        <v>501</v>
      </c>
      <c r="L15" s="60" t="s">
        <v>502</v>
      </c>
      <c r="M15" s="60" t="s">
        <v>503</v>
      </c>
      <c r="N15" s="60" t="s">
        <v>519</v>
      </c>
      <c r="O15" s="60" t="s">
        <v>520</v>
      </c>
      <c r="P15" s="60" t="s">
        <v>506</v>
      </c>
      <c r="Q15" s="60" t="s">
        <v>507</v>
      </c>
      <c r="R15" s="60">
        <v>80</v>
      </c>
    </row>
    <row r="16" spans="1:6" ht="15">
      <c r="A16" s="60">
        <v>4</v>
      </c>
      <c r="D16" s="717">
        <f>D22</f>
        <v>0.56875</v>
      </c>
      <c r="E16" s="60">
        <v>0</v>
      </c>
      <c r="F16" s="60" t="s">
        <v>509</v>
      </c>
    </row>
    <row r="17" spans="1:3" ht="15">
      <c r="A17" s="696"/>
      <c r="B17" s="696"/>
      <c r="C17" s="699"/>
    </row>
    <row r="18" spans="1:3" ht="15">
      <c r="A18" s="701">
        <f>CEILING(SUM(A9:A16)/88,1)</f>
        <v>1</v>
      </c>
      <c r="B18" s="702" t="s">
        <v>10</v>
      </c>
      <c r="C18" s="703">
        <f>SUM(C9:C16)</f>
        <v>0.56875</v>
      </c>
    </row>
    <row r="19" spans="1:6" ht="15">
      <c r="A19" s="696"/>
      <c r="B19" s="696"/>
      <c r="C19" s="696"/>
      <c r="D19" s="696"/>
      <c r="E19" s="696"/>
      <c r="F19" s="696"/>
    </row>
    <row r="20" spans="1:6" ht="15">
      <c r="A20" s="696"/>
      <c r="B20" s="696"/>
      <c r="C20" s="696"/>
      <c r="D20" s="700">
        <f>Rings!J140</f>
        <v>0.5694444444444444</v>
      </c>
      <c r="E20" s="696" t="s">
        <v>510</v>
      </c>
      <c r="F20" s="696"/>
    </row>
    <row r="21" spans="1:6" ht="15">
      <c r="A21" s="696"/>
      <c r="B21" s="696"/>
      <c r="C21" s="696"/>
      <c r="D21" s="700">
        <v>0.0006944444444444445</v>
      </c>
      <c r="E21" s="696" t="s">
        <v>511</v>
      </c>
      <c r="F21" s="696"/>
    </row>
    <row r="22" spans="1:6" ht="15">
      <c r="A22" s="696"/>
      <c r="B22" s="696"/>
      <c r="C22" s="696"/>
      <c r="D22" s="700">
        <f>D20-D21</f>
        <v>0.56875</v>
      </c>
      <c r="E22" s="696" t="s">
        <v>512</v>
      </c>
      <c r="F22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590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0.1896050347222222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0.0006799768518518379</v>
      </c>
      <c r="D11" s="717">
        <v>0.19028501157407407</v>
      </c>
      <c r="E11" s="60">
        <v>131055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18" ht="15">
      <c r="A12" s="696">
        <v>7</v>
      </c>
      <c r="C12" s="699">
        <f>D13-D12</f>
        <v>0.18960503472222223</v>
      </c>
      <c r="D12" s="717">
        <v>0.1909649884259259</v>
      </c>
      <c r="E12" s="60">
        <v>470</v>
      </c>
      <c r="F12" s="60" t="s">
        <v>498</v>
      </c>
      <c r="G12" s="60" t="s">
        <v>499</v>
      </c>
      <c r="H12" s="60">
        <v>0</v>
      </c>
      <c r="I12" s="60">
        <v>39</v>
      </c>
      <c r="J12" s="60" t="s">
        <v>500</v>
      </c>
      <c r="K12" s="60" t="s">
        <v>501</v>
      </c>
      <c r="L12" s="60" t="s">
        <v>502</v>
      </c>
      <c r="M12" s="60" t="s">
        <v>503</v>
      </c>
      <c r="N12" s="60" t="s">
        <v>519</v>
      </c>
      <c r="O12" s="60" t="s">
        <v>520</v>
      </c>
      <c r="P12" s="60" t="s">
        <v>508</v>
      </c>
      <c r="Q12" s="60" t="s">
        <v>507</v>
      </c>
      <c r="R12" s="60">
        <v>80</v>
      </c>
    </row>
    <row r="13" spans="1:18" ht="15">
      <c r="A13" s="696">
        <v>7</v>
      </c>
      <c r="C13" s="699">
        <f>D14-D13</f>
        <v>0.0006799768518518379</v>
      </c>
      <c r="D13" s="717">
        <v>0.38057002314814814</v>
      </c>
      <c r="E13" s="60">
        <v>131055</v>
      </c>
      <c r="F13" s="60" t="s">
        <v>498</v>
      </c>
      <c r="G13" s="60" t="s">
        <v>499</v>
      </c>
      <c r="H13" s="60">
        <v>0</v>
      </c>
      <c r="I13" s="60">
        <v>39</v>
      </c>
      <c r="J13" s="60" t="s">
        <v>500</v>
      </c>
      <c r="K13" s="60" t="s">
        <v>501</v>
      </c>
      <c r="L13" s="60" t="s">
        <v>502</v>
      </c>
      <c r="M13" s="60" t="s">
        <v>503</v>
      </c>
      <c r="N13" s="60" t="s">
        <v>519</v>
      </c>
      <c r="O13" s="60" t="s">
        <v>520</v>
      </c>
      <c r="P13" s="60" t="s">
        <v>506</v>
      </c>
      <c r="Q13" s="60" t="s">
        <v>507</v>
      </c>
      <c r="R13" s="60">
        <v>80</v>
      </c>
    </row>
    <row r="14" spans="1:6" ht="15">
      <c r="A14" s="60">
        <v>4</v>
      </c>
      <c r="D14" s="717">
        <f>D20</f>
        <v>0.38125</v>
      </c>
      <c r="E14" s="60">
        <v>0</v>
      </c>
      <c r="F14" s="60" t="s">
        <v>509</v>
      </c>
    </row>
    <row r="15" spans="1:3" ht="15">
      <c r="A15" s="696"/>
      <c r="B15" s="696"/>
      <c r="C15" s="699"/>
    </row>
    <row r="16" spans="1:3" ht="15">
      <c r="A16" s="701">
        <f>CEILING(SUM(A9:A14)/88,1)</f>
        <v>1</v>
      </c>
      <c r="B16" s="702" t="s">
        <v>10</v>
      </c>
      <c r="C16" s="703">
        <f>SUM(C9:C14)</f>
        <v>0.38125</v>
      </c>
    </row>
    <row r="17" spans="1:6" ht="15">
      <c r="A17" s="696"/>
      <c r="B17" s="696"/>
      <c r="C17" s="696"/>
      <c r="D17" s="696"/>
      <c r="E17" s="696"/>
      <c r="F17" s="696"/>
    </row>
    <row r="18" spans="1:6" ht="15">
      <c r="A18" s="696"/>
      <c r="B18" s="696"/>
      <c r="C18" s="696"/>
      <c r="D18" s="700">
        <f>Rings!J142</f>
        <v>0.3819444444444444</v>
      </c>
      <c r="E18" s="696" t="s">
        <v>510</v>
      </c>
      <c r="F18" s="696"/>
    </row>
    <row r="19" spans="1:6" ht="15">
      <c r="A19" s="696"/>
      <c r="B19" s="696"/>
      <c r="C19" s="696"/>
      <c r="D19" s="700">
        <v>0.0006944444444444445</v>
      </c>
      <c r="E19" s="696" t="s">
        <v>511</v>
      </c>
      <c r="F19" s="696"/>
    </row>
    <row r="20" spans="1:6" ht="15">
      <c r="A20" s="696"/>
      <c r="B20" s="696"/>
      <c r="C20" s="696"/>
      <c r="D20" s="700">
        <f>D18-D19</f>
        <v>0.38125</v>
      </c>
      <c r="E20" s="696" t="s">
        <v>512</v>
      </c>
      <c r="F20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591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0.03961226851851852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0.0006799768518518517</v>
      </c>
      <c r="D11" s="717">
        <v>0.04029224537037037</v>
      </c>
      <c r="E11" s="60">
        <v>27380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6" ht="15">
      <c r="A12" s="60">
        <v>4</v>
      </c>
      <c r="D12" s="717">
        <f>D18</f>
        <v>0.04097222222222222</v>
      </c>
      <c r="E12" s="60">
        <v>0</v>
      </c>
      <c r="F12" s="60" t="s">
        <v>509</v>
      </c>
    </row>
    <row r="13" spans="1:3" ht="15">
      <c r="A13" s="696"/>
      <c r="B13" s="696"/>
      <c r="C13" s="699"/>
    </row>
    <row r="14" spans="1:3" ht="15">
      <c r="A14" s="701">
        <f>CEILING(SUM(A9:A12)/88,1)</f>
        <v>1</v>
      </c>
      <c r="B14" s="702" t="s">
        <v>10</v>
      </c>
      <c r="C14" s="703">
        <f>SUM(C9:C12)</f>
        <v>0.04097222222222222</v>
      </c>
    </row>
    <row r="15" spans="1:6" ht="15">
      <c r="A15" s="696"/>
      <c r="B15" s="696"/>
      <c r="C15" s="696"/>
      <c r="D15" s="696"/>
      <c r="E15" s="696"/>
      <c r="F15" s="696"/>
    </row>
    <row r="16" spans="1:6" ht="15">
      <c r="A16" s="696"/>
      <c r="B16" s="696"/>
      <c r="C16" s="696"/>
      <c r="D16" s="700">
        <f>Rings!J143</f>
        <v>0.041666666666666664</v>
      </c>
      <c r="E16" s="696" t="s">
        <v>510</v>
      </c>
      <c r="F16" s="696"/>
    </row>
    <row r="17" spans="1:6" ht="15">
      <c r="A17" s="696"/>
      <c r="B17" s="696"/>
      <c r="C17" s="696"/>
      <c r="D17" s="700">
        <v>0.0006944444444444445</v>
      </c>
      <c r="E17" s="696" t="s">
        <v>511</v>
      </c>
      <c r="F17" s="696"/>
    </row>
    <row r="18" spans="1:6" ht="15">
      <c r="A18" s="696"/>
      <c r="B18" s="696"/>
      <c r="C18" s="696"/>
      <c r="D18" s="700">
        <f>D16-D17</f>
        <v>0.04097222222222222</v>
      </c>
      <c r="E18" s="696" t="s">
        <v>512</v>
      </c>
      <c r="F18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R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5.140625" style="60" bestFit="1" customWidth="1"/>
    <col min="10" max="10" width="9.57421875" style="60" bestFit="1" customWidth="1"/>
    <col min="11" max="13" width="10.140625" style="60" bestFit="1" customWidth="1"/>
    <col min="14" max="15" width="10.42187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593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0.00542824074074074</v>
      </c>
      <c r="D9" s="699">
        <v>1.4467592592592592E-06</v>
      </c>
      <c r="E9" s="60">
        <v>1</v>
      </c>
      <c r="F9" s="60" t="s">
        <v>498</v>
      </c>
      <c r="G9" s="60" t="s">
        <v>499</v>
      </c>
      <c r="H9" s="60">
        <v>0</v>
      </c>
      <c r="I9" s="60">
        <v>401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539</v>
      </c>
      <c r="O9" s="60" t="s">
        <v>540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0.07720920138888888</v>
      </c>
      <c r="D10" s="699">
        <v>0.0054296875</v>
      </c>
      <c r="E10" s="60">
        <v>3752</v>
      </c>
      <c r="F10" s="60" t="s">
        <v>498</v>
      </c>
      <c r="G10" s="60" t="s">
        <v>499</v>
      </c>
      <c r="H10" s="60">
        <v>0</v>
      </c>
      <c r="I10" s="60">
        <v>401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539</v>
      </c>
      <c r="O10" s="60" t="s">
        <v>540</v>
      </c>
      <c r="P10" s="60" t="s">
        <v>508</v>
      </c>
      <c r="Q10" s="60" t="s">
        <v>507</v>
      </c>
      <c r="R10" s="60">
        <v>80</v>
      </c>
    </row>
    <row r="11" spans="1:6" ht="15">
      <c r="A11" s="60">
        <v>4</v>
      </c>
      <c r="D11" s="699">
        <f>D17</f>
        <v>0.08263888888888889</v>
      </c>
      <c r="E11" s="60">
        <v>0</v>
      </c>
      <c r="F11" s="60" t="s">
        <v>509</v>
      </c>
    </row>
    <row r="13" spans="1:3" ht="15">
      <c r="A13" s="701">
        <f>CEILING(SUM(A9:A11)/88,1)</f>
        <v>1</v>
      </c>
      <c r="B13" s="702" t="s">
        <v>10</v>
      </c>
      <c r="C13" s="703">
        <f>SUM(C9:C11)</f>
        <v>0.08263744212962962</v>
      </c>
    </row>
    <row r="14" spans="1:6" ht="15">
      <c r="A14" s="696"/>
      <c r="B14" s="696"/>
      <c r="C14" s="696"/>
      <c r="D14" s="696"/>
      <c r="E14" s="696"/>
      <c r="F14" s="696"/>
    </row>
    <row r="15" spans="1:6" ht="15">
      <c r="A15" s="696"/>
      <c r="B15" s="696"/>
      <c r="C15" s="696"/>
      <c r="D15" s="700">
        <f>'Deep Space Cals'!H70</f>
        <v>0.08333333333333333</v>
      </c>
      <c r="E15" s="696" t="s">
        <v>510</v>
      </c>
      <c r="F15" s="696"/>
    </row>
    <row r="16" spans="1:6" ht="15">
      <c r="A16" s="696"/>
      <c r="B16" s="696"/>
      <c r="C16" s="696"/>
      <c r="D16" s="700">
        <v>0.0006944444444444445</v>
      </c>
      <c r="E16" s="696" t="s">
        <v>511</v>
      </c>
      <c r="F16" s="696"/>
    </row>
    <row r="17" spans="1:6" ht="15">
      <c r="A17" s="696"/>
      <c r="B17" s="696"/>
      <c r="C17" s="696"/>
      <c r="D17" s="700">
        <f>D15-D16</f>
        <v>0.08263888888888889</v>
      </c>
      <c r="E17" s="696" t="s">
        <v>512</v>
      </c>
      <c r="F17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594</v>
      </c>
    </row>
    <row r="7" spans="1:18" ht="15">
      <c r="A7" s="697"/>
      <c r="B7" s="698" t="s">
        <v>494</v>
      </c>
      <c r="C7" s="698" t="s">
        <v>86</v>
      </c>
      <c r="D7" s="804" t="s">
        <v>495</v>
      </c>
      <c r="E7" s="804" t="s">
        <v>496</v>
      </c>
      <c r="F7" s="804" t="s">
        <v>497</v>
      </c>
      <c r="G7"/>
      <c r="H7"/>
      <c r="I7"/>
      <c r="J7"/>
      <c r="K7"/>
      <c r="L7"/>
      <c r="M7"/>
      <c r="N7"/>
      <c r="O7"/>
      <c r="P7"/>
      <c r="Q7"/>
      <c r="R7"/>
    </row>
    <row r="8" spans="1:18" ht="15">
      <c r="A8" s="696"/>
      <c r="B8" s="696"/>
      <c r="C8" s="696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1:18" ht="15">
      <c r="A9" s="696">
        <v>7</v>
      </c>
      <c r="B9" s="699">
        <v>0</v>
      </c>
      <c r="C9" s="699">
        <f>D10-D9</f>
        <v>0.0015190972222222222</v>
      </c>
      <c r="D9" s="699">
        <v>0</v>
      </c>
      <c r="E9" s="804">
        <v>0</v>
      </c>
      <c r="F9" s="804" t="s">
        <v>498</v>
      </c>
      <c r="G9" s="804" t="s">
        <v>499</v>
      </c>
      <c r="H9" s="804">
        <v>0</v>
      </c>
      <c r="I9" s="804">
        <v>97</v>
      </c>
      <c r="J9" s="804" t="s">
        <v>500</v>
      </c>
      <c r="K9" s="804" t="s">
        <v>501</v>
      </c>
      <c r="L9" s="804" t="s">
        <v>502</v>
      </c>
      <c r="M9" s="804" t="s">
        <v>503</v>
      </c>
      <c r="N9" s="804" t="s">
        <v>519</v>
      </c>
      <c r="O9" s="804" t="s">
        <v>520</v>
      </c>
      <c r="P9" s="804" t="s">
        <v>506</v>
      </c>
      <c r="Q9" s="804" t="s">
        <v>507</v>
      </c>
      <c r="R9" s="804">
        <v>80</v>
      </c>
    </row>
    <row r="10" spans="1:18" ht="15">
      <c r="A10" s="696">
        <v>7</v>
      </c>
      <c r="B10" s="696"/>
      <c r="C10" s="699">
        <f>D11-D10</f>
        <v>0.13105468750000002</v>
      </c>
      <c r="D10" s="699">
        <v>0.0015190972222222222</v>
      </c>
      <c r="E10" s="804">
        <v>1050</v>
      </c>
      <c r="F10" s="804" t="s">
        <v>498</v>
      </c>
      <c r="G10" s="804" t="s">
        <v>499</v>
      </c>
      <c r="H10" s="804">
        <v>0</v>
      </c>
      <c r="I10" s="804">
        <v>97</v>
      </c>
      <c r="J10" s="804" t="s">
        <v>500</v>
      </c>
      <c r="K10" s="804" t="s">
        <v>501</v>
      </c>
      <c r="L10" s="804" t="s">
        <v>502</v>
      </c>
      <c r="M10" s="804" t="s">
        <v>503</v>
      </c>
      <c r="N10" s="804" t="s">
        <v>519</v>
      </c>
      <c r="O10" s="804" t="s">
        <v>520</v>
      </c>
      <c r="P10" s="804" t="s">
        <v>508</v>
      </c>
      <c r="Q10" s="804" t="s">
        <v>507</v>
      </c>
      <c r="R10" s="804">
        <v>80</v>
      </c>
    </row>
    <row r="11" spans="1:18" ht="15">
      <c r="A11" s="696">
        <v>7</v>
      </c>
      <c r="B11" s="696"/>
      <c r="C11" s="699">
        <f>D12-D11</f>
        <v>0.0015190972222222099</v>
      </c>
      <c r="D11" s="699">
        <v>0.13257378472222223</v>
      </c>
      <c r="E11" s="804">
        <v>90585</v>
      </c>
      <c r="F11" s="804" t="s">
        <v>498</v>
      </c>
      <c r="G11" s="804" t="s">
        <v>499</v>
      </c>
      <c r="H11" s="804">
        <v>0</v>
      </c>
      <c r="I11" s="804">
        <v>97</v>
      </c>
      <c r="J11" s="804" t="s">
        <v>500</v>
      </c>
      <c r="K11" s="804" t="s">
        <v>501</v>
      </c>
      <c r="L11" s="804" t="s">
        <v>502</v>
      </c>
      <c r="M11" s="804" t="s">
        <v>503</v>
      </c>
      <c r="N11" s="804" t="s">
        <v>519</v>
      </c>
      <c r="O11" s="804" t="s">
        <v>520</v>
      </c>
      <c r="P11" s="804" t="s">
        <v>506</v>
      </c>
      <c r="Q11" s="804" t="s">
        <v>507</v>
      </c>
      <c r="R11" s="804">
        <v>80</v>
      </c>
    </row>
    <row r="12" spans="1:18" ht="15">
      <c r="A12" s="696">
        <v>7</v>
      </c>
      <c r="C12" s="699">
        <f>D13-D12</f>
        <v>0.13105468750000002</v>
      </c>
      <c r="D12" s="699">
        <v>0.13409288194444444</v>
      </c>
      <c r="E12" s="804">
        <v>1050</v>
      </c>
      <c r="F12" s="804" t="s">
        <v>498</v>
      </c>
      <c r="G12" s="804" t="s">
        <v>499</v>
      </c>
      <c r="H12" s="804">
        <v>0</v>
      </c>
      <c r="I12" s="804">
        <v>97</v>
      </c>
      <c r="J12" s="804" t="s">
        <v>500</v>
      </c>
      <c r="K12" s="804" t="s">
        <v>501</v>
      </c>
      <c r="L12" s="804" t="s">
        <v>502</v>
      </c>
      <c r="M12" s="804" t="s">
        <v>503</v>
      </c>
      <c r="N12" s="804" t="s">
        <v>519</v>
      </c>
      <c r="O12" s="804" t="s">
        <v>520</v>
      </c>
      <c r="P12" s="804" t="s">
        <v>508</v>
      </c>
      <c r="Q12" s="804" t="s">
        <v>507</v>
      </c>
      <c r="R12" s="804">
        <v>80</v>
      </c>
    </row>
    <row r="13" spans="1:18" ht="15">
      <c r="A13" s="696">
        <v>7</v>
      </c>
      <c r="C13" s="699">
        <f>D14-D13</f>
        <v>0.0015190972222222099</v>
      </c>
      <c r="D13" s="699">
        <v>0.26514756944444445</v>
      </c>
      <c r="E13" s="804">
        <v>90585</v>
      </c>
      <c r="F13" s="804" t="s">
        <v>498</v>
      </c>
      <c r="G13" s="804" t="s">
        <v>499</v>
      </c>
      <c r="H13" s="804">
        <v>0</v>
      </c>
      <c r="I13" s="804">
        <v>97</v>
      </c>
      <c r="J13" s="804" t="s">
        <v>500</v>
      </c>
      <c r="K13" s="804" t="s">
        <v>501</v>
      </c>
      <c r="L13" s="804" t="s">
        <v>502</v>
      </c>
      <c r="M13" s="804" t="s">
        <v>503</v>
      </c>
      <c r="N13" s="804" t="s">
        <v>519</v>
      </c>
      <c r="O13" s="804" t="s">
        <v>520</v>
      </c>
      <c r="P13" s="804" t="s">
        <v>506</v>
      </c>
      <c r="Q13" s="804" t="s">
        <v>507</v>
      </c>
      <c r="R13" s="804">
        <v>80</v>
      </c>
    </row>
    <row r="14" spans="1:18" ht="15">
      <c r="A14" s="60">
        <v>4</v>
      </c>
      <c r="D14" s="699">
        <f>D20</f>
        <v>0.26666666666666666</v>
      </c>
      <c r="E14" s="804">
        <v>0</v>
      </c>
      <c r="F14" s="804" t="s">
        <v>509</v>
      </c>
      <c r="G14"/>
      <c r="H14"/>
      <c r="I14"/>
      <c r="J14"/>
      <c r="K14"/>
      <c r="L14"/>
      <c r="M14"/>
      <c r="N14"/>
      <c r="O14"/>
      <c r="P14"/>
      <c r="Q14"/>
      <c r="R14"/>
    </row>
    <row r="15" spans="1:3" ht="15">
      <c r="A15" s="696"/>
      <c r="B15" s="696"/>
      <c r="C15" s="699"/>
    </row>
    <row r="16" spans="1:3" ht="15">
      <c r="A16" s="701">
        <f>CEILING(SUM(A9:A14)/88,1)</f>
        <v>1</v>
      </c>
      <c r="B16" s="702" t="s">
        <v>10</v>
      </c>
      <c r="C16" s="703">
        <f>SUM(C9:C14)</f>
        <v>0.26666666666666666</v>
      </c>
    </row>
    <row r="17" spans="1:6" ht="15">
      <c r="A17" s="696"/>
      <c r="B17" s="696"/>
      <c r="C17" s="696"/>
      <c r="D17" s="696"/>
      <c r="E17" s="696"/>
      <c r="F17" s="696"/>
    </row>
    <row r="18" spans="1:6" ht="15">
      <c r="A18" s="696"/>
      <c r="B18" s="696"/>
      <c r="C18" s="696"/>
      <c r="D18" s="700">
        <f>Rings!J144</f>
        <v>0.2673611111111111</v>
      </c>
      <c r="E18" s="696" t="s">
        <v>510</v>
      </c>
      <c r="F18" s="696"/>
    </row>
    <row r="19" spans="1:6" ht="15">
      <c r="A19" s="696"/>
      <c r="B19" s="696"/>
      <c r="C19" s="696"/>
      <c r="D19" s="700">
        <v>0.0006944444444444445</v>
      </c>
      <c r="E19" s="696" t="s">
        <v>511</v>
      </c>
      <c r="F19" s="696"/>
    </row>
    <row r="20" spans="1:6" ht="15">
      <c r="A20" s="696"/>
      <c r="B20" s="696"/>
      <c r="C20" s="696"/>
      <c r="D20" s="700">
        <f>D18-D19</f>
        <v>0.26666666666666666</v>
      </c>
      <c r="E20" s="696" t="s">
        <v>512</v>
      </c>
      <c r="F20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R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710937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598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 aca="true" t="shared" si="0" ref="C9:C15"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 t="shared" si="0"/>
        <v>0.17015769675925924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 t="shared" si="0"/>
        <v>0.0006799768518518656</v>
      </c>
      <c r="D11" s="717">
        <v>0.1708376736111111</v>
      </c>
      <c r="E11" s="60">
        <v>117613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18" ht="15">
      <c r="A12" s="696">
        <v>7</v>
      </c>
      <c r="C12" s="699">
        <f t="shared" si="0"/>
        <v>0.17015769675925924</v>
      </c>
      <c r="D12" s="717">
        <v>0.17151765046296297</v>
      </c>
      <c r="E12" s="60">
        <v>470</v>
      </c>
      <c r="F12" s="60" t="s">
        <v>498</v>
      </c>
      <c r="G12" s="60" t="s">
        <v>499</v>
      </c>
      <c r="H12" s="60">
        <v>0</v>
      </c>
      <c r="I12" s="60">
        <v>39</v>
      </c>
      <c r="J12" s="60" t="s">
        <v>500</v>
      </c>
      <c r="K12" s="60" t="s">
        <v>501</v>
      </c>
      <c r="L12" s="60" t="s">
        <v>502</v>
      </c>
      <c r="M12" s="60" t="s">
        <v>503</v>
      </c>
      <c r="N12" s="60" t="s">
        <v>519</v>
      </c>
      <c r="O12" s="60" t="s">
        <v>520</v>
      </c>
      <c r="P12" s="60" t="s">
        <v>508</v>
      </c>
      <c r="Q12" s="60" t="s">
        <v>507</v>
      </c>
      <c r="R12" s="60">
        <v>80</v>
      </c>
    </row>
    <row r="13" spans="1:18" ht="15">
      <c r="A13" s="696">
        <v>7</v>
      </c>
      <c r="C13" s="699">
        <f t="shared" si="0"/>
        <v>0.0006799768518518379</v>
      </c>
      <c r="D13" s="717">
        <v>0.3416753472222222</v>
      </c>
      <c r="E13" s="60">
        <v>117613</v>
      </c>
      <c r="F13" s="60" t="s">
        <v>498</v>
      </c>
      <c r="G13" s="60" t="s">
        <v>499</v>
      </c>
      <c r="H13" s="60">
        <v>0</v>
      </c>
      <c r="I13" s="60">
        <v>39</v>
      </c>
      <c r="J13" s="60" t="s">
        <v>500</v>
      </c>
      <c r="K13" s="60" t="s">
        <v>501</v>
      </c>
      <c r="L13" s="60" t="s">
        <v>502</v>
      </c>
      <c r="M13" s="60" t="s">
        <v>503</v>
      </c>
      <c r="N13" s="60" t="s">
        <v>519</v>
      </c>
      <c r="O13" s="60" t="s">
        <v>520</v>
      </c>
      <c r="P13" s="60" t="s">
        <v>506</v>
      </c>
      <c r="Q13" s="60" t="s">
        <v>507</v>
      </c>
      <c r="R13" s="60">
        <v>80</v>
      </c>
    </row>
    <row r="14" spans="1:18" ht="15">
      <c r="A14" s="696">
        <v>7</v>
      </c>
      <c r="C14" s="699">
        <f t="shared" si="0"/>
        <v>0.17015769675925935</v>
      </c>
      <c r="D14" s="717">
        <v>0.34235532407407404</v>
      </c>
      <c r="E14" s="60">
        <v>470</v>
      </c>
      <c r="F14" s="60" t="s">
        <v>498</v>
      </c>
      <c r="G14" s="60" t="s">
        <v>499</v>
      </c>
      <c r="H14" s="60">
        <v>0</v>
      </c>
      <c r="I14" s="60">
        <v>39</v>
      </c>
      <c r="J14" s="60" t="s">
        <v>500</v>
      </c>
      <c r="K14" s="60" t="s">
        <v>501</v>
      </c>
      <c r="L14" s="60" t="s">
        <v>502</v>
      </c>
      <c r="M14" s="60" t="s">
        <v>503</v>
      </c>
      <c r="N14" s="60" t="s">
        <v>519</v>
      </c>
      <c r="O14" s="60" t="s">
        <v>520</v>
      </c>
      <c r="P14" s="60" t="s">
        <v>508</v>
      </c>
      <c r="Q14" s="60" t="s">
        <v>507</v>
      </c>
      <c r="R14" s="60">
        <v>80</v>
      </c>
    </row>
    <row r="15" spans="1:18" ht="15">
      <c r="A15" s="696">
        <v>7</v>
      </c>
      <c r="B15" s="696"/>
      <c r="C15" s="699">
        <f t="shared" si="0"/>
        <v>0.0006814236111111205</v>
      </c>
      <c r="D15" s="717">
        <v>0.5125130208333334</v>
      </c>
      <c r="E15" s="60">
        <v>117613</v>
      </c>
      <c r="F15" s="60" t="s">
        <v>498</v>
      </c>
      <c r="G15" s="60" t="s">
        <v>499</v>
      </c>
      <c r="H15" s="60">
        <v>0</v>
      </c>
      <c r="I15" s="60">
        <v>39</v>
      </c>
      <c r="J15" s="60" t="s">
        <v>500</v>
      </c>
      <c r="K15" s="60" t="s">
        <v>501</v>
      </c>
      <c r="L15" s="60" t="s">
        <v>502</v>
      </c>
      <c r="M15" s="60" t="s">
        <v>503</v>
      </c>
      <c r="N15" s="60" t="s">
        <v>519</v>
      </c>
      <c r="O15" s="60" t="s">
        <v>520</v>
      </c>
      <c r="P15" s="60" t="s">
        <v>506</v>
      </c>
      <c r="Q15" s="60" t="s">
        <v>507</v>
      </c>
      <c r="R15" s="60">
        <v>80</v>
      </c>
    </row>
    <row r="16" spans="1:6" ht="15">
      <c r="A16" s="60">
        <v>4</v>
      </c>
      <c r="D16" s="717">
        <f>D22</f>
        <v>0.5131944444444445</v>
      </c>
      <c r="E16" s="60">
        <v>0</v>
      </c>
      <c r="F16" s="60" t="s">
        <v>509</v>
      </c>
    </row>
    <row r="17" spans="1:3" ht="15">
      <c r="A17" s="696"/>
      <c r="B17" s="696"/>
      <c r="C17" s="699"/>
    </row>
    <row r="18" spans="1:3" ht="15">
      <c r="A18" s="701">
        <f>CEILING(SUM(A9:A16)/88,1)</f>
        <v>1</v>
      </c>
      <c r="B18" s="702" t="s">
        <v>10</v>
      </c>
      <c r="C18" s="703">
        <f>SUM(C9:C16)</f>
        <v>0.5131944444444445</v>
      </c>
    </row>
    <row r="19" spans="1:6" ht="15">
      <c r="A19" s="696"/>
      <c r="B19" s="696"/>
      <c r="C19" s="696"/>
      <c r="D19" s="696"/>
      <c r="E19" s="696"/>
      <c r="F19" s="696"/>
    </row>
    <row r="20" spans="1:6" ht="15">
      <c r="A20" s="696"/>
      <c r="B20" s="696"/>
      <c r="C20" s="696"/>
      <c r="D20" s="700">
        <f>Rings!J146</f>
        <v>0.513888888888889</v>
      </c>
      <c r="E20" s="696" t="s">
        <v>510</v>
      </c>
      <c r="F20" s="696"/>
    </row>
    <row r="21" spans="1:6" ht="15">
      <c r="A21" s="696"/>
      <c r="B21" s="696"/>
      <c r="C21" s="696"/>
      <c r="D21" s="700">
        <v>0.0006944444444444445</v>
      </c>
      <c r="E21" s="696" t="s">
        <v>511</v>
      </c>
      <c r="F21" s="696"/>
    </row>
    <row r="22" spans="1:6" ht="15">
      <c r="A22" s="696"/>
      <c r="B22" s="696"/>
      <c r="C22" s="696"/>
      <c r="D22" s="700">
        <f>D20-D21</f>
        <v>0.5131944444444445</v>
      </c>
      <c r="E22" s="696" t="s">
        <v>512</v>
      </c>
      <c r="F22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599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0.018778935185185187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0.0006799768518518483</v>
      </c>
      <c r="D11" s="717">
        <v>0.01945891203703704</v>
      </c>
      <c r="E11" s="60">
        <v>12980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6" ht="15">
      <c r="A12" s="60">
        <v>4</v>
      </c>
      <c r="D12" s="717">
        <f>D18</f>
        <v>0.020138888888888887</v>
      </c>
      <c r="E12" s="60">
        <v>0</v>
      </c>
      <c r="F12" s="60" t="s">
        <v>509</v>
      </c>
    </row>
    <row r="13" spans="1:3" ht="15">
      <c r="A13" s="696"/>
      <c r="B13" s="696"/>
      <c r="C13" s="699"/>
    </row>
    <row r="14" spans="1:3" ht="15">
      <c r="A14" s="701">
        <f>CEILING(SUM(A9:A12)/88,1)</f>
        <v>1</v>
      </c>
      <c r="B14" s="702" t="s">
        <v>10</v>
      </c>
      <c r="C14" s="703">
        <f>SUM(C9:C12)</f>
        <v>0.020138888888888887</v>
      </c>
    </row>
    <row r="15" spans="1:6" ht="15">
      <c r="A15" s="696"/>
      <c r="B15" s="696"/>
      <c r="C15" s="696"/>
      <c r="D15" s="696"/>
      <c r="E15" s="696"/>
      <c r="F15" s="696"/>
    </row>
    <row r="16" spans="1:6" ht="15">
      <c r="A16" s="696"/>
      <c r="B16" s="696"/>
      <c r="C16" s="696"/>
      <c r="D16" s="700">
        <f>Rings!J147</f>
        <v>0.020833333333333332</v>
      </c>
      <c r="E16" s="696" t="s">
        <v>510</v>
      </c>
      <c r="F16" s="696"/>
    </row>
    <row r="17" spans="1:6" ht="15">
      <c r="A17" s="696"/>
      <c r="B17" s="696"/>
      <c r="C17" s="696"/>
      <c r="D17" s="700">
        <v>0.0006944444444444445</v>
      </c>
      <c r="E17" s="696" t="s">
        <v>511</v>
      </c>
      <c r="F17" s="696"/>
    </row>
    <row r="18" spans="1:6" ht="15">
      <c r="A18" s="696"/>
      <c r="B18" s="696"/>
      <c r="C18" s="696"/>
      <c r="D18" s="700">
        <f>D16-D17</f>
        <v>0.020138888888888887</v>
      </c>
      <c r="E18" s="696" t="s">
        <v>512</v>
      </c>
      <c r="F18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96" customWidth="1"/>
    <col min="2" max="2" width="11.00390625" style="696" bestFit="1" customWidth="1"/>
    <col min="3" max="3" width="9.140625" style="696" bestFit="1" customWidth="1"/>
    <col min="4" max="4" width="14.28125" style="696" bestFit="1" customWidth="1"/>
    <col min="5" max="5" width="10.7109375" style="696" bestFit="1" customWidth="1"/>
    <col min="6" max="6" width="27.7109375" style="696" bestFit="1" customWidth="1"/>
    <col min="7" max="7" width="8.421875" style="696" bestFit="1" customWidth="1"/>
    <col min="8" max="8" width="2.28125" style="696" bestFit="1" customWidth="1"/>
    <col min="9" max="9" width="4.7109375" style="696" bestFit="1" customWidth="1"/>
    <col min="10" max="10" width="8.7109375" style="696" bestFit="1" customWidth="1"/>
    <col min="11" max="13" width="9.28125" style="696" bestFit="1" customWidth="1"/>
    <col min="14" max="15" width="9.7109375" style="696" bestFit="1" customWidth="1"/>
    <col min="16" max="16" width="10.00390625" style="696" bestFit="1" customWidth="1"/>
    <col min="17" max="17" width="10.28125" style="696" bestFit="1" customWidth="1"/>
    <col min="18" max="18" width="3.421875" style="696" bestFit="1" customWidth="1"/>
    <col min="19" max="16384" width="8.8515625" style="696" customWidth="1"/>
  </cols>
  <sheetData>
    <row r="2" spans="2:3" ht="15">
      <c r="B2" s="696" t="s">
        <v>493</v>
      </c>
      <c r="C2" s="696">
        <v>601</v>
      </c>
    </row>
    <row r="7" spans="1:6" ht="15">
      <c r="A7" s="697"/>
      <c r="B7" s="698" t="s">
        <v>494</v>
      </c>
      <c r="C7" s="698" t="s">
        <v>86</v>
      </c>
      <c r="D7" s="696" t="s">
        <v>495</v>
      </c>
      <c r="E7" s="696" t="s">
        <v>496</v>
      </c>
      <c r="F7" s="696" t="s">
        <v>497</v>
      </c>
    </row>
    <row r="9" spans="1:18" ht="15">
      <c r="A9" s="696">
        <v>7</v>
      </c>
      <c r="B9" s="699">
        <v>0</v>
      </c>
      <c r="C9" s="699">
        <f>D10-D9</f>
        <v>0.006597222222222222</v>
      </c>
      <c r="D9" s="700">
        <v>0</v>
      </c>
      <c r="E9" s="696">
        <v>0</v>
      </c>
      <c r="F9" s="696" t="s">
        <v>498</v>
      </c>
      <c r="G9" s="696" t="s">
        <v>499</v>
      </c>
      <c r="H9" s="696">
        <v>0</v>
      </c>
      <c r="I9" s="696">
        <v>401</v>
      </c>
      <c r="J9" s="696" t="s">
        <v>500</v>
      </c>
      <c r="K9" s="696" t="s">
        <v>501</v>
      </c>
      <c r="L9" s="696" t="s">
        <v>502</v>
      </c>
      <c r="M9" s="696" t="s">
        <v>503</v>
      </c>
      <c r="N9" s="696" t="s">
        <v>539</v>
      </c>
      <c r="O9" s="696" t="s">
        <v>540</v>
      </c>
      <c r="P9" s="696" t="s">
        <v>506</v>
      </c>
      <c r="Q9" s="696" t="s">
        <v>507</v>
      </c>
      <c r="R9" s="696">
        <v>80</v>
      </c>
    </row>
    <row r="10" spans="1:18" ht="15">
      <c r="A10" s="696">
        <v>7</v>
      </c>
      <c r="C10" s="699">
        <f>D11-D10</f>
        <v>0.03819444444444445</v>
      </c>
      <c r="D10" s="700">
        <v>0.006597222222222222</v>
      </c>
      <c r="E10" s="696">
        <v>4560</v>
      </c>
      <c r="F10" s="696" t="s">
        <v>498</v>
      </c>
      <c r="G10" s="696" t="s">
        <v>499</v>
      </c>
      <c r="H10" s="696">
        <v>0</v>
      </c>
      <c r="I10" s="696">
        <v>401</v>
      </c>
      <c r="J10" s="696" t="s">
        <v>500</v>
      </c>
      <c r="K10" s="696" t="s">
        <v>501</v>
      </c>
      <c r="L10" s="696" t="s">
        <v>502</v>
      </c>
      <c r="M10" s="696" t="s">
        <v>503</v>
      </c>
      <c r="N10" s="696" t="s">
        <v>539</v>
      </c>
      <c r="O10" s="696" t="s">
        <v>540</v>
      </c>
      <c r="P10" s="696" t="s">
        <v>508</v>
      </c>
      <c r="Q10" s="696" t="s">
        <v>507</v>
      </c>
      <c r="R10" s="696">
        <v>80</v>
      </c>
    </row>
    <row r="11" spans="1:18" ht="15">
      <c r="A11" s="696">
        <v>7</v>
      </c>
      <c r="C11" s="699">
        <f>D12-D11</f>
        <v>0.0065972222222222265</v>
      </c>
      <c r="D11" s="700">
        <v>0.04479166666666667</v>
      </c>
      <c r="E11" s="696">
        <v>26400</v>
      </c>
      <c r="F11" s="696" t="s">
        <v>498</v>
      </c>
      <c r="G11" s="696" t="s">
        <v>499</v>
      </c>
      <c r="H11" s="696">
        <v>0</v>
      </c>
      <c r="I11" s="696">
        <v>401</v>
      </c>
      <c r="J11" s="696" t="s">
        <v>500</v>
      </c>
      <c r="K11" s="696" t="s">
        <v>501</v>
      </c>
      <c r="L11" s="696" t="s">
        <v>502</v>
      </c>
      <c r="M11" s="696" t="s">
        <v>503</v>
      </c>
      <c r="N11" s="696" t="s">
        <v>539</v>
      </c>
      <c r="O11" s="696" t="s">
        <v>540</v>
      </c>
      <c r="P11" s="696" t="s">
        <v>506</v>
      </c>
      <c r="Q11" s="696" t="s">
        <v>507</v>
      </c>
      <c r="R11" s="696">
        <v>80</v>
      </c>
    </row>
    <row r="12" spans="1:6" ht="15">
      <c r="A12" s="696">
        <v>4</v>
      </c>
      <c r="D12" s="700">
        <v>0.051388888888888894</v>
      </c>
      <c r="E12" s="696">
        <v>4560</v>
      </c>
      <c r="F12" s="696" t="s">
        <v>509</v>
      </c>
    </row>
    <row r="13" ht="15">
      <c r="C13" s="699"/>
    </row>
    <row r="14" spans="1:3" ht="15">
      <c r="A14" s="701">
        <f>CEILING(SUM(A9:A12)/88,1)</f>
        <v>1</v>
      </c>
      <c r="B14" s="702" t="s">
        <v>10</v>
      </c>
      <c r="C14" s="703">
        <f>SUM(C9:C12)</f>
        <v>0.051388888888888894</v>
      </c>
    </row>
    <row r="16" spans="4:5" ht="15">
      <c r="D16" s="700">
        <f>Titan!J32</f>
        <v>0.052083333333333336</v>
      </c>
      <c r="E16" s="696" t="s">
        <v>510</v>
      </c>
    </row>
    <row r="17" spans="4:5" ht="15">
      <c r="D17" s="700">
        <v>0.0006944444444444445</v>
      </c>
      <c r="E17" s="696" t="s">
        <v>511</v>
      </c>
    </row>
    <row r="18" spans="4:5" ht="15">
      <c r="D18" s="700">
        <f>D16-D17</f>
        <v>0.051388888888888894</v>
      </c>
      <c r="E18" s="696" t="s">
        <v>512</v>
      </c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R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5.140625" style="60" bestFit="1" customWidth="1"/>
    <col min="10" max="10" width="9.57421875" style="60" bestFit="1" customWidth="1"/>
    <col min="11" max="13" width="10.140625" style="60" bestFit="1" customWidth="1"/>
    <col min="14" max="15" width="10.42187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602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0.00542824074074074</v>
      </c>
      <c r="D9" s="699">
        <v>1.4467592592592592E-06</v>
      </c>
      <c r="E9" s="60">
        <v>1</v>
      </c>
      <c r="F9" s="60" t="s">
        <v>498</v>
      </c>
      <c r="G9" s="60" t="s">
        <v>499</v>
      </c>
      <c r="H9" s="60">
        <v>0</v>
      </c>
      <c r="I9" s="60">
        <v>401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539</v>
      </c>
      <c r="O9" s="60" t="s">
        <v>540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0.07720920138888888</v>
      </c>
      <c r="D10" s="699">
        <v>0.0054296875</v>
      </c>
      <c r="E10" s="60">
        <v>3752</v>
      </c>
      <c r="F10" s="60" t="s">
        <v>498</v>
      </c>
      <c r="G10" s="60" t="s">
        <v>499</v>
      </c>
      <c r="H10" s="60">
        <v>0</v>
      </c>
      <c r="I10" s="60">
        <v>401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539</v>
      </c>
      <c r="O10" s="60" t="s">
        <v>540</v>
      </c>
      <c r="P10" s="60" t="s">
        <v>508</v>
      </c>
      <c r="Q10" s="60" t="s">
        <v>507</v>
      </c>
      <c r="R10" s="60">
        <v>80</v>
      </c>
    </row>
    <row r="11" spans="1:6" ht="15">
      <c r="A11" s="60">
        <v>4</v>
      </c>
      <c r="D11" s="699">
        <f>D17</f>
        <v>0.08263888888888889</v>
      </c>
      <c r="E11" s="60">
        <v>0</v>
      </c>
      <c r="F11" s="60" t="s">
        <v>509</v>
      </c>
    </row>
    <row r="13" spans="1:3" ht="15">
      <c r="A13" s="701">
        <f>CEILING(SUM(A9:A11)/88,1)</f>
        <v>1</v>
      </c>
      <c r="B13" s="702" t="s">
        <v>10</v>
      </c>
      <c r="C13" s="703">
        <f>SUM(C9:C11)</f>
        <v>0.08263744212962962</v>
      </c>
    </row>
    <row r="14" spans="1:6" ht="15">
      <c r="A14" s="696"/>
      <c r="B14" s="696"/>
      <c r="C14" s="696"/>
      <c r="D14" s="696"/>
      <c r="E14" s="696"/>
      <c r="F14" s="696"/>
    </row>
    <row r="15" spans="1:6" ht="15">
      <c r="A15" s="696"/>
      <c r="B15" s="696"/>
      <c r="C15" s="696"/>
      <c r="D15" s="700">
        <f>'Deep Space Cals'!H78</f>
        <v>0.08333333333333333</v>
      </c>
      <c r="E15" s="696" t="s">
        <v>510</v>
      </c>
      <c r="F15" s="696"/>
    </row>
    <row r="16" spans="1:6" ht="15">
      <c r="A16" s="696"/>
      <c r="B16" s="696"/>
      <c r="C16" s="696"/>
      <c r="D16" s="700">
        <v>0.0006944444444444445</v>
      </c>
      <c r="E16" s="696" t="s">
        <v>511</v>
      </c>
      <c r="F16" s="696"/>
    </row>
    <row r="17" spans="1:6" ht="15">
      <c r="A17" s="696"/>
      <c r="B17" s="696"/>
      <c r="C17" s="696"/>
      <c r="D17" s="700">
        <f>D15-D16</f>
        <v>0.08263888888888889</v>
      </c>
      <c r="E17" s="696" t="s">
        <v>512</v>
      </c>
      <c r="F17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7:O1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8.8515625" style="60" customWidth="1"/>
    <col min="3" max="3" width="40.57421875" style="60" bestFit="1" customWidth="1"/>
    <col min="4" max="5" width="20.57421875" style="60" bestFit="1" customWidth="1"/>
    <col min="6" max="6" width="16.57421875" style="60" bestFit="1" customWidth="1"/>
    <col min="7" max="7" width="16.140625" style="60" bestFit="1" customWidth="1"/>
    <col min="8" max="8" width="15.421875" style="60" bestFit="1" customWidth="1"/>
    <col min="9" max="13" width="22.7109375" style="60" bestFit="1" customWidth="1"/>
    <col min="14" max="14" width="19.7109375" style="60" bestFit="1" customWidth="1"/>
    <col min="15" max="15" width="22.28125" style="60" bestFit="1" customWidth="1"/>
    <col min="16" max="16384" width="8.8515625" style="60" customWidth="1"/>
  </cols>
  <sheetData>
    <row r="7" spans="3:15" ht="15">
      <c r="C7" s="60" t="s">
        <v>319</v>
      </c>
      <c r="D7" s="60" t="s">
        <v>85</v>
      </c>
      <c r="E7" s="60" t="s">
        <v>87</v>
      </c>
      <c r="F7" s="60" t="s">
        <v>544</v>
      </c>
      <c r="G7" s="60" t="s">
        <v>545</v>
      </c>
      <c r="H7" s="60" t="s">
        <v>546</v>
      </c>
      <c r="I7" s="60" t="s">
        <v>547</v>
      </c>
      <c r="J7" s="60" t="s">
        <v>548</v>
      </c>
      <c r="K7" s="60" t="s">
        <v>549</v>
      </c>
      <c r="L7" s="60" t="s">
        <v>550</v>
      </c>
      <c r="M7" s="60" t="s">
        <v>551</v>
      </c>
      <c r="N7" s="60" t="s">
        <v>552</v>
      </c>
      <c r="O7" s="60" t="s">
        <v>553</v>
      </c>
    </row>
    <row r="9" spans="3:15" ht="15">
      <c r="C9" s="60" t="s">
        <v>326</v>
      </c>
      <c r="D9" s="60" t="s">
        <v>554</v>
      </c>
      <c r="E9" s="60" t="s">
        <v>555</v>
      </c>
      <c r="F9" s="60">
        <v>0.033</v>
      </c>
      <c r="G9" s="60">
        <v>1471.036865</v>
      </c>
      <c r="H9" s="60">
        <v>311.94812</v>
      </c>
      <c r="I9" s="60">
        <v>0</v>
      </c>
      <c r="J9" s="60">
        <v>0</v>
      </c>
      <c r="K9" s="60">
        <v>0.008</v>
      </c>
      <c r="L9" s="60">
        <v>0.025</v>
      </c>
      <c r="M9" s="60">
        <v>0</v>
      </c>
      <c r="N9" s="60">
        <v>0.01</v>
      </c>
      <c r="O9" s="60">
        <v>30.952382</v>
      </c>
    </row>
    <row r="10" spans="1:15" ht="15">
      <c r="A10" s="307"/>
      <c r="B10" s="307">
        <v>1</v>
      </c>
      <c r="C10" s="60" t="s">
        <v>328</v>
      </c>
      <c r="D10" s="60" t="s">
        <v>556</v>
      </c>
      <c r="E10" s="60" t="s">
        <v>557</v>
      </c>
      <c r="F10" s="60">
        <v>8.667</v>
      </c>
      <c r="G10" s="60">
        <v>1477.246094</v>
      </c>
      <c r="H10" s="60">
        <v>81.81942</v>
      </c>
      <c r="I10" s="60">
        <v>5.008</v>
      </c>
      <c r="J10" s="60">
        <v>0.852</v>
      </c>
      <c r="K10" s="60">
        <v>2.8</v>
      </c>
      <c r="L10" s="60">
        <v>0.007</v>
      </c>
      <c r="M10" s="60">
        <v>0</v>
      </c>
      <c r="N10" s="60">
        <v>7.049</v>
      </c>
      <c r="O10" s="60">
        <v>81.329238</v>
      </c>
    </row>
    <row r="11" spans="1:15" ht="15">
      <c r="A11" s="515">
        <v>1</v>
      </c>
      <c r="B11" s="515">
        <v>2</v>
      </c>
      <c r="C11" s="60" t="s">
        <v>334</v>
      </c>
      <c r="D11" s="60" t="s">
        <v>558</v>
      </c>
      <c r="E11" s="60" t="s">
        <v>559</v>
      </c>
      <c r="F11" s="60">
        <v>8</v>
      </c>
      <c r="G11" s="60">
        <v>1221.112305</v>
      </c>
      <c r="H11" s="60">
        <v>561.441895</v>
      </c>
      <c r="I11" s="60">
        <v>8</v>
      </c>
      <c r="J11" s="60">
        <v>0</v>
      </c>
      <c r="K11" s="60">
        <v>0</v>
      </c>
      <c r="L11" s="60">
        <v>0</v>
      </c>
      <c r="M11" s="60">
        <v>0</v>
      </c>
      <c r="N11" s="60">
        <v>8</v>
      </c>
      <c r="O11" s="60">
        <v>100</v>
      </c>
    </row>
    <row r="12" spans="1:15" ht="15">
      <c r="A12" s="307"/>
      <c r="B12" s="307">
        <v>3</v>
      </c>
      <c r="C12" s="60" t="s">
        <v>335</v>
      </c>
      <c r="D12" s="60" t="s">
        <v>560</v>
      </c>
      <c r="E12" s="60" t="s">
        <v>561</v>
      </c>
      <c r="F12" s="60">
        <v>1.25</v>
      </c>
      <c r="G12" s="60">
        <v>1752.040405</v>
      </c>
      <c r="H12" s="60">
        <v>1.559799</v>
      </c>
      <c r="I12" s="60">
        <v>0.118</v>
      </c>
      <c r="J12" s="60">
        <v>0.163</v>
      </c>
      <c r="K12" s="60">
        <v>0.716</v>
      </c>
      <c r="L12" s="60">
        <v>0.072</v>
      </c>
      <c r="M12" s="60">
        <v>0.181</v>
      </c>
      <c r="N12" s="60">
        <v>0.616</v>
      </c>
      <c r="O12" s="60">
        <v>49.30093</v>
      </c>
    </row>
    <row r="13" spans="1:15" ht="15">
      <c r="A13" s="307"/>
      <c r="B13" s="307">
        <v>4</v>
      </c>
      <c r="C13" s="60" t="s">
        <v>336</v>
      </c>
      <c r="D13" s="60" t="s">
        <v>561</v>
      </c>
      <c r="E13" s="60" t="s">
        <v>562</v>
      </c>
      <c r="F13" s="60">
        <v>11.583</v>
      </c>
      <c r="G13" s="60">
        <v>1286.253052</v>
      </c>
      <c r="H13" s="60">
        <v>564.712341</v>
      </c>
      <c r="I13" s="60">
        <v>6.862</v>
      </c>
      <c r="J13" s="60">
        <v>4.722</v>
      </c>
      <c r="K13" s="60">
        <v>0</v>
      </c>
      <c r="L13" s="60">
        <v>0</v>
      </c>
      <c r="M13" s="60">
        <v>0</v>
      </c>
      <c r="N13" s="60">
        <v>10.403</v>
      </c>
      <c r="O13" s="60">
        <v>89.809352</v>
      </c>
    </row>
    <row r="14" spans="1:15" ht="15">
      <c r="A14" s="515">
        <v>2</v>
      </c>
      <c r="B14" s="515">
        <v>5</v>
      </c>
      <c r="C14" s="60" t="s">
        <v>338</v>
      </c>
      <c r="D14" s="60" t="s">
        <v>562</v>
      </c>
      <c r="E14" s="60" t="s">
        <v>563</v>
      </c>
      <c r="F14" s="60">
        <v>1.483</v>
      </c>
      <c r="G14" s="60">
        <v>1672.176147</v>
      </c>
      <c r="H14" s="60">
        <v>3.910259</v>
      </c>
      <c r="I14" s="60">
        <v>0.376</v>
      </c>
      <c r="J14" s="60">
        <v>0.56</v>
      </c>
      <c r="K14" s="60">
        <v>0.208</v>
      </c>
      <c r="L14" s="60">
        <v>0.166</v>
      </c>
      <c r="M14" s="60">
        <v>0.173</v>
      </c>
      <c r="N14" s="60">
        <v>0.942</v>
      </c>
      <c r="O14" s="60">
        <v>63.480943</v>
      </c>
    </row>
    <row r="15" spans="1:15" ht="15">
      <c r="A15" s="515">
        <v>3</v>
      </c>
      <c r="B15" s="515">
        <v>6</v>
      </c>
      <c r="C15" s="60" t="s">
        <v>339</v>
      </c>
      <c r="D15" s="60" t="s">
        <v>564</v>
      </c>
      <c r="E15" s="60" t="s">
        <v>565</v>
      </c>
      <c r="F15" s="60">
        <v>8</v>
      </c>
      <c r="G15" s="60">
        <v>1214.728027</v>
      </c>
      <c r="H15" s="60">
        <v>564.210693</v>
      </c>
      <c r="I15" s="60">
        <v>8</v>
      </c>
      <c r="J15" s="60">
        <v>0</v>
      </c>
      <c r="K15" s="60">
        <v>0</v>
      </c>
      <c r="L15" s="60">
        <v>0</v>
      </c>
      <c r="M15" s="60">
        <v>0</v>
      </c>
      <c r="N15" s="60">
        <v>8</v>
      </c>
      <c r="O15" s="60">
        <v>100</v>
      </c>
    </row>
    <row r="16" spans="1:15" ht="15">
      <c r="A16" s="307"/>
      <c r="B16" s="307">
        <v>7</v>
      </c>
      <c r="C16" s="60" t="s">
        <v>340</v>
      </c>
      <c r="D16" s="60" t="s">
        <v>566</v>
      </c>
      <c r="E16" s="60" t="s">
        <v>567</v>
      </c>
      <c r="F16" s="60">
        <v>13.417</v>
      </c>
      <c r="G16" s="60">
        <v>1303.440552</v>
      </c>
      <c r="H16" s="60">
        <v>561.358215</v>
      </c>
      <c r="I16" s="60">
        <v>13.392</v>
      </c>
      <c r="J16" s="60">
        <v>0.025</v>
      </c>
      <c r="K16" s="60">
        <v>0</v>
      </c>
      <c r="L16" s="60">
        <v>0</v>
      </c>
      <c r="M16" s="60">
        <v>0</v>
      </c>
      <c r="N16" s="60">
        <v>13.41</v>
      </c>
      <c r="O16" s="60">
        <v>99.953431</v>
      </c>
    </row>
    <row r="17" spans="1:15" ht="15">
      <c r="A17" s="515">
        <v>4</v>
      </c>
      <c r="B17" s="515">
        <v>8</v>
      </c>
      <c r="C17" s="60" t="s">
        <v>341</v>
      </c>
      <c r="D17" s="60" t="s">
        <v>568</v>
      </c>
      <c r="E17" s="60" t="s">
        <v>569</v>
      </c>
      <c r="F17" s="60">
        <v>8</v>
      </c>
      <c r="G17" s="60">
        <v>1639.216919</v>
      </c>
      <c r="H17" s="60">
        <v>0</v>
      </c>
      <c r="I17" s="60">
        <v>5.271</v>
      </c>
      <c r="J17" s="60">
        <v>1.698</v>
      </c>
      <c r="K17" s="60">
        <v>0.275</v>
      </c>
      <c r="L17" s="60">
        <v>0.478</v>
      </c>
      <c r="M17" s="60">
        <v>0.278</v>
      </c>
      <c r="N17" s="60">
        <v>6.801</v>
      </c>
      <c r="O17" s="60">
        <v>85.013539</v>
      </c>
    </row>
    <row r="18" spans="1:15" ht="15">
      <c r="A18" s="515">
        <v>5</v>
      </c>
      <c r="B18" s="515">
        <v>9</v>
      </c>
      <c r="C18" s="60" t="s">
        <v>342</v>
      </c>
      <c r="D18" s="60" t="s">
        <v>570</v>
      </c>
      <c r="E18" s="60" t="s">
        <v>571</v>
      </c>
      <c r="F18" s="60">
        <v>8</v>
      </c>
      <c r="G18" s="60">
        <v>1732.47229</v>
      </c>
      <c r="H18" s="60">
        <v>0.061163</v>
      </c>
      <c r="I18" s="60">
        <v>1.073</v>
      </c>
      <c r="J18" s="60">
        <v>1.749</v>
      </c>
      <c r="K18" s="60">
        <v>0.963</v>
      </c>
      <c r="L18" s="60">
        <v>1.559</v>
      </c>
      <c r="M18" s="60">
        <v>2.656</v>
      </c>
      <c r="N18" s="60">
        <v>3.256</v>
      </c>
      <c r="O18" s="60">
        <v>40.701789</v>
      </c>
    </row>
    <row r="19" spans="1:15" ht="15">
      <c r="A19" s="307"/>
      <c r="B19" s="307">
        <v>10</v>
      </c>
      <c r="C19" s="60" t="s">
        <v>343</v>
      </c>
      <c r="D19" s="60" t="s">
        <v>572</v>
      </c>
      <c r="E19" s="60" t="s">
        <v>573</v>
      </c>
      <c r="F19" s="60">
        <v>11.333</v>
      </c>
      <c r="G19" s="60">
        <v>1763.290405</v>
      </c>
      <c r="H19" s="60">
        <v>0.510324</v>
      </c>
      <c r="I19" s="60">
        <v>10.862</v>
      </c>
      <c r="J19" s="60">
        <v>0.114</v>
      </c>
      <c r="K19" s="60">
        <v>0.126</v>
      </c>
      <c r="L19" s="60">
        <v>0.055</v>
      </c>
      <c r="M19" s="60">
        <v>0.176</v>
      </c>
      <c r="N19" s="60">
        <v>11.025</v>
      </c>
      <c r="O19" s="60">
        <v>97.278315</v>
      </c>
    </row>
    <row r="20" spans="1:15" ht="15">
      <c r="A20" s="515">
        <v>6</v>
      </c>
      <c r="B20" s="515">
        <v>11</v>
      </c>
      <c r="C20" s="60" t="s">
        <v>344</v>
      </c>
      <c r="D20" s="60" t="s">
        <v>574</v>
      </c>
      <c r="E20" s="60" t="s">
        <v>575</v>
      </c>
      <c r="F20" s="60">
        <v>8</v>
      </c>
      <c r="G20" s="60">
        <v>1319.853394</v>
      </c>
      <c r="H20" s="60">
        <v>464.275269</v>
      </c>
      <c r="I20" s="60">
        <v>0</v>
      </c>
      <c r="J20" s="60">
        <v>8</v>
      </c>
      <c r="K20" s="60">
        <v>0</v>
      </c>
      <c r="L20" s="60">
        <v>0</v>
      </c>
      <c r="M20" s="60">
        <v>0</v>
      </c>
      <c r="N20" s="60">
        <v>6</v>
      </c>
      <c r="O20" s="60">
        <v>75</v>
      </c>
    </row>
    <row r="21" spans="1:15" ht="15">
      <c r="A21" s="515">
        <v>7</v>
      </c>
      <c r="B21" s="515">
        <v>12</v>
      </c>
      <c r="C21" s="60" t="s">
        <v>345</v>
      </c>
      <c r="D21" s="60" t="s">
        <v>575</v>
      </c>
      <c r="E21" s="60" t="s">
        <v>576</v>
      </c>
      <c r="F21" s="60">
        <v>1.233</v>
      </c>
      <c r="G21" s="60">
        <v>1599.734497</v>
      </c>
      <c r="H21" s="60">
        <v>0.611129</v>
      </c>
      <c r="I21" s="60">
        <v>0.389</v>
      </c>
      <c r="J21" s="60">
        <v>0.19</v>
      </c>
      <c r="K21" s="60">
        <v>0.356</v>
      </c>
      <c r="L21" s="60">
        <v>0.298</v>
      </c>
      <c r="M21" s="60">
        <v>0</v>
      </c>
      <c r="N21" s="60">
        <v>0.784</v>
      </c>
      <c r="O21" s="60">
        <v>63.596493</v>
      </c>
    </row>
    <row r="22" spans="1:15" ht="15">
      <c r="A22" s="307"/>
      <c r="B22" s="307">
        <v>13</v>
      </c>
      <c r="C22" s="60" t="s">
        <v>346</v>
      </c>
      <c r="D22" s="60" t="s">
        <v>577</v>
      </c>
      <c r="E22" s="60" t="s">
        <v>578</v>
      </c>
      <c r="F22" s="60">
        <v>0.583</v>
      </c>
      <c r="G22" s="60">
        <v>1374.726807</v>
      </c>
      <c r="H22" s="60">
        <v>443.752869</v>
      </c>
      <c r="I22" s="60">
        <v>0.524</v>
      </c>
      <c r="J22" s="60">
        <v>0.053</v>
      </c>
      <c r="K22" s="60">
        <v>0.007</v>
      </c>
      <c r="L22" s="60">
        <v>0</v>
      </c>
      <c r="M22" s="60">
        <v>0</v>
      </c>
      <c r="N22" s="60">
        <v>0.567</v>
      </c>
      <c r="O22" s="60">
        <v>97.175139</v>
      </c>
    </row>
    <row r="23" spans="1:15" ht="15">
      <c r="A23" s="307"/>
      <c r="B23" s="307">
        <v>14</v>
      </c>
      <c r="C23" s="60" t="s">
        <v>347</v>
      </c>
      <c r="D23" s="60" t="s">
        <v>578</v>
      </c>
      <c r="E23" s="60" t="s">
        <v>579</v>
      </c>
      <c r="F23" s="60">
        <v>7.583</v>
      </c>
      <c r="G23" s="60">
        <v>1446.449097</v>
      </c>
      <c r="H23" s="60">
        <v>486.865753</v>
      </c>
      <c r="I23" s="60">
        <v>7.533</v>
      </c>
      <c r="J23" s="60">
        <v>0.023</v>
      </c>
      <c r="K23" s="60">
        <v>0.027</v>
      </c>
      <c r="L23" s="60">
        <v>0</v>
      </c>
      <c r="M23" s="60">
        <v>0</v>
      </c>
      <c r="N23" s="60">
        <v>7.564</v>
      </c>
      <c r="O23" s="60">
        <v>99.747306</v>
      </c>
    </row>
    <row r="24" spans="1:15" ht="15">
      <c r="A24" s="307"/>
      <c r="B24" s="307">
        <v>15</v>
      </c>
      <c r="C24" s="60" t="s">
        <v>348</v>
      </c>
      <c r="D24" s="60" t="s">
        <v>579</v>
      </c>
      <c r="E24" s="60" t="s">
        <v>580</v>
      </c>
      <c r="F24" s="60">
        <v>13.167</v>
      </c>
      <c r="G24" s="60">
        <v>1396.443848</v>
      </c>
      <c r="H24" s="60">
        <v>688.05481</v>
      </c>
      <c r="I24" s="60">
        <v>13.117</v>
      </c>
      <c r="J24" s="60">
        <v>0.035</v>
      </c>
      <c r="K24" s="60">
        <v>0.015</v>
      </c>
      <c r="L24" s="60">
        <v>0</v>
      </c>
      <c r="M24" s="60">
        <v>0</v>
      </c>
      <c r="N24" s="60">
        <v>13.15</v>
      </c>
      <c r="O24" s="60">
        <v>99.876595</v>
      </c>
    </row>
    <row r="25" spans="1:15" ht="15">
      <c r="A25" s="542"/>
      <c r="B25" s="542">
        <v>16</v>
      </c>
      <c r="C25" s="60" t="s">
        <v>349</v>
      </c>
      <c r="D25" s="60" t="s">
        <v>580</v>
      </c>
      <c r="E25" s="60" t="s">
        <v>581</v>
      </c>
      <c r="F25" s="60">
        <v>0.583</v>
      </c>
      <c r="G25" s="60">
        <v>1528.476929</v>
      </c>
      <c r="H25" s="60">
        <v>2.058585</v>
      </c>
      <c r="I25" s="60">
        <v>0.085</v>
      </c>
      <c r="J25" s="60">
        <v>0.316</v>
      </c>
      <c r="K25" s="60">
        <v>0.057</v>
      </c>
      <c r="L25" s="60">
        <v>0.126</v>
      </c>
      <c r="M25" s="60">
        <v>0</v>
      </c>
      <c r="N25" s="60">
        <v>0.381</v>
      </c>
      <c r="O25" s="60">
        <v>65.384614</v>
      </c>
    </row>
    <row r="26" spans="1:15" ht="15">
      <c r="A26" s="515">
        <v>8</v>
      </c>
      <c r="B26" s="515">
        <v>17</v>
      </c>
      <c r="C26" s="60" t="s">
        <v>350</v>
      </c>
      <c r="D26" s="60" t="s">
        <v>582</v>
      </c>
      <c r="E26" s="60" t="s">
        <v>583</v>
      </c>
      <c r="F26" s="60">
        <v>7.417</v>
      </c>
      <c r="G26" s="60">
        <v>1739.970703</v>
      </c>
      <c r="H26" s="60">
        <v>0.124501</v>
      </c>
      <c r="I26" s="60">
        <v>0.976</v>
      </c>
      <c r="J26" s="60">
        <v>1.655</v>
      </c>
      <c r="K26" s="60">
        <v>0.89</v>
      </c>
      <c r="L26" s="60">
        <v>1.411</v>
      </c>
      <c r="M26" s="60">
        <v>2.484</v>
      </c>
      <c r="N26" s="60">
        <v>3.015</v>
      </c>
      <c r="O26" s="60">
        <v>40.653786</v>
      </c>
    </row>
    <row r="27" spans="1:15" ht="15">
      <c r="A27" s="515">
        <v>9</v>
      </c>
      <c r="B27" s="515">
        <v>18</v>
      </c>
      <c r="C27" s="60" t="s">
        <v>351</v>
      </c>
      <c r="D27" s="60" t="s">
        <v>584</v>
      </c>
      <c r="E27" s="60" t="s">
        <v>585</v>
      </c>
      <c r="F27" s="60">
        <v>2</v>
      </c>
      <c r="G27" s="60">
        <v>1742.732666</v>
      </c>
      <c r="H27" s="60">
        <v>50.257431</v>
      </c>
      <c r="I27" s="60">
        <v>0.231</v>
      </c>
      <c r="J27" s="60">
        <v>0.028</v>
      </c>
      <c r="K27" s="60">
        <v>0.035</v>
      </c>
      <c r="L27" s="60">
        <v>1.634</v>
      </c>
      <c r="M27" s="60">
        <v>0.072</v>
      </c>
      <c r="N27" s="60">
        <v>0.679</v>
      </c>
      <c r="O27" s="60">
        <v>33.930057</v>
      </c>
    </row>
    <row r="28" spans="1:15" ht="15">
      <c r="A28" s="307"/>
      <c r="B28" s="307">
        <v>19</v>
      </c>
      <c r="C28" s="60" t="s">
        <v>352</v>
      </c>
      <c r="D28" s="60" t="s">
        <v>585</v>
      </c>
      <c r="E28" s="60" t="s">
        <v>586</v>
      </c>
      <c r="F28" s="60">
        <v>11</v>
      </c>
      <c r="G28" s="60">
        <v>1294.321167</v>
      </c>
      <c r="H28" s="60">
        <v>423.364075</v>
      </c>
      <c r="I28" s="60">
        <v>10.985</v>
      </c>
      <c r="J28" s="60">
        <v>0.015</v>
      </c>
      <c r="K28" s="60">
        <v>0</v>
      </c>
      <c r="L28" s="60">
        <v>0</v>
      </c>
      <c r="M28" s="60">
        <v>0</v>
      </c>
      <c r="N28" s="60">
        <v>10.996</v>
      </c>
      <c r="O28" s="60">
        <v>99.965942</v>
      </c>
    </row>
    <row r="29" spans="1:15" ht="15">
      <c r="A29" s="307"/>
      <c r="B29" s="307">
        <v>20</v>
      </c>
      <c r="C29" s="60" t="s">
        <v>355</v>
      </c>
      <c r="D29" s="60" t="s">
        <v>586</v>
      </c>
      <c r="E29" s="60" t="s">
        <v>587</v>
      </c>
      <c r="F29" s="60">
        <v>0.5</v>
      </c>
      <c r="G29" s="60">
        <v>1309.910645</v>
      </c>
      <c r="H29" s="60">
        <v>304.820709</v>
      </c>
      <c r="I29" s="60">
        <v>0.417</v>
      </c>
      <c r="J29" s="60">
        <v>0.083</v>
      </c>
      <c r="K29" s="60">
        <v>0</v>
      </c>
      <c r="L29" s="60">
        <v>0</v>
      </c>
      <c r="M29" s="60">
        <v>0</v>
      </c>
      <c r="N29" s="60">
        <v>0.479</v>
      </c>
      <c r="O29" s="60">
        <v>95.860922</v>
      </c>
    </row>
    <row r="30" spans="1:15" ht="15">
      <c r="A30" s="515">
        <v>10</v>
      </c>
      <c r="B30" s="515">
        <v>21</v>
      </c>
      <c r="C30" s="60" t="s">
        <v>356</v>
      </c>
      <c r="D30" s="60" t="s">
        <v>588</v>
      </c>
      <c r="E30" s="60" t="s">
        <v>589</v>
      </c>
      <c r="F30" s="60">
        <v>8</v>
      </c>
      <c r="G30" s="60">
        <v>1748.390747</v>
      </c>
      <c r="H30" s="60">
        <v>0.105142</v>
      </c>
      <c r="I30" s="60">
        <v>2.518</v>
      </c>
      <c r="J30" s="60">
        <v>1.883</v>
      </c>
      <c r="K30" s="60">
        <v>0.92</v>
      </c>
      <c r="L30" s="60">
        <v>1.033</v>
      </c>
      <c r="M30" s="60">
        <v>1.646</v>
      </c>
      <c r="N30" s="60">
        <v>4.648</v>
      </c>
      <c r="O30" s="60">
        <v>58.102471</v>
      </c>
    </row>
    <row r="31" spans="1:15" ht="15">
      <c r="A31" s="307"/>
      <c r="B31" s="307">
        <v>22</v>
      </c>
      <c r="C31" s="60" t="s">
        <v>357</v>
      </c>
      <c r="D31" s="60" t="s">
        <v>590</v>
      </c>
      <c r="E31" s="60" t="s">
        <v>591</v>
      </c>
      <c r="F31" s="60">
        <v>1.25</v>
      </c>
      <c r="G31" s="60">
        <v>1458.31543</v>
      </c>
      <c r="H31" s="60">
        <v>427.820923</v>
      </c>
      <c r="I31" s="60">
        <v>0.166</v>
      </c>
      <c r="J31" s="60">
        <v>1.016</v>
      </c>
      <c r="K31" s="60">
        <v>0.063</v>
      </c>
      <c r="L31" s="60">
        <v>0.005</v>
      </c>
      <c r="M31" s="60">
        <v>0</v>
      </c>
      <c r="N31" s="60">
        <v>0.961</v>
      </c>
      <c r="O31" s="60">
        <v>76.861703</v>
      </c>
    </row>
    <row r="32" spans="1:15" ht="15">
      <c r="A32" s="307"/>
      <c r="B32" s="307">
        <v>23</v>
      </c>
      <c r="C32" s="60" t="s">
        <v>358</v>
      </c>
      <c r="D32" s="60" t="s">
        <v>591</v>
      </c>
      <c r="E32" s="60" t="s">
        <v>592</v>
      </c>
      <c r="F32" s="60">
        <v>6</v>
      </c>
      <c r="G32" s="60">
        <v>1469.668335</v>
      </c>
      <c r="H32" s="60">
        <v>200.864059</v>
      </c>
      <c r="I32" s="60">
        <v>4.26</v>
      </c>
      <c r="J32" s="60">
        <v>1.67</v>
      </c>
      <c r="K32" s="60">
        <v>0.062</v>
      </c>
      <c r="L32" s="60">
        <v>0.008</v>
      </c>
      <c r="M32" s="60">
        <v>0</v>
      </c>
      <c r="N32" s="60">
        <v>5.546</v>
      </c>
      <c r="O32" s="60">
        <v>92.425084</v>
      </c>
    </row>
    <row r="33" spans="1:15" ht="15">
      <c r="A33" s="307"/>
      <c r="B33" s="307">
        <v>24</v>
      </c>
      <c r="C33" s="60" t="s">
        <v>360</v>
      </c>
      <c r="D33" s="60" t="s">
        <v>592</v>
      </c>
      <c r="E33" s="60" t="s">
        <v>593</v>
      </c>
      <c r="F33" s="60">
        <v>4</v>
      </c>
      <c r="G33" s="60">
        <v>1279.321045</v>
      </c>
      <c r="H33" s="60">
        <v>456.566925</v>
      </c>
      <c r="I33" s="60">
        <v>3.987</v>
      </c>
      <c r="J33" s="60">
        <v>0.013</v>
      </c>
      <c r="K33" s="60">
        <v>0</v>
      </c>
      <c r="L33" s="60">
        <v>0</v>
      </c>
      <c r="M33" s="60">
        <v>0</v>
      </c>
      <c r="N33" s="60">
        <v>3.997</v>
      </c>
      <c r="O33" s="60">
        <v>99.916947</v>
      </c>
    </row>
    <row r="34" spans="1:15" ht="15">
      <c r="A34" s="307"/>
      <c r="B34" s="307">
        <v>25</v>
      </c>
      <c r="C34" s="60" t="s">
        <v>361</v>
      </c>
      <c r="D34" s="60" t="s">
        <v>593</v>
      </c>
      <c r="E34" s="60" t="s">
        <v>594</v>
      </c>
      <c r="F34" s="60">
        <v>2.75</v>
      </c>
      <c r="G34" s="60">
        <v>1185.969971</v>
      </c>
      <c r="H34" s="60">
        <v>524.561707</v>
      </c>
      <c r="I34" s="60">
        <v>2.75</v>
      </c>
      <c r="J34" s="60">
        <v>0</v>
      </c>
      <c r="K34" s="60">
        <v>0</v>
      </c>
      <c r="L34" s="60">
        <v>0</v>
      </c>
      <c r="M34" s="60">
        <v>0</v>
      </c>
      <c r="N34" s="60">
        <v>2.75</v>
      </c>
      <c r="O34" s="60">
        <v>100</v>
      </c>
    </row>
    <row r="35" spans="1:15" ht="15">
      <c r="A35" s="542"/>
      <c r="B35" s="542">
        <v>26</v>
      </c>
      <c r="C35" s="60" t="s">
        <v>362</v>
      </c>
      <c r="D35" s="60" t="s">
        <v>594</v>
      </c>
      <c r="E35" s="60" t="s">
        <v>595</v>
      </c>
      <c r="F35" s="60">
        <v>0.583</v>
      </c>
      <c r="G35" s="60">
        <v>1612.450684</v>
      </c>
      <c r="H35" s="60">
        <v>1.941329</v>
      </c>
      <c r="I35" s="60">
        <v>0.267</v>
      </c>
      <c r="J35" s="60">
        <v>0.022</v>
      </c>
      <c r="K35" s="60">
        <v>0.055</v>
      </c>
      <c r="L35" s="60">
        <v>0.18</v>
      </c>
      <c r="M35" s="60">
        <v>0.06</v>
      </c>
      <c r="N35" s="60">
        <v>0.355</v>
      </c>
      <c r="O35" s="60">
        <v>60.928571</v>
      </c>
    </row>
    <row r="36" spans="1:15" ht="15">
      <c r="A36" s="515">
        <v>11</v>
      </c>
      <c r="B36" s="515">
        <v>27</v>
      </c>
      <c r="C36" s="60" t="s">
        <v>363</v>
      </c>
      <c r="D36" s="60" t="s">
        <v>596</v>
      </c>
      <c r="E36" s="60" t="s">
        <v>597</v>
      </c>
      <c r="F36" s="60">
        <v>8</v>
      </c>
      <c r="G36" s="60">
        <v>1070.959961</v>
      </c>
      <c r="H36" s="60">
        <v>681.224243</v>
      </c>
      <c r="I36" s="60">
        <v>8</v>
      </c>
      <c r="J36" s="60">
        <v>0</v>
      </c>
      <c r="K36" s="60">
        <v>0</v>
      </c>
      <c r="L36" s="60">
        <v>0</v>
      </c>
      <c r="M36" s="60">
        <v>0</v>
      </c>
      <c r="N36" s="60">
        <v>8</v>
      </c>
      <c r="O36" s="60">
        <v>100</v>
      </c>
    </row>
    <row r="37" spans="1:15" ht="15">
      <c r="A37" s="307"/>
      <c r="B37" s="307">
        <v>28</v>
      </c>
      <c r="C37" s="60" t="s">
        <v>364</v>
      </c>
      <c r="D37" s="60" t="s">
        <v>598</v>
      </c>
      <c r="E37" s="60" t="s">
        <v>599</v>
      </c>
      <c r="F37" s="60">
        <v>2.167</v>
      </c>
      <c r="G37" s="60">
        <v>1621.480225</v>
      </c>
      <c r="H37" s="60">
        <v>8.766714</v>
      </c>
      <c r="I37" s="60">
        <v>0.417</v>
      </c>
      <c r="J37" s="60">
        <v>0.841</v>
      </c>
      <c r="K37" s="60">
        <v>0.725</v>
      </c>
      <c r="L37" s="60">
        <v>0.165</v>
      </c>
      <c r="M37" s="60">
        <v>0.018</v>
      </c>
      <c r="N37" s="60">
        <v>1.452</v>
      </c>
      <c r="O37" s="60">
        <v>67.01842</v>
      </c>
    </row>
    <row r="38" spans="1:15" ht="15">
      <c r="A38" s="515">
        <v>12</v>
      </c>
      <c r="B38" s="515">
        <v>29</v>
      </c>
      <c r="C38" s="60" t="s">
        <v>365</v>
      </c>
      <c r="D38" s="60" t="s">
        <v>599</v>
      </c>
      <c r="E38" s="60" t="s">
        <v>600</v>
      </c>
      <c r="F38" s="60">
        <v>2</v>
      </c>
      <c r="G38" s="60">
        <v>1851.484253</v>
      </c>
      <c r="H38" s="60">
        <v>0.126641</v>
      </c>
      <c r="I38" s="60">
        <v>0.08</v>
      </c>
      <c r="J38" s="60">
        <v>1.282</v>
      </c>
      <c r="K38" s="60">
        <v>0.475</v>
      </c>
      <c r="L38" s="60">
        <v>0.073</v>
      </c>
      <c r="M38" s="60">
        <v>0.09</v>
      </c>
      <c r="N38" s="60">
        <v>1.297</v>
      </c>
      <c r="O38" s="60">
        <v>64.862615</v>
      </c>
    </row>
    <row r="39" spans="1:15" ht="15">
      <c r="A39" s="307"/>
      <c r="B39" s="307">
        <v>30</v>
      </c>
      <c r="C39" s="60" t="s">
        <v>366</v>
      </c>
      <c r="D39" s="60" t="s">
        <v>600</v>
      </c>
      <c r="E39" s="60" t="s">
        <v>601</v>
      </c>
      <c r="F39" s="60">
        <v>8</v>
      </c>
      <c r="G39" s="60">
        <v>1723.996094</v>
      </c>
      <c r="H39" s="60">
        <v>0.545524</v>
      </c>
      <c r="I39" s="60">
        <v>0</v>
      </c>
      <c r="J39" s="60">
        <v>0</v>
      </c>
      <c r="K39" s="60">
        <v>5.171</v>
      </c>
      <c r="L39" s="60">
        <v>2.754</v>
      </c>
      <c r="M39" s="60">
        <v>0.075</v>
      </c>
      <c r="N39" s="60">
        <v>3.274</v>
      </c>
      <c r="O39" s="60">
        <v>40.923765</v>
      </c>
    </row>
    <row r="40" spans="1:15" ht="15">
      <c r="A40" s="307"/>
      <c r="B40" s="307">
        <v>31</v>
      </c>
      <c r="C40" s="60" t="s">
        <v>367</v>
      </c>
      <c r="D40" s="60" t="s">
        <v>601</v>
      </c>
      <c r="E40" s="60" t="s">
        <v>602</v>
      </c>
      <c r="F40" s="60">
        <v>6</v>
      </c>
      <c r="G40" s="60">
        <v>1679.011597</v>
      </c>
      <c r="H40" s="60">
        <v>0.610657</v>
      </c>
      <c r="I40" s="60">
        <v>2.864</v>
      </c>
      <c r="J40" s="60">
        <v>3.017</v>
      </c>
      <c r="K40" s="60">
        <v>0.037</v>
      </c>
      <c r="L40" s="60">
        <v>0.06</v>
      </c>
      <c r="M40" s="60">
        <v>0.023</v>
      </c>
      <c r="N40" s="60">
        <v>5.159</v>
      </c>
      <c r="O40" s="60">
        <v>85.988623</v>
      </c>
    </row>
    <row r="41" spans="1:15" ht="15">
      <c r="A41" s="307"/>
      <c r="B41" s="307">
        <v>32</v>
      </c>
      <c r="C41" s="60" t="s">
        <v>369</v>
      </c>
      <c r="D41" s="60" t="s">
        <v>602</v>
      </c>
      <c r="E41" s="60" t="s">
        <v>603</v>
      </c>
      <c r="F41" s="60">
        <v>0.833</v>
      </c>
      <c r="G41" s="60">
        <v>1189.350098</v>
      </c>
      <c r="H41" s="60">
        <v>190.927994</v>
      </c>
      <c r="I41" s="60">
        <v>0.833</v>
      </c>
      <c r="J41" s="60">
        <v>0</v>
      </c>
      <c r="K41" s="60">
        <v>0</v>
      </c>
      <c r="L41" s="60">
        <v>0</v>
      </c>
      <c r="M41" s="60">
        <v>0</v>
      </c>
      <c r="N41" s="60">
        <v>0.833</v>
      </c>
      <c r="O41" s="60">
        <v>100</v>
      </c>
    </row>
    <row r="42" spans="1:15" ht="15">
      <c r="A42" s="307"/>
      <c r="B42" s="307">
        <v>33</v>
      </c>
      <c r="C42" s="60" t="s">
        <v>370</v>
      </c>
      <c r="D42" s="60" t="s">
        <v>603</v>
      </c>
      <c r="E42" s="60" t="s">
        <v>604</v>
      </c>
      <c r="F42" s="60">
        <v>3.25</v>
      </c>
      <c r="G42" s="60">
        <v>1387.974121</v>
      </c>
      <c r="H42" s="60">
        <v>471.367767</v>
      </c>
      <c r="I42" s="60">
        <v>3.218</v>
      </c>
      <c r="J42" s="60">
        <v>0.022</v>
      </c>
      <c r="K42" s="60">
        <v>0.01</v>
      </c>
      <c r="L42" s="60">
        <v>0</v>
      </c>
      <c r="M42" s="60">
        <v>0</v>
      </c>
      <c r="N42" s="60">
        <v>3.24</v>
      </c>
      <c r="O42" s="60">
        <v>99.679649</v>
      </c>
    </row>
    <row r="43" spans="1:15" ht="15">
      <c r="A43" s="307"/>
      <c r="B43" s="307">
        <v>34</v>
      </c>
      <c r="C43" s="60" t="s">
        <v>371</v>
      </c>
      <c r="D43" s="60" t="s">
        <v>604</v>
      </c>
      <c r="E43" s="60" t="s">
        <v>605</v>
      </c>
      <c r="F43" s="60">
        <v>7.917</v>
      </c>
      <c r="G43" s="60">
        <v>1512.436035</v>
      </c>
      <c r="H43" s="60">
        <v>356.989532</v>
      </c>
      <c r="I43" s="60">
        <v>5.925</v>
      </c>
      <c r="J43" s="60">
        <v>1.965</v>
      </c>
      <c r="K43" s="60">
        <v>0.017</v>
      </c>
      <c r="L43" s="60">
        <v>0.01</v>
      </c>
      <c r="M43" s="60">
        <v>0</v>
      </c>
      <c r="N43" s="60">
        <v>7.41</v>
      </c>
      <c r="O43" s="60">
        <v>93.594867</v>
      </c>
    </row>
    <row r="44" spans="1:15" ht="15">
      <c r="A44" s="542"/>
      <c r="B44" s="542">
        <v>35</v>
      </c>
      <c r="C44" s="60" t="s">
        <v>373</v>
      </c>
      <c r="D44" s="60" t="s">
        <v>605</v>
      </c>
      <c r="E44" s="60" t="s">
        <v>606</v>
      </c>
      <c r="F44" s="60">
        <v>0.583</v>
      </c>
      <c r="G44" s="60">
        <v>1423.252441</v>
      </c>
      <c r="H44" s="60">
        <v>3.402881</v>
      </c>
      <c r="I44" s="60">
        <v>0.378</v>
      </c>
      <c r="J44" s="60">
        <v>0.015</v>
      </c>
      <c r="K44" s="60">
        <v>0.19</v>
      </c>
      <c r="L44" s="60">
        <v>0</v>
      </c>
      <c r="M44" s="60">
        <v>0</v>
      </c>
      <c r="N44" s="60">
        <v>0.485</v>
      </c>
      <c r="O44" s="60">
        <v>83.071434</v>
      </c>
    </row>
    <row r="45" spans="1:15" ht="15">
      <c r="A45" s="515">
        <v>13</v>
      </c>
      <c r="B45" s="515">
        <v>36</v>
      </c>
      <c r="C45" s="60" t="s">
        <v>374</v>
      </c>
      <c r="D45" s="60" t="s">
        <v>607</v>
      </c>
      <c r="E45" s="60" t="s">
        <v>608</v>
      </c>
      <c r="F45" s="60">
        <v>8</v>
      </c>
      <c r="G45" s="60">
        <v>1747.607422</v>
      </c>
      <c r="H45" s="60">
        <v>0.040134</v>
      </c>
      <c r="I45" s="60">
        <v>2.013</v>
      </c>
      <c r="J45" s="60">
        <v>1.175</v>
      </c>
      <c r="K45" s="60">
        <v>2.363</v>
      </c>
      <c r="L45" s="60">
        <v>1.538</v>
      </c>
      <c r="M45" s="60">
        <v>0.911</v>
      </c>
      <c r="N45" s="60">
        <v>4.46</v>
      </c>
      <c r="O45" s="60">
        <v>55.748808</v>
      </c>
    </row>
    <row r="46" spans="1:15" ht="15">
      <c r="A46" s="542"/>
      <c r="B46" s="542">
        <v>37</v>
      </c>
      <c r="C46" s="60" t="s">
        <v>375</v>
      </c>
      <c r="D46" s="60" t="s">
        <v>608</v>
      </c>
      <c r="E46" s="60" t="s">
        <v>609</v>
      </c>
      <c r="F46" s="60">
        <v>0.583</v>
      </c>
      <c r="G46" s="60">
        <v>1339.959473</v>
      </c>
      <c r="H46" s="60">
        <v>1.138759</v>
      </c>
      <c r="I46" s="60">
        <v>0.575</v>
      </c>
      <c r="J46" s="60">
        <v>0.008</v>
      </c>
      <c r="K46" s="60">
        <v>0</v>
      </c>
      <c r="L46" s="60">
        <v>0</v>
      </c>
      <c r="M46" s="60">
        <v>0</v>
      </c>
      <c r="N46" s="60">
        <v>0.581</v>
      </c>
      <c r="O46" s="60">
        <v>99.642855</v>
      </c>
    </row>
    <row r="47" spans="1:15" ht="15">
      <c r="A47" s="307"/>
      <c r="B47" s="307">
        <v>38</v>
      </c>
      <c r="C47" s="60" t="s">
        <v>376</v>
      </c>
      <c r="D47" s="60" t="s">
        <v>609</v>
      </c>
      <c r="E47" s="60" t="s">
        <v>610</v>
      </c>
      <c r="F47" s="60">
        <v>4.5</v>
      </c>
      <c r="G47" s="60">
        <v>1495.05835</v>
      </c>
      <c r="H47" s="60">
        <v>311.881836</v>
      </c>
      <c r="I47" s="60">
        <v>4.387</v>
      </c>
      <c r="J47" s="60">
        <v>0.08</v>
      </c>
      <c r="K47" s="60">
        <v>0.022</v>
      </c>
      <c r="L47" s="60">
        <v>0.012</v>
      </c>
      <c r="M47" s="60">
        <v>0</v>
      </c>
      <c r="N47" s="60">
        <v>4.46</v>
      </c>
      <c r="O47" s="60">
        <v>99.12135</v>
      </c>
    </row>
    <row r="48" spans="1:15" ht="15">
      <c r="A48" s="307"/>
      <c r="B48" s="307">
        <v>39</v>
      </c>
      <c r="C48" s="60" t="s">
        <v>378</v>
      </c>
      <c r="D48" s="60" t="s">
        <v>610</v>
      </c>
      <c r="E48" s="60" t="s">
        <v>611</v>
      </c>
      <c r="F48" s="60">
        <v>8.833</v>
      </c>
      <c r="G48" s="60">
        <v>1288.14502</v>
      </c>
      <c r="H48" s="60">
        <v>238.43721</v>
      </c>
      <c r="I48" s="60">
        <v>8.818</v>
      </c>
      <c r="J48" s="60">
        <v>0.015</v>
      </c>
      <c r="K48" s="60">
        <v>0</v>
      </c>
      <c r="L48" s="60">
        <v>0</v>
      </c>
      <c r="M48" s="60">
        <v>0</v>
      </c>
      <c r="N48" s="60">
        <v>8.83</v>
      </c>
      <c r="O48" s="60">
        <v>99.957561</v>
      </c>
    </row>
    <row r="49" spans="1:15" ht="15">
      <c r="A49" s="307"/>
      <c r="B49" s="307">
        <v>40</v>
      </c>
      <c r="C49" s="60" t="s">
        <v>379</v>
      </c>
      <c r="D49" s="60" t="s">
        <v>611</v>
      </c>
      <c r="E49" s="60" t="s">
        <v>612</v>
      </c>
      <c r="F49" s="60">
        <v>6.833</v>
      </c>
      <c r="G49" s="60">
        <v>1143.103638</v>
      </c>
      <c r="H49" s="60">
        <v>196.049759</v>
      </c>
      <c r="I49" s="60">
        <v>6.833</v>
      </c>
      <c r="J49" s="60">
        <v>0</v>
      </c>
      <c r="K49" s="60">
        <v>0</v>
      </c>
      <c r="L49" s="60">
        <v>0</v>
      </c>
      <c r="M49" s="60">
        <v>0</v>
      </c>
      <c r="N49" s="60">
        <v>6.833</v>
      </c>
      <c r="O49" s="60">
        <v>100</v>
      </c>
    </row>
    <row r="50" spans="1:15" ht="15">
      <c r="A50" s="515">
        <v>14</v>
      </c>
      <c r="B50" s="515">
        <v>41</v>
      </c>
      <c r="C50" s="60" t="s">
        <v>381</v>
      </c>
      <c r="D50" s="60" t="s">
        <v>612</v>
      </c>
      <c r="E50" s="60" t="s">
        <v>613</v>
      </c>
      <c r="F50" s="60">
        <v>1.483</v>
      </c>
      <c r="G50" s="60">
        <v>1813.059326</v>
      </c>
      <c r="H50" s="60">
        <v>0.497815</v>
      </c>
      <c r="I50" s="60">
        <v>0.708</v>
      </c>
      <c r="J50" s="60">
        <v>0.201</v>
      </c>
      <c r="K50" s="60">
        <v>0.081</v>
      </c>
      <c r="L50" s="60">
        <v>0.168</v>
      </c>
      <c r="M50" s="60">
        <v>0.324</v>
      </c>
      <c r="N50" s="60">
        <v>0.942</v>
      </c>
      <c r="O50" s="60">
        <v>63.50897</v>
      </c>
    </row>
    <row r="51" spans="1:15" ht="15">
      <c r="A51" s="515">
        <v>15</v>
      </c>
      <c r="B51" s="515">
        <v>42</v>
      </c>
      <c r="C51" s="60" t="s">
        <v>382</v>
      </c>
      <c r="D51" s="60" t="s">
        <v>614</v>
      </c>
      <c r="E51" s="60" t="s">
        <v>615</v>
      </c>
      <c r="F51" s="60">
        <v>8</v>
      </c>
      <c r="G51" s="60">
        <v>1752.018921</v>
      </c>
      <c r="H51" s="60">
        <v>305.390198</v>
      </c>
      <c r="I51" s="60">
        <v>0</v>
      </c>
      <c r="J51" s="60">
        <v>0</v>
      </c>
      <c r="K51" s="60">
        <v>2.835</v>
      </c>
      <c r="L51" s="60">
        <v>1.938</v>
      </c>
      <c r="M51" s="60">
        <v>3.227</v>
      </c>
      <c r="N51" s="60">
        <v>1.902</v>
      </c>
      <c r="O51" s="60">
        <v>23.776552</v>
      </c>
    </row>
    <row r="52" spans="1:15" ht="15">
      <c r="A52" s="542"/>
      <c r="B52" s="542">
        <v>43</v>
      </c>
      <c r="C52" s="60" t="s">
        <v>383</v>
      </c>
      <c r="D52" s="60" t="s">
        <v>615</v>
      </c>
      <c r="E52" s="60" t="s">
        <v>616</v>
      </c>
      <c r="F52" s="60">
        <v>0.667</v>
      </c>
      <c r="G52" s="60">
        <v>1344.891357</v>
      </c>
      <c r="H52" s="60">
        <v>0.194511</v>
      </c>
      <c r="I52" s="60">
        <v>0.655</v>
      </c>
      <c r="J52" s="60">
        <v>0.012</v>
      </c>
      <c r="K52" s="60">
        <v>0</v>
      </c>
      <c r="L52" s="60">
        <v>0</v>
      </c>
      <c r="M52" s="60">
        <v>0</v>
      </c>
      <c r="N52" s="60">
        <v>0.664</v>
      </c>
      <c r="O52" s="60">
        <v>99.562502</v>
      </c>
    </row>
    <row r="53" spans="1:15" ht="15">
      <c r="A53" s="307"/>
      <c r="B53" s="307">
        <v>44</v>
      </c>
      <c r="C53" s="60" t="s">
        <v>384</v>
      </c>
      <c r="D53" s="60" t="s">
        <v>616</v>
      </c>
      <c r="E53" s="60" t="s">
        <v>617</v>
      </c>
      <c r="F53" s="60">
        <v>8.5</v>
      </c>
      <c r="G53" s="60">
        <v>1335.150757</v>
      </c>
      <c r="H53" s="60">
        <v>371.186279</v>
      </c>
      <c r="I53" s="60">
        <v>8.482</v>
      </c>
      <c r="J53" s="60">
        <v>0.018</v>
      </c>
      <c r="K53" s="60">
        <v>0</v>
      </c>
      <c r="L53" s="60">
        <v>0</v>
      </c>
      <c r="M53" s="60">
        <v>0</v>
      </c>
      <c r="N53" s="60">
        <v>8.495</v>
      </c>
      <c r="O53" s="60">
        <v>99.946117</v>
      </c>
    </row>
    <row r="54" spans="1:15" ht="15">
      <c r="A54" s="307"/>
      <c r="B54" s="307">
        <v>45</v>
      </c>
      <c r="C54" s="60" t="s">
        <v>386</v>
      </c>
      <c r="D54" s="60" t="s">
        <v>617</v>
      </c>
      <c r="E54" s="60" t="s">
        <v>618</v>
      </c>
      <c r="F54" s="60">
        <v>1.167</v>
      </c>
      <c r="G54" s="60">
        <v>1268.995728</v>
      </c>
      <c r="H54" s="60">
        <v>337.15509</v>
      </c>
      <c r="I54" s="60">
        <v>1.162</v>
      </c>
      <c r="J54" s="60">
        <v>0.005</v>
      </c>
      <c r="K54" s="60">
        <v>0</v>
      </c>
      <c r="L54" s="60">
        <v>0</v>
      </c>
      <c r="M54" s="60">
        <v>0</v>
      </c>
      <c r="N54" s="60">
        <v>1.165</v>
      </c>
      <c r="O54" s="60">
        <v>99.893618</v>
      </c>
    </row>
    <row r="55" spans="1:15" ht="15">
      <c r="A55" s="307"/>
      <c r="B55" s="307">
        <v>46</v>
      </c>
      <c r="C55" s="60" t="s">
        <v>387</v>
      </c>
      <c r="D55" s="60" t="s">
        <v>618</v>
      </c>
      <c r="E55" s="60" t="s">
        <v>619</v>
      </c>
      <c r="F55" s="60">
        <v>4</v>
      </c>
      <c r="G55" s="60">
        <v>1324.565552</v>
      </c>
      <c r="H55" s="60">
        <v>275.678009</v>
      </c>
      <c r="I55" s="60">
        <v>3.987</v>
      </c>
      <c r="J55" s="60">
        <v>0.013</v>
      </c>
      <c r="K55" s="60">
        <v>0</v>
      </c>
      <c r="L55" s="60">
        <v>0</v>
      </c>
      <c r="M55" s="60">
        <v>0</v>
      </c>
      <c r="N55" s="60">
        <v>3.997</v>
      </c>
      <c r="O55" s="60">
        <v>99.916947</v>
      </c>
    </row>
    <row r="56" spans="1:15" ht="15">
      <c r="A56" s="542"/>
      <c r="B56" s="542">
        <v>47</v>
      </c>
      <c r="C56" s="60" t="s">
        <v>388</v>
      </c>
      <c r="D56" s="60" t="s">
        <v>619</v>
      </c>
      <c r="E56" s="60" t="s">
        <v>620</v>
      </c>
      <c r="F56" s="60">
        <v>0.667</v>
      </c>
      <c r="G56" s="60">
        <v>1698.915283</v>
      </c>
      <c r="H56" s="60">
        <v>3.224368</v>
      </c>
      <c r="I56" s="60">
        <v>0.138</v>
      </c>
      <c r="J56" s="60">
        <v>0.025</v>
      </c>
      <c r="K56" s="60">
        <v>0.367</v>
      </c>
      <c r="L56" s="60">
        <v>0.071</v>
      </c>
      <c r="M56" s="60">
        <v>0.065</v>
      </c>
      <c r="N56" s="60">
        <v>0.358</v>
      </c>
      <c r="O56" s="60">
        <v>53.740644</v>
      </c>
    </row>
    <row r="57" spans="1:15" ht="15">
      <c r="A57" s="515">
        <v>16</v>
      </c>
      <c r="B57" s="515">
        <v>48</v>
      </c>
      <c r="C57" s="60" t="s">
        <v>389</v>
      </c>
      <c r="D57" s="60" t="s">
        <v>621</v>
      </c>
      <c r="E57" s="60" t="s">
        <v>622</v>
      </c>
      <c r="F57" s="60">
        <v>8</v>
      </c>
      <c r="G57" s="60">
        <v>1756.251465</v>
      </c>
      <c r="H57" s="60">
        <v>0.090666</v>
      </c>
      <c r="I57" s="60">
        <v>1.385</v>
      </c>
      <c r="J57" s="60">
        <v>0.323</v>
      </c>
      <c r="K57" s="60">
        <v>1.951</v>
      </c>
      <c r="L57" s="60">
        <v>1.656</v>
      </c>
      <c r="M57" s="60">
        <v>2.684</v>
      </c>
      <c r="N57" s="60">
        <v>3.017</v>
      </c>
      <c r="O57" s="60">
        <v>37.710893</v>
      </c>
    </row>
    <row r="58" spans="1:15" ht="15">
      <c r="A58" s="542"/>
      <c r="B58" s="542">
        <v>49</v>
      </c>
      <c r="C58" s="60" t="s">
        <v>390</v>
      </c>
      <c r="D58" s="60" t="s">
        <v>622</v>
      </c>
      <c r="E58" s="60" t="s">
        <v>623</v>
      </c>
      <c r="F58" s="60">
        <v>0.5</v>
      </c>
      <c r="G58" s="60">
        <v>1600.217773</v>
      </c>
      <c r="H58" s="60">
        <v>2.172206</v>
      </c>
      <c r="I58" s="60">
        <v>0.245</v>
      </c>
      <c r="J58" s="60">
        <v>0.042</v>
      </c>
      <c r="K58" s="60">
        <v>0.038</v>
      </c>
      <c r="L58" s="60">
        <v>0.168</v>
      </c>
      <c r="M58" s="60">
        <v>0.007</v>
      </c>
      <c r="N58" s="60">
        <v>0.338</v>
      </c>
      <c r="O58" s="60">
        <v>67.500001</v>
      </c>
    </row>
    <row r="59" spans="1:15" ht="15">
      <c r="A59" s="307"/>
      <c r="B59" s="307">
        <v>50</v>
      </c>
      <c r="C59" s="60" t="s">
        <v>391</v>
      </c>
      <c r="D59" s="60" t="s">
        <v>623</v>
      </c>
      <c r="E59" s="60" t="s">
        <v>624</v>
      </c>
      <c r="F59" s="60">
        <v>6.5</v>
      </c>
      <c r="G59" s="60">
        <v>1441.789551</v>
      </c>
      <c r="H59" s="60">
        <v>41.240299</v>
      </c>
      <c r="I59" s="60">
        <v>6.015</v>
      </c>
      <c r="J59" s="60">
        <v>0.466</v>
      </c>
      <c r="K59" s="60">
        <v>0.018</v>
      </c>
      <c r="L59" s="60">
        <v>0</v>
      </c>
      <c r="M59" s="60">
        <v>0</v>
      </c>
      <c r="N59" s="60">
        <v>6.374</v>
      </c>
      <c r="O59" s="60">
        <v>98.06509</v>
      </c>
    </row>
    <row r="60" spans="1:15" ht="15">
      <c r="A60" s="555">
        <v>17</v>
      </c>
      <c r="B60" s="555">
        <v>51</v>
      </c>
      <c r="C60" s="60" t="s">
        <v>393</v>
      </c>
      <c r="D60" s="60" t="s">
        <v>625</v>
      </c>
      <c r="E60" s="60" t="s">
        <v>626</v>
      </c>
      <c r="F60" s="60">
        <v>8</v>
      </c>
      <c r="G60" s="60">
        <v>1249.75708</v>
      </c>
      <c r="H60" s="60">
        <v>644.222168</v>
      </c>
      <c r="I60" s="60">
        <v>8</v>
      </c>
      <c r="J60" s="60">
        <v>0</v>
      </c>
      <c r="K60" s="60">
        <v>0</v>
      </c>
      <c r="L60" s="60">
        <v>0</v>
      </c>
      <c r="M60" s="60">
        <v>0</v>
      </c>
      <c r="N60" s="60">
        <v>8</v>
      </c>
      <c r="O60" s="60">
        <v>100</v>
      </c>
    </row>
    <row r="61" spans="1:15" ht="15">
      <c r="A61" s="307"/>
      <c r="B61" s="307">
        <v>52</v>
      </c>
      <c r="C61" s="60" t="s">
        <v>394</v>
      </c>
      <c r="D61" s="60" t="s">
        <v>627</v>
      </c>
      <c r="E61" s="60" t="s">
        <v>628</v>
      </c>
      <c r="F61" s="60">
        <v>1.25</v>
      </c>
      <c r="G61" s="60">
        <v>1573.090698</v>
      </c>
      <c r="H61" s="60">
        <v>0.251577</v>
      </c>
      <c r="I61" s="60">
        <v>1.092</v>
      </c>
      <c r="J61" s="60">
        <v>0.037</v>
      </c>
      <c r="K61" s="60">
        <v>0.063</v>
      </c>
      <c r="L61" s="60">
        <v>0.058</v>
      </c>
      <c r="M61" s="60">
        <v>0</v>
      </c>
      <c r="N61" s="60">
        <v>1.166</v>
      </c>
      <c r="O61" s="60">
        <v>93.242347</v>
      </c>
    </row>
    <row r="62" spans="1:15" ht="15">
      <c r="A62" s="307"/>
      <c r="B62" s="307">
        <v>53</v>
      </c>
      <c r="C62" s="60" t="s">
        <v>395</v>
      </c>
      <c r="D62" s="60" t="s">
        <v>628</v>
      </c>
      <c r="E62" s="60" t="s">
        <v>629</v>
      </c>
      <c r="F62" s="60">
        <v>0.5</v>
      </c>
      <c r="G62" s="60">
        <v>1361.47583</v>
      </c>
      <c r="H62" s="60">
        <v>0.666803</v>
      </c>
      <c r="I62" s="60">
        <v>0.413</v>
      </c>
      <c r="J62" s="60">
        <v>0.084</v>
      </c>
      <c r="K62" s="60">
        <v>0.003</v>
      </c>
      <c r="L62" s="60">
        <v>0</v>
      </c>
      <c r="M62" s="60">
        <v>0</v>
      </c>
      <c r="N62" s="60">
        <v>0.477</v>
      </c>
      <c r="O62" s="60">
        <v>95.462042</v>
      </c>
    </row>
    <row r="63" spans="1:15" ht="15">
      <c r="A63" s="515">
        <v>18</v>
      </c>
      <c r="B63" s="515">
        <v>54</v>
      </c>
      <c r="C63" s="60" t="s">
        <v>396</v>
      </c>
      <c r="D63" s="60" t="s">
        <v>629</v>
      </c>
      <c r="E63" s="60" t="s">
        <v>630</v>
      </c>
      <c r="F63" s="60">
        <v>2</v>
      </c>
      <c r="G63" s="60">
        <v>1849.66626</v>
      </c>
      <c r="H63" s="60">
        <v>0.067396</v>
      </c>
      <c r="I63" s="60">
        <v>0.235</v>
      </c>
      <c r="J63" s="60">
        <v>0.197</v>
      </c>
      <c r="K63" s="60">
        <v>0.188</v>
      </c>
      <c r="L63" s="60">
        <v>1.201</v>
      </c>
      <c r="M63" s="60">
        <v>0.18</v>
      </c>
      <c r="N63" s="60">
        <v>0.776</v>
      </c>
      <c r="O63" s="60">
        <v>38.821816</v>
      </c>
    </row>
    <row r="64" spans="1:15" ht="15">
      <c r="A64" s="307"/>
      <c r="B64" s="307">
        <v>55</v>
      </c>
      <c r="C64" s="60" t="s">
        <v>397</v>
      </c>
      <c r="D64" s="60" t="s">
        <v>630</v>
      </c>
      <c r="E64" s="60" t="s">
        <v>631</v>
      </c>
      <c r="F64" s="60">
        <v>9</v>
      </c>
      <c r="G64" s="60">
        <v>1793.259766</v>
      </c>
      <c r="H64" s="60">
        <v>0.019884</v>
      </c>
      <c r="I64" s="60">
        <v>8.84</v>
      </c>
      <c r="J64" s="60">
        <v>0.047</v>
      </c>
      <c r="K64" s="60">
        <v>0.038</v>
      </c>
      <c r="L64" s="60">
        <v>0.045</v>
      </c>
      <c r="M64" s="60">
        <v>0.03</v>
      </c>
      <c r="N64" s="60">
        <v>8.906</v>
      </c>
      <c r="O64" s="60">
        <v>98.950827</v>
      </c>
    </row>
    <row r="65" spans="1:15" ht="15">
      <c r="A65" s="542"/>
      <c r="B65" s="542">
        <v>56</v>
      </c>
      <c r="C65" s="60" t="s">
        <v>398</v>
      </c>
      <c r="D65" s="60" t="s">
        <v>631</v>
      </c>
      <c r="E65" s="60" t="s">
        <v>632</v>
      </c>
      <c r="F65" s="60">
        <v>0.583</v>
      </c>
      <c r="G65" s="60">
        <v>1333.781982</v>
      </c>
      <c r="H65" s="60">
        <v>0.613698</v>
      </c>
      <c r="I65" s="60">
        <v>0.45</v>
      </c>
      <c r="J65" s="60">
        <v>0.133</v>
      </c>
      <c r="K65" s="60">
        <v>0</v>
      </c>
      <c r="L65" s="60">
        <v>0</v>
      </c>
      <c r="M65" s="60">
        <v>0</v>
      </c>
      <c r="N65" s="60">
        <v>0.55</v>
      </c>
      <c r="O65" s="60">
        <v>94.301993</v>
      </c>
    </row>
    <row r="66" spans="1:15" ht="15">
      <c r="A66" s="515">
        <v>19</v>
      </c>
      <c r="B66" s="515">
        <v>57</v>
      </c>
      <c r="C66" s="60" t="s">
        <v>399</v>
      </c>
      <c r="D66" s="60" t="s">
        <v>633</v>
      </c>
      <c r="E66" s="60" t="s">
        <v>634</v>
      </c>
      <c r="F66" s="60">
        <v>7.417</v>
      </c>
      <c r="G66" s="60">
        <v>1653.200439</v>
      </c>
      <c r="H66" s="60">
        <v>0.012244</v>
      </c>
      <c r="I66" s="60">
        <v>1.636</v>
      </c>
      <c r="J66" s="60">
        <v>1.808</v>
      </c>
      <c r="K66" s="60">
        <v>0.791</v>
      </c>
      <c r="L66" s="60">
        <v>1.818</v>
      </c>
      <c r="M66" s="60">
        <v>1.364</v>
      </c>
      <c r="N66" s="60">
        <v>3.842</v>
      </c>
      <c r="O66" s="60">
        <v>51.796943</v>
      </c>
    </row>
    <row r="67" spans="1:15" ht="15">
      <c r="A67" s="307"/>
      <c r="B67" s="307">
        <v>58</v>
      </c>
      <c r="C67" s="60" t="s">
        <v>400</v>
      </c>
      <c r="D67" s="60" t="s">
        <v>635</v>
      </c>
      <c r="E67" s="60" t="s">
        <v>636</v>
      </c>
      <c r="F67" s="60">
        <v>2.5</v>
      </c>
      <c r="G67" s="60">
        <v>1255.031494</v>
      </c>
      <c r="H67" s="60">
        <v>456.295135</v>
      </c>
      <c r="I67" s="60">
        <v>2.497</v>
      </c>
      <c r="J67" s="60">
        <v>0.003</v>
      </c>
      <c r="K67" s="60">
        <v>0</v>
      </c>
      <c r="L67" s="60">
        <v>0</v>
      </c>
      <c r="M67" s="60">
        <v>0</v>
      </c>
      <c r="N67" s="60">
        <v>2.499</v>
      </c>
      <c r="O67" s="60">
        <v>99.966711</v>
      </c>
    </row>
    <row r="68" spans="1:15" ht="15">
      <c r="A68" s="307"/>
      <c r="B68" s="307">
        <v>59</v>
      </c>
      <c r="C68" s="60" t="s">
        <v>401</v>
      </c>
      <c r="D68" s="60" t="s">
        <v>637</v>
      </c>
      <c r="E68" s="60" t="s">
        <v>638</v>
      </c>
      <c r="F68" s="60">
        <v>8</v>
      </c>
      <c r="G68" s="60">
        <v>1509.538208</v>
      </c>
      <c r="H68" s="60">
        <v>322.147766</v>
      </c>
      <c r="I68" s="60">
        <v>0.155</v>
      </c>
      <c r="J68" s="60">
        <v>7.823</v>
      </c>
      <c r="K68" s="60">
        <v>0.013</v>
      </c>
      <c r="L68" s="60">
        <v>0.008</v>
      </c>
      <c r="M68" s="60">
        <v>0</v>
      </c>
      <c r="N68" s="60">
        <v>6.031</v>
      </c>
      <c r="O68" s="60">
        <v>75.390458</v>
      </c>
    </row>
    <row r="69" spans="1:15" ht="15">
      <c r="A69" s="515">
        <v>20</v>
      </c>
      <c r="B69" s="515">
        <v>60</v>
      </c>
      <c r="C69" s="60" t="s">
        <v>402</v>
      </c>
      <c r="D69" s="60" t="s">
        <v>639</v>
      </c>
      <c r="E69" s="60" t="s">
        <v>640</v>
      </c>
      <c r="F69" s="60">
        <v>8</v>
      </c>
      <c r="G69" s="60">
        <v>1655.212769</v>
      </c>
      <c r="H69" s="60">
        <v>0.026383</v>
      </c>
      <c r="I69" s="60">
        <v>2.514</v>
      </c>
      <c r="J69" s="60">
        <v>1.269</v>
      </c>
      <c r="K69" s="60">
        <v>1.603</v>
      </c>
      <c r="L69" s="60">
        <v>1.456</v>
      </c>
      <c r="M69" s="60">
        <v>1.158</v>
      </c>
      <c r="N69" s="60">
        <v>4.631</v>
      </c>
      <c r="O69" s="60">
        <v>57.892549</v>
      </c>
    </row>
    <row r="70" spans="1:15" ht="15">
      <c r="A70" s="307"/>
      <c r="B70" s="307">
        <v>61</v>
      </c>
      <c r="C70" s="60" t="s">
        <v>403</v>
      </c>
      <c r="D70" s="60" t="s">
        <v>641</v>
      </c>
      <c r="E70" s="60" t="s">
        <v>642</v>
      </c>
      <c r="F70" s="60">
        <v>5.333</v>
      </c>
      <c r="G70" s="60">
        <v>1421.133179</v>
      </c>
      <c r="H70" s="60">
        <v>300.249786</v>
      </c>
      <c r="I70" s="60">
        <v>5.305</v>
      </c>
      <c r="J70" s="60">
        <v>0.017</v>
      </c>
      <c r="K70" s="60">
        <v>0.012</v>
      </c>
      <c r="L70" s="60">
        <v>0</v>
      </c>
      <c r="M70" s="60">
        <v>0</v>
      </c>
      <c r="N70" s="60">
        <v>5.323</v>
      </c>
      <c r="O70" s="60">
        <v>99.812555</v>
      </c>
    </row>
    <row r="71" spans="1:15" ht="15">
      <c r="A71" s="515">
        <v>21</v>
      </c>
      <c r="B71" s="515">
        <v>62</v>
      </c>
      <c r="C71" s="60" t="s">
        <v>404</v>
      </c>
      <c r="D71" s="60" t="s">
        <v>643</v>
      </c>
      <c r="E71" s="60" t="s">
        <v>644</v>
      </c>
      <c r="F71" s="60">
        <v>8</v>
      </c>
      <c r="G71" s="60">
        <v>1639.363281</v>
      </c>
      <c r="H71" s="60">
        <v>389.993958</v>
      </c>
      <c r="I71" s="60">
        <v>1.473</v>
      </c>
      <c r="J71" s="60">
        <v>2.104</v>
      </c>
      <c r="K71" s="60">
        <v>3.125</v>
      </c>
      <c r="L71" s="60">
        <v>0.84</v>
      </c>
      <c r="M71" s="60">
        <v>0.458</v>
      </c>
      <c r="N71" s="60">
        <v>4.823</v>
      </c>
      <c r="O71" s="60">
        <v>60.29259</v>
      </c>
    </row>
    <row r="72" spans="1:15" ht="15">
      <c r="A72" s="307"/>
      <c r="B72" s="307">
        <v>63</v>
      </c>
      <c r="C72" s="60" t="s">
        <v>405</v>
      </c>
      <c r="D72" s="60" t="s">
        <v>645</v>
      </c>
      <c r="E72" s="60" t="s">
        <v>646</v>
      </c>
      <c r="F72" s="60">
        <v>1.25</v>
      </c>
      <c r="G72" s="60">
        <v>1422.358521</v>
      </c>
      <c r="H72" s="60">
        <v>52.891876</v>
      </c>
      <c r="I72" s="60">
        <v>0.206</v>
      </c>
      <c r="J72" s="60">
        <v>1</v>
      </c>
      <c r="K72" s="60">
        <v>0.043</v>
      </c>
      <c r="L72" s="60">
        <v>0</v>
      </c>
      <c r="M72" s="60">
        <v>0</v>
      </c>
      <c r="N72" s="60">
        <v>0.978</v>
      </c>
      <c r="O72" s="60">
        <v>78.262317</v>
      </c>
    </row>
    <row r="73" spans="1:15" ht="15">
      <c r="A73" s="307"/>
      <c r="B73" s="307">
        <v>64</v>
      </c>
      <c r="C73" s="60" t="s">
        <v>406</v>
      </c>
      <c r="D73" s="60" t="s">
        <v>646</v>
      </c>
      <c r="E73" s="60" t="s">
        <v>647</v>
      </c>
      <c r="F73" s="60">
        <v>2</v>
      </c>
      <c r="G73" s="60">
        <v>1752.645874</v>
      </c>
      <c r="H73" s="60">
        <v>53.889587</v>
      </c>
      <c r="I73" s="60">
        <v>0.238</v>
      </c>
      <c r="J73" s="60">
        <v>1.637</v>
      </c>
      <c r="K73" s="60">
        <v>0.018</v>
      </c>
      <c r="L73" s="60">
        <v>0.045</v>
      </c>
      <c r="M73" s="60">
        <v>0.062</v>
      </c>
      <c r="N73" s="60">
        <v>1.486</v>
      </c>
      <c r="O73" s="60">
        <v>74.312502</v>
      </c>
    </row>
    <row r="74" spans="1:15" ht="15">
      <c r="A74" s="307"/>
      <c r="B74" s="307">
        <v>65</v>
      </c>
      <c r="C74" s="60" t="s">
        <v>407</v>
      </c>
      <c r="D74" s="60" t="s">
        <v>647</v>
      </c>
      <c r="E74" s="60" t="s">
        <v>648</v>
      </c>
      <c r="F74" s="60">
        <v>8</v>
      </c>
      <c r="G74" s="60">
        <v>1225.543335</v>
      </c>
      <c r="H74" s="60">
        <v>326.490875</v>
      </c>
      <c r="I74" s="60">
        <v>8</v>
      </c>
      <c r="J74" s="60">
        <v>0</v>
      </c>
      <c r="K74" s="60">
        <v>0</v>
      </c>
      <c r="L74" s="60">
        <v>0</v>
      </c>
      <c r="M74" s="60">
        <v>0</v>
      </c>
      <c r="N74" s="60">
        <v>8</v>
      </c>
      <c r="O74" s="60">
        <v>100</v>
      </c>
    </row>
    <row r="75" spans="1:15" ht="15">
      <c r="A75" s="307"/>
      <c r="B75" s="307">
        <v>66</v>
      </c>
      <c r="C75" s="60" t="s">
        <v>409</v>
      </c>
      <c r="D75" s="60" t="s">
        <v>648</v>
      </c>
      <c r="E75" s="60" t="s">
        <v>649</v>
      </c>
      <c r="F75" s="60">
        <v>0.5</v>
      </c>
      <c r="G75" s="60">
        <v>1168.154053</v>
      </c>
      <c r="H75" s="60">
        <v>302.062469</v>
      </c>
      <c r="I75" s="60">
        <v>0.5</v>
      </c>
      <c r="J75" s="60">
        <v>0</v>
      </c>
      <c r="K75" s="60">
        <v>0</v>
      </c>
      <c r="L75" s="60">
        <v>0</v>
      </c>
      <c r="M75" s="60">
        <v>0</v>
      </c>
      <c r="N75" s="60">
        <v>0.5</v>
      </c>
      <c r="O75" s="60">
        <v>100</v>
      </c>
    </row>
    <row r="76" spans="1:15" ht="15">
      <c r="A76" s="515">
        <v>22</v>
      </c>
      <c r="B76" s="515">
        <v>67</v>
      </c>
      <c r="C76" s="60" t="s">
        <v>410</v>
      </c>
      <c r="D76" s="60" t="s">
        <v>650</v>
      </c>
      <c r="E76" s="60" t="s">
        <v>651</v>
      </c>
      <c r="F76" s="60">
        <v>8</v>
      </c>
      <c r="G76" s="60">
        <v>1643.79895</v>
      </c>
      <c r="H76" s="60">
        <v>398.345062</v>
      </c>
      <c r="I76" s="60">
        <v>2.171</v>
      </c>
      <c r="J76" s="60">
        <v>0.142</v>
      </c>
      <c r="K76" s="60">
        <v>1.228</v>
      </c>
      <c r="L76" s="60">
        <v>2.759</v>
      </c>
      <c r="M76" s="60">
        <v>1.701</v>
      </c>
      <c r="N76" s="60">
        <v>3.581</v>
      </c>
      <c r="O76" s="60">
        <v>44.757396</v>
      </c>
    </row>
    <row r="77" spans="1:15" ht="15">
      <c r="A77" s="515">
        <v>23</v>
      </c>
      <c r="B77" s="515">
        <v>68</v>
      </c>
      <c r="C77" s="60" t="s">
        <v>411</v>
      </c>
      <c r="D77" s="60" t="s">
        <v>652</v>
      </c>
      <c r="E77" s="60" t="s">
        <v>653</v>
      </c>
      <c r="F77" s="60">
        <v>2</v>
      </c>
      <c r="G77" s="60">
        <v>1312.667603</v>
      </c>
      <c r="H77" s="60">
        <v>0.38967</v>
      </c>
      <c r="I77" s="60">
        <v>1.807</v>
      </c>
      <c r="J77" s="60">
        <v>0.193</v>
      </c>
      <c r="K77" s="60">
        <v>0</v>
      </c>
      <c r="L77" s="60">
        <v>0</v>
      </c>
      <c r="M77" s="60">
        <v>0</v>
      </c>
      <c r="N77" s="60">
        <v>1.952</v>
      </c>
      <c r="O77" s="60">
        <v>97.585344</v>
      </c>
    </row>
    <row r="78" spans="1:15" ht="15">
      <c r="A78" s="307"/>
      <c r="B78" s="307">
        <v>69</v>
      </c>
      <c r="C78" s="60" t="s">
        <v>412</v>
      </c>
      <c r="D78" s="60" t="s">
        <v>653</v>
      </c>
      <c r="E78" s="60" t="s">
        <v>654</v>
      </c>
      <c r="F78" s="60">
        <v>7.083</v>
      </c>
      <c r="G78" s="60">
        <v>1067.114624</v>
      </c>
      <c r="H78" s="60">
        <v>273.852478</v>
      </c>
      <c r="I78" s="60">
        <v>7.083</v>
      </c>
      <c r="J78" s="60">
        <v>0</v>
      </c>
      <c r="K78" s="60">
        <v>0</v>
      </c>
      <c r="L78" s="60">
        <v>0</v>
      </c>
      <c r="M78" s="60">
        <v>0</v>
      </c>
      <c r="N78" s="60">
        <v>7.083</v>
      </c>
      <c r="O78" s="60">
        <v>100</v>
      </c>
    </row>
    <row r="79" spans="1:15" ht="15">
      <c r="A79" s="307"/>
      <c r="B79" s="307">
        <v>70</v>
      </c>
      <c r="C79" s="60" t="s">
        <v>414</v>
      </c>
      <c r="D79" s="60" t="s">
        <v>654</v>
      </c>
      <c r="E79" s="60" t="s">
        <v>655</v>
      </c>
      <c r="F79" s="60">
        <v>13.417</v>
      </c>
      <c r="G79" s="60">
        <v>1545.935303</v>
      </c>
      <c r="H79" s="60">
        <v>378.309326</v>
      </c>
      <c r="I79" s="60">
        <v>13.315</v>
      </c>
      <c r="J79" s="60">
        <v>0.05</v>
      </c>
      <c r="K79" s="60">
        <v>0.035</v>
      </c>
      <c r="L79" s="60">
        <v>0.017</v>
      </c>
      <c r="M79" s="60">
        <v>0</v>
      </c>
      <c r="N79" s="60">
        <v>13.374</v>
      </c>
      <c r="O79" s="60">
        <v>99.683344</v>
      </c>
    </row>
    <row r="80" spans="1:15" ht="15">
      <c r="A80" s="515">
        <v>24</v>
      </c>
      <c r="B80" s="515">
        <v>71</v>
      </c>
      <c r="C80" s="60" t="s">
        <v>415</v>
      </c>
      <c r="D80" s="60" t="s">
        <v>656</v>
      </c>
      <c r="E80" s="60" t="s">
        <v>657</v>
      </c>
      <c r="F80" s="60">
        <v>6.667</v>
      </c>
      <c r="G80" s="60">
        <v>1653.374146</v>
      </c>
      <c r="H80" s="60">
        <v>1.621868</v>
      </c>
      <c r="I80" s="60">
        <v>4.365</v>
      </c>
      <c r="J80" s="60">
        <v>0.083</v>
      </c>
      <c r="K80" s="60">
        <v>0.41</v>
      </c>
      <c r="L80" s="60">
        <v>1.033</v>
      </c>
      <c r="M80" s="60">
        <v>0.775</v>
      </c>
      <c r="N80" s="60">
        <v>4.891</v>
      </c>
      <c r="O80" s="60">
        <v>73.362494</v>
      </c>
    </row>
    <row r="81" spans="1:15" ht="15">
      <c r="A81" s="307"/>
      <c r="B81" s="307">
        <v>72</v>
      </c>
      <c r="C81" s="60" t="s">
        <v>416</v>
      </c>
      <c r="D81" s="60" t="s">
        <v>658</v>
      </c>
      <c r="E81" s="60" t="s">
        <v>659</v>
      </c>
      <c r="F81" s="60">
        <v>1.25</v>
      </c>
      <c r="G81" s="60">
        <v>1837.887451</v>
      </c>
      <c r="H81" s="60">
        <v>416.500885</v>
      </c>
      <c r="I81" s="60">
        <v>0.151</v>
      </c>
      <c r="J81" s="60">
        <v>0.067</v>
      </c>
      <c r="K81" s="60">
        <v>0.885</v>
      </c>
      <c r="L81" s="60">
        <v>0.025</v>
      </c>
      <c r="M81" s="60">
        <v>0.122</v>
      </c>
      <c r="N81" s="60">
        <v>0.65</v>
      </c>
      <c r="O81" s="60">
        <v>52.030623</v>
      </c>
    </row>
    <row r="82" spans="1:15" ht="15">
      <c r="A82" s="307"/>
      <c r="B82" s="307">
        <v>73</v>
      </c>
      <c r="C82" s="60" t="s">
        <v>417</v>
      </c>
      <c r="D82" s="60" t="s">
        <v>659</v>
      </c>
      <c r="E82" s="60" t="s">
        <v>660</v>
      </c>
      <c r="F82" s="60">
        <v>1.417</v>
      </c>
      <c r="G82" s="60">
        <v>1633.405762</v>
      </c>
      <c r="H82" s="60">
        <v>197.118042</v>
      </c>
      <c r="I82" s="60">
        <v>0.229</v>
      </c>
      <c r="J82" s="60">
        <v>0.713</v>
      </c>
      <c r="K82" s="60">
        <v>0.41</v>
      </c>
      <c r="L82" s="60">
        <v>0.056</v>
      </c>
      <c r="M82" s="60">
        <v>0.008</v>
      </c>
      <c r="N82" s="60">
        <v>0.983</v>
      </c>
      <c r="O82" s="60">
        <v>69.379383</v>
      </c>
    </row>
    <row r="83" spans="1:15" ht="15">
      <c r="A83" s="307"/>
      <c r="B83" s="307">
        <v>74</v>
      </c>
      <c r="C83" s="60" t="s">
        <v>418</v>
      </c>
      <c r="D83" s="60" t="s">
        <v>660</v>
      </c>
      <c r="E83" s="60" t="s">
        <v>661</v>
      </c>
      <c r="F83" s="60">
        <v>10.083</v>
      </c>
      <c r="G83" s="60">
        <v>1475.156372</v>
      </c>
      <c r="H83" s="60">
        <v>3.953954</v>
      </c>
      <c r="I83" s="60">
        <v>0</v>
      </c>
      <c r="J83" s="60">
        <v>0.058</v>
      </c>
      <c r="K83" s="60">
        <v>0.037</v>
      </c>
      <c r="L83" s="60">
        <v>9.988</v>
      </c>
      <c r="M83" s="60">
        <v>0</v>
      </c>
      <c r="N83" s="60">
        <v>2.559</v>
      </c>
      <c r="O83" s="60">
        <v>25.380102</v>
      </c>
    </row>
    <row r="84" spans="1:15" ht="15">
      <c r="A84" s="515">
        <v>25</v>
      </c>
      <c r="B84" s="515">
        <v>75</v>
      </c>
      <c r="C84" s="60" t="s">
        <v>419</v>
      </c>
      <c r="D84" s="60" t="s">
        <v>662</v>
      </c>
      <c r="E84" s="60" t="s">
        <v>663</v>
      </c>
      <c r="F84" s="60">
        <v>8</v>
      </c>
      <c r="G84" s="60">
        <v>1205.250488</v>
      </c>
      <c r="H84" s="60">
        <v>220.481659</v>
      </c>
      <c r="I84" s="60">
        <v>8</v>
      </c>
      <c r="J84" s="60">
        <v>0</v>
      </c>
      <c r="K84" s="60">
        <v>0</v>
      </c>
      <c r="L84" s="60">
        <v>0</v>
      </c>
      <c r="M84" s="60">
        <v>0</v>
      </c>
      <c r="N84" s="60">
        <v>8</v>
      </c>
      <c r="O84" s="60">
        <v>100</v>
      </c>
    </row>
    <row r="85" spans="1:15" ht="15">
      <c r="A85" s="307"/>
      <c r="B85" s="307">
        <v>76</v>
      </c>
      <c r="C85" s="60" t="s">
        <v>420</v>
      </c>
      <c r="D85" s="60" t="s">
        <v>664</v>
      </c>
      <c r="E85" s="60" t="s">
        <v>665</v>
      </c>
      <c r="F85" s="60">
        <v>0.5</v>
      </c>
      <c r="G85" s="60">
        <v>1772.808594</v>
      </c>
      <c r="H85" s="60">
        <v>113.391853</v>
      </c>
      <c r="I85" s="60">
        <v>0</v>
      </c>
      <c r="J85" s="60">
        <v>0.026</v>
      </c>
      <c r="K85" s="60">
        <v>0.045</v>
      </c>
      <c r="L85" s="60">
        <v>0.36</v>
      </c>
      <c r="M85" s="60">
        <v>0.069</v>
      </c>
      <c r="N85" s="60">
        <v>0.132</v>
      </c>
      <c r="O85" s="60">
        <v>26.40264</v>
      </c>
    </row>
    <row r="86" spans="1:15" ht="15">
      <c r="A86" s="307"/>
      <c r="B86" s="307">
        <v>77</v>
      </c>
      <c r="C86" s="60" t="s">
        <v>421</v>
      </c>
      <c r="D86" s="60" t="s">
        <v>665</v>
      </c>
      <c r="E86" s="60" t="s">
        <v>666</v>
      </c>
      <c r="F86" s="60">
        <v>4</v>
      </c>
      <c r="G86" s="60">
        <v>1732.497925</v>
      </c>
      <c r="H86" s="60">
        <v>150.093536</v>
      </c>
      <c r="I86" s="60">
        <v>0</v>
      </c>
      <c r="J86" s="60">
        <v>0.02</v>
      </c>
      <c r="K86" s="60">
        <v>0.027</v>
      </c>
      <c r="L86" s="60">
        <v>2.983</v>
      </c>
      <c r="M86" s="60">
        <v>0.971</v>
      </c>
      <c r="N86" s="60">
        <v>0.774</v>
      </c>
      <c r="O86" s="60">
        <v>19.347465</v>
      </c>
    </row>
    <row r="87" spans="1:15" ht="15">
      <c r="A87" s="307"/>
      <c r="B87" s="307">
        <v>78</v>
      </c>
      <c r="C87" s="60" t="s">
        <v>423</v>
      </c>
      <c r="D87" s="60" t="s">
        <v>666</v>
      </c>
      <c r="E87" s="60" t="s">
        <v>667</v>
      </c>
      <c r="F87" s="60">
        <v>9.25</v>
      </c>
      <c r="G87" s="60">
        <v>1628.302002</v>
      </c>
      <c r="H87" s="60">
        <v>131.97171</v>
      </c>
      <c r="I87" s="60">
        <v>9.042</v>
      </c>
      <c r="J87" s="60">
        <v>0.043</v>
      </c>
      <c r="K87" s="60">
        <v>0.057</v>
      </c>
      <c r="L87" s="60">
        <v>0.077</v>
      </c>
      <c r="M87" s="60">
        <v>0.032</v>
      </c>
      <c r="N87" s="60">
        <v>9.122</v>
      </c>
      <c r="O87" s="60">
        <v>98.612857</v>
      </c>
    </row>
    <row r="88" spans="1:15" ht="15">
      <c r="A88" s="542"/>
      <c r="B88" s="542">
        <v>79</v>
      </c>
      <c r="C88" s="60" t="s">
        <v>424</v>
      </c>
      <c r="D88" s="60" t="s">
        <v>667</v>
      </c>
      <c r="E88" s="60" t="s">
        <v>668</v>
      </c>
      <c r="F88" s="60">
        <v>0.583</v>
      </c>
      <c r="G88" s="60">
        <v>1597.988525</v>
      </c>
      <c r="H88" s="60">
        <v>2.960564</v>
      </c>
      <c r="I88" s="60">
        <v>0.088</v>
      </c>
      <c r="J88" s="60">
        <v>0.073</v>
      </c>
      <c r="K88" s="60">
        <v>0.263</v>
      </c>
      <c r="L88" s="60">
        <v>0.158</v>
      </c>
      <c r="M88" s="60">
        <v>0</v>
      </c>
      <c r="N88" s="60">
        <v>0.315</v>
      </c>
      <c r="O88" s="60">
        <v>53.928572</v>
      </c>
    </row>
    <row r="89" spans="1:15" ht="15">
      <c r="A89" s="515">
        <v>26</v>
      </c>
      <c r="B89" s="515">
        <v>80</v>
      </c>
      <c r="C89" s="60" t="s">
        <v>425</v>
      </c>
      <c r="D89" s="60" t="s">
        <v>669</v>
      </c>
      <c r="E89" s="60" t="s">
        <v>670</v>
      </c>
      <c r="F89" s="60">
        <v>8</v>
      </c>
      <c r="G89" s="60">
        <v>1367.449951</v>
      </c>
      <c r="H89" s="60">
        <v>0</v>
      </c>
      <c r="I89" s="60">
        <v>6.322</v>
      </c>
      <c r="J89" s="60">
        <v>0.07</v>
      </c>
      <c r="K89" s="60">
        <v>1.608</v>
      </c>
      <c r="L89" s="60">
        <v>0</v>
      </c>
      <c r="M89" s="60">
        <v>0</v>
      </c>
      <c r="N89" s="60">
        <v>7.179</v>
      </c>
      <c r="O89" s="60">
        <v>89.731312</v>
      </c>
    </row>
    <row r="90" spans="1:15" ht="15">
      <c r="A90" s="307"/>
      <c r="B90" s="307">
        <v>81</v>
      </c>
      <c r="C90" s="60" t="s">
        <v>426</v>
      </c>
      <c r="D90" s="60" t="s">
        <v>671</v>
      </c>
      <c r="E90" s="60" t="s">
        <v>672</v>
      </c>
      <c r="F90" s="60">
        <v>8</v>
      </c>
      <c r="G90" s="60">
        <v>1402.058838</v>
      </c>
      <c r="H90" s="60">
        <v>190.117996</v>
      </c>
      <c r="I90" s="60">
        <v>7.825</v>
      </c>
      <c r="J90" s="60">
        <v>0.12</v>
      </c>
      <c r="K90" s="60">
        <v>0.055</v>
      </c>
      <c r="L90" s="60">
        <v>0</v>
      </c>
      <c r="M90" s="60">
        <v>0</v>
      </c>
      <c r="N90" s="60">
        <v>7.943</v>
      </c>
      <c r="O90" s="60">
        <v>99.281549</v>
      </c>
    </row>
    <row r="91" spans="1:15" ht="15">
      <c r="A91" s="307"/>
      <c r="B91" s="307">
        <v>82</v>
      </c>
      <c r="C91" s="60" t="s">
        <v>427</v>
      </c>
      <c r="D91" s="60" t="s">
        <v>672</v>
      </c>
      <c r="E91" s="60" t="s">
        <v>673</v>
      </c>
      <c r="F91" s="60">
        <v>6</v>
      </c>
      <c r="G91" s="60">
        <v>1848.745483</v>
      </c>
      <c r="H91" s="60">
        <v>228.670013</v>
      </c>
      <c r="I91" s="60">
        <v>0.14</v>
      </c>
      <c r="J91" s="60">
        <v>2.639</v>
      </c>
      <c r="K91" s="60">
        <v>2.973</v>
      </c>
      <c r="L91" s="60">
        <v>0.194</v>
      </c>
      <c r="M91" s="60">
        <v>0.055</v>
      </c>
      <c r="N91" s="60">
        <v>3.653</v>
      </c>
      <c r="O91" s="60">
        <v>60.890341</v>
      </c>
    </row>
    <row r="92" spans="1:15" ht="15">
      <c r="A92" s="307"/>
      <c r="B92" s="307">
        <v>83</v>
      </c>
      <c r="C92" s="60" t="s">
        <v>429</v>
      </c>
      <c r="D92" s="60" t="s">
        <v>673</v>
      </c>
      <c r="E92" s="60" t="s">
        <v>674</v>
      </c>
      <c r="F92" s="60">
        <v>0.917</v>
      </c>
      <c r="G92" s="60">
        <v>1839.905151</v>
      </c>
      <c r="H92" s="60">
        <v>280.950134</v>
      </c>
      <c r="I92" s="60">
        <v>0.038</v>
      </c>
      <c r="J92" s="60">
        <v>0.017</v>
      </c>
      <c r="K92" s="60">
        <v>0.799</v>
      </c>
      <c r="L92" s="60">
        <v>0.023</v>
      </c>
      <c r="M92" s="60">
        <v>0.04</v>
      </c>
      <c r="N92" s="60">
        <v>0.456</v>
      </c>
      <c r="O92" s="60">
        <v>49.727771</v>
      </c>
    </row>
    <row r="93" spans="1:15" ht="15">
      <c r="A93" s="542"/>
      <c r="B93" s="542">
        <v>84</v>
      </c>
      <c r="C93" s="60" t="s">
        <v>430</v>
      </c>
      <c r="D93" s="60" t="s">
        <v>674</v>
      </c>
      <c r="E93" s="60" t="s">
        <v>675</v>
      </c>
      <c r="F93" s="60">
        <v>0.667</v>
      </c>
      <c r="G93" s="60">
        <v>1480.080444</v>
      </c>
      <c r="H93" s="60">
        <v>0.151279</v>
      </c>
      <c r="I93" s="60">
        <v>0.357</v>
      </c>
      <c r="J93" s="60">
        <v>0.088</v>
      </c>
      <c r="K93" s="60">
        <v>0.122</v>
      </c>
      <c r="L93" s="60">
        <v>0.1</v>
      </c>
      <c r="M93" s="60">
        <v>0</v>
      </c>
      <c r="N93" s="60">
        <v>0.509</v>
      </c>
      <c r="O93" s="60">
        <v>76.312506</v>
      </c>
    </row>
    <row r="94" spans="1:15" ht="15">
      <c r="A94" s="515">
        <v>27</v>
      </c>
      <c r="B94" s="515">
        <v>85</v>
      </c>
      <c r="C94" s="60" t="s">
        <v>431</v>
      </c>
      <c r="D94" s="60" t="s">
        <v>676</v>
      </c>
      <c r="E94" s="60" t="s">
        <v>677</v>
      </c>
      <c r="F94" s="60">
        <v>8</v>
      </c>
      <c r="G94" s="60">
        <v>1765.033325</v>
      </c>
      <c r="H94" s="60">
        <v>1.523785</v>
      </c>
      <c r="I94" s="60">
        <v>1.566</v>
      </c>
      <c r="J94" s="60">
        <v>1.431</v>
      </c>
      <c r="K94" s="60">
        <v>0.018</v>
      </c>
      <c r="L94" s="60">
        <v>1.361</v>
      </c>
      <c r="M94" s="60">
        <v>3.623</v>
      </c>
      <c r="N94" s="60">
        <v>2.989</v>
      </c>
      <c r="O94" s="60">
        <v>37.367219</v>
      </c>
    </row>
    <row r="95" spans="1:15" ht="15">
      <c r="A95" s="307"/>
      <c r="B95" s="307">
        <v>86</v>
      </c>
      <c r="C95" s="60" t="s">
        <v>432</v>
      </c>
      <c r="D95" s="60" t="s">
        <v>678</v>
      </c>
      <c r="E95" s="60" t="s">
        <v>679</v>
      </c>
      <c r="F95" s="60">
        <v>6.667</v>
      </c>
      <c r="G95" s="60">
        <v>1798.993164</v>
      </c>
      <c r="H95" s="60">
        <v>15.239582</v>
      </c>
      <c r="I95" s="60">
        <v>0.088</v>
      </c>
      <c r="J95" s="60">
        <v>0.035</v>
      </c>
      <c r="K95" s="60">
        <v>0.959</v>
      </c>
      <c r="L95" s="60">
        <v>5.528</v>
      </c>
      <c r="M95" s="60">
        <v>0.057</v>
      </c>
      <c r="N95" s="60">
        <v>1.976</v>
      </c>
      <c r="O95" s="60">
        <v>29.640269</v>
      </c>
    </row>
    <row r="96" spans="1:15" ht="15">
      <c r="A96" s="515">
        <v>28</v>
      </c>
      <c r="B96" s="515">
        <v>87</v>
      </c>
      <c r="C96" s="60" t="s">
        <v>435</v>
      </c>
      <c r="D96" s="60" t="s">
        <v>680</v>
      </c>
      <c r="E96" s="60" t="s">
        <v>681</v>
      </c>
      <c r="F96" s="60">
        <v>8</v>
      </c>
      <c r="G96" s="60">
        <v>1726.044556</v>
      </c>
      <c r="H96" s="60">
        <v>0.115618</v>
      </c>
      <c r="I96" s="60">
        <v>1.07</v>
      </c>
      <c r="J96" s="60">
        <v>2.766</v>
      </c>
      <c r="K96" s="60">
        <v>0.865</v>
      </c>
      <c r="L96" s="60">
        <v>1.243</v>
      </c>
      <c r="M96" s="60">
        <v>2.057</v>
      </c>
      <c r="N96" s="60">
        <v>3.887</v>
      </c>
      <c r="O96" s="60">
        <v>48.583925</v>
      </c>
    </row>
    <row r="97" spans="1:15" ht="15">
      <c r="A97" s="307"/>
      <c r="B97" s="307">
        <v>88</v>
      </c>
      <c r="C97" s="60" t="s">
        <v>436</v>
      </c>
      <c r="D97" s="60" t="s">
        <v>682</v>
      </c>
      <c r="E97" s="60" t="s">
        <v>683</v>
      </c>
      <c r="F97" s="60">
        <v>13.667</v>
      </c>
      <c r="G97" s="60">
        <v>1555.410522</v>
      </c>
      <c r="H97" s="60">
        <v>258.581146</v>
      </c>
      <c r="I97" s="60">
        <v>13.597</v>
      </c>
      <c r="J97" s="60">
        <v>0.018</v>
      </c>
      <c r="K97" s="60">
        <v>0.02</v>
      </c>
      <c r="L97" s="60">
        <v>0.032</v>
      </c>
      <c r="M97" s="60">
        <v>0</v>
      </c>
      <c r="N97" s="60">
        <v>13.628</v>
      </c>
      <c r="O97" s="60">
        <v>99.719542</v>
      </c>
    </row>
    <row r="98" spans="1:15" ht="15">
      <c r="A98" s="542"/>
      <c r="B98" s="542">
        <v>89</v>
      </c>
      <c r="C98" s="60" t="s">
        <v>437</v>
      </c>
      <c r="D98" s="60" t="s">
        <v>683</v>
      </c>
      <c r="E98" s="60" t="s">
        <v>684</v>
      </c>
      <c r="F98" s="60">
        <v>0.667</v>
      </c>
      <c r="G98" s="60">
        <v>1324.956055</v>
      </c>
      <c r="H98" s="60">
        <v>158.969284</v>
      </c>
      <c r="I98" s="60">
        <v>0.323</v>
      </c>
      <c r="J98" s="60">
        <v>0.344</v>
      </c>
      <c r="K98" s="60">
        <v>0</v>
      </c>
      <c r="L98" s="60">
        <v>0</v>
      </c>
      <c r="M98" s="60">
        <v>0</v>
      </c>
      <c r="N98" s="60">
        <v>0.581</v>
      </c>
      <c r="O98" s="60">
        <v>87.09476</v>
      </c>
    </row>
    <row r="99" spans="1:15" ht="15">
      <c r="A99" s="515">
        <v>29</v>
      </c>
      <c r="B99" s="515">
        <v>90</v>
      </c>
      <c r="C99" s="60" t="s">
        <v>438</v>
      </c>
      <c r="D99" s="60" t="s">
        <v>685</v>
      </c>
      <c r="E99" s="60" t="s">
        <v>686</v>
      </c>
      <c r="F99" s="60">
        <v>8</v>
      </c>
      <c r="G99" s="60">
        <v>1324.776245</v>
      </c>
      <c r="H99" s="60">
        <v>346.429688</v>
      </c>
      <c r="I99" s="60">
        <v>0</v>
      </c>
      <c r="J99" s="60">
        <v>8</v>
      </c>
      <c r="K99" s="60">
        <v>0</v>
      </c>
      <c r="L99" s="60">
        <v>0</v>
      </c>
      <c r="M99" s="60">
        <v>0</v>
      </c>
      <c r="N99" s="60">
        <v>6</v>
      </c>
      <c r="O99" s="60">
        <v>75</v>
      </c>
    </row>
    <row r="100" spans="1:15" ht="15">
      <c r="A100" s="307"/>
      <c r="B100" s="307">
        <v>91</v>
      </c>
      <c r="C100" s="60" t="s">
        <v>439</v>
      </c>
      <c r="D100" s="60" t="s">
        <v>687</v>
      </c>
      <c r="E100" s="60" t="s">
        <v>688</v>
      </c>
      <c r="F100" s="60">
        <v>9.167</v>
      </c>
      <c r="G100" s="60">
        <v>1669.666748</v>
      </c>
      <c r="H100" s="60">
        <v>1.069404</v>
      </c>
      <c r="I100" s="60">
        <v>9.005</v>
      </c>
      <c r="J100" s="60">
        <v>0.057</v>
      </c>
      <c r="K100" s="60">
        <v>0.063</v>
      </c>
      <c r="L100" s="60">
        <v>0.028</v>
      </c>
      <c r="M100" s="60">
        <v>0.013</v>
      </c>
      <c r="N100" s="60">
        <v>9.086</v>
      </c>
      <c r="O100" s="60">
        <v>99.123371</v>
      </c>
    </row>
    <row r="101" spans="1:15" ht="15">
      <c r="A101" s="307"/>
      <c r="B101" s="307">
        <v>92</v>
      </c>
      <c r="C101" s="60" t="s">
        <v>440</v>
      </c>
      <c r="D101" s="60" t="s">
        <v>688</v>
      </c>
      <c r="E101" s="60" t="s">
        <v>689</v>
      </c>
      <c r="F101" s="60">
        <v>1</v>
      </c>
      <c r="G101" s="60">
        <v>1636.872925</v>
      </c>
      <c r="H101" s="60">
        <v>241.889969</v>
      </c>
      <c r="I101" s="60">
        <v>0.026</v>
      </c>
      <c r="J101" s="60">
        <v>0.379</v>
      </c>
      <c r="K101" s="60">
        <v>0.303</v>
      </c>
      <c r="L101" s="60">
        <v>0.283</v>
      </c>
      <c r="M101" s="60">
        <v>0.008</v>
      </c>
      <c r="N101" s="60">
        <v>0.533</v>
      </c>
      <c r="O101" s="60">
        <v>53.311259</v>
      </c>
    </row>
    <row r="102" spans="1:15" ht="15">
      <c r="A102" s="515">
        <v>30</v>
      </c>
      <c r="B102" s="515">
        <v>93</v>
      </c>
      <c r="C102" s="60" t="s">
        <v>441</v>
      </c>
      <c r="D102" s="60" t="s">
        <v>690</v>
      </c>
      <c r="E102" s="60" t="s">
        <v>691</v>
      </c>
      <c r="F102" s="60">
        <v>8</v>
      </c>
      <c r="G102" s="60">
        <v>1718.140991</v>
      </c>
      <c r="H102" s="60">
        <v>0.198834</v>
      </c>
      <c r="I102" s="60">
        <v>2.05</v>
      </c>
      <c r="J102" s="60">
        <v>1.088</v>
      </c>
      <c r="K102" s="60">
        <v>2.541</v>
      </c>
      <c r="L102" s="60">
        <v>0.851</v>
      </c>
      <c r="M102" s="60">
        <v>1.47</v>
      </c>
      <c r="N102" s="60">
        <v>4.349</v>
      </c>
      <c r="O102" s="60">
        <v>54.36368</v>
      </c>
    </row>
    <row r="103" spans="1:15" ht="15">
      <c r="A103" s="515">
        <v>31</v>
      </c>
      <c r="B103" s="515">
        <v>94</v>
      </c>
      <c r="C103" s="60" t="s">
        <v>442</v>
      </c>
      <c r="D103" s="60" t="s">
        <v>692</v>
      </c>
      <c r="E103" s="60" t="s">
        <v>693</v>
      </c>
      <c r="F103" s="60">
        <v>2</v>
      </c>
      <c r="G103" s="60">
        <v>1396.317139</v>
      </c>
      <c r="H103" s="60">
        <v>134.042862</v>
      </c>
      <c r="I103" s="60">
        <v>1.81</v>
      </c>
      <c r="J103" s="60">
        <v>0.115</v>
      </c>
      <c r="K103" s="60">
        <v>0.075</v>
      </c>
      <c r="L103" s="60">
        <v>0</v>
      </c>
      <c r="M103" s="60">
        <v>0</v>
      </c>
      <c r="N103" s="60">
        <v>1.934</v>
      </c>
      <c r="O103" s="60">
        <v>96.693009</v>
      </c>
    </row>
    <row r="104" spans="1:15" ht="15">
      <c r="A104" s="307"/>
      <c r="B104" s="307">
        <v>95</v>
      </c>
      <c r="C104" s="60" t="s">
        <v>443</v>
      </c>
      <c r="D104" s="60" t="s">
        <v>693</v>
      </c>
      <c r="E104" s="60" t="s">
        <v>694</v>
      </c>
      <c r="F104" s="60">
        <v>6.417</v>
      </c>
      <c r="G104" s="60">
        <v>1091.00354</v>
      </c>
      <c r="H104" s="60">
        <v>440.47287</v>
      </c>
      <c r="I104" s="60">
        <v>6.417</v>
      </c>
      <c r="J104" s="60">
        <v>0</v>
      </c>
      <c r="K104" s="60">
        <v>0</v>
      </c>
      <c r="L104" s="60">
        <v>0</v>
      </c>
      <c r="M104" s="60">
        <v>0</v>
      </c>
      <c r="N104" s="60">
        <v>6.417</v>
      </c>
      <c r="O104" s="60">
        <v>100</v>
      </c>
    </row>
    <row r="105" spans="1:15" ht="15">
      <c r="A105" s="669"/>
      <c r="B105" s="669">
        <v>96</v>
      </c>
      <c r="C105" s="60" t="s">
        <v>444</v>
      </c>
      <c r="D105" s="60" t="s">
        <v>694</v>
      </c>
      <c r="E105" s="60" t="s">
        <v>695</v>
      </c>
      <c r="F105" s="60">
        <v>0.667</v>
      </c>
      <c r="G105" s="60">
        <v>1207.670166</v>
      </c>
      <c r="H105" s="60">
        <v>0.380394</v>
      </c>
      <c r="I105" s="60">
        <v>0.667</v>
      </c>
      <c r="J105" s="60">
        <v>0</v>
      </c>
      <c r="K105" s="60">
        <v>0</v>
      </c>
      <c r="L105" s="60">
        <v>0</v>
      </c>
      <c r="M105" s="60">
        <v>0</v>
      </c>
      <c r="N105" s="60">
        <v>0.667</v>
      </c>
      <c r="O105" s="60">
        <v>100</v>
      </c>
    </row>
    <row r="106" spans="1:15" ht="15">
      <c r="A106" s="515">
        <v>32</v>
      </c>
      <c r="B106" s="515">
        <v>97</v>
      </c>
      <c r="C106" s="60" t="s">
        <v>445</v>
      </c>
      <c r="D106" s="60" t="s">
        <v>696</v>
      </c>
      <c r="E106" s="60" t="s">
        <v>697</v>
      </c>
      <c r="F106" s="60">
        <v>8</v>
      </c>
      <c r="G106" s="60">
        <v>1437.260376</v>
      </c>
      <c r="H106" s="60">
        <v>399.815247</v>
      </c>
      <c r="I106" s="60">
        <v>1.626</v>
      </c>
      <c r="J106" s="60">
        <v>2.483</v>
      </c>
      <c r="K106" s="60">
        <v>3.891</v>
      </c>
      <c r="L106" s="60">
        <v>0</v>
      </c>
      <c r="M106" s="60">
        <v>0</v>
      </c>
      <c r="N106" s="60">
        <v>5.434</v>
      </c>
      <c r="O106" s="60">
        <v>67.923349</v>
      </c>
    </row>
    <row r="107" spans="1:15" ht="15">
      <c r="A107" s="515">
        <v>33</v>
      </c>
      <c r="B107" s="515">
        <v>98</v>
      </c>
      <c r="C107" s="60" t="s">
        <v>446</v>
      </c>
      <c r="D107" s="60" t="s">
        <v>698</v>
      </c>
      <c r="E107" s="60" t="s">
        <v>699</v>
      </c>
      <c r="F107" s="60">
        <v>8</v>
      </c>
      <c r="G107" s="60">
        <v>1518.018066</v>
      </c>
      <c r="H107" s="60">
        <v>395.436493</v>
      </c>
      <c r="I107" s="60">
        <v>1.538</v>
      </c>
      <c r="J107" s="60">
        <v>1.981</v>
      </c>
      <c r="K107" s="60">
        <v>3.607</v>
      </c>
      <c r="L107" s="60">
        <v>0.875</v>
      </c>
      <c r="M107" s="60">
        <v>0</v>
      </c>
      <c r="N107" s="60">
        <v>5.045</v>
      </c>
      <c r="O107" s="60">
        <v>63.067472</v>
      </c>
    </row>
    <row r="108" spans="1:15" ht="15">
      <c r="A108" s="307"/>
      <c r="B108" s="307">
        <v>99</v>
      </c>
      <c r="C108" s="60" t="s">
        <v>447</v>
      </c>
      <c r="D108" s="60" t="s">
        <v>700</v>
      </c>
      <c r="E108" s="60" t="s">
        <v>701</v>
      </c>
      <c r="F108" s="60">
        <v>12.333</v>
      </c>
      <c r="G108" s="60">
        <v>1845.748657</v>
      </c>
      <c r="H108" s="60">
        <v>249.226196</v>
      </c>
      <c r="I108" s="60">
        <v>12.235</v>
      </c>
      <c r="J108" s="60">
        <v>0.03</v>
      </c>
      <c r="K108" s="60">
        <v>0.013</v>
      </c>
      <c r="L108" s="60">
        <v>0.02</v>
      </c>
      <c r="M108" s="60">
        <v>0.035</v>
      </c>
      <c r="N108" s="60">
        <v>12.269</v>
      </c>
      <c r="O108" s="60">
        <v>99.479944</v>
      </c>
    </row>
    <row r="109" spans="1:15" ht="15">
      <c r="A109" s="307"/>
      <c r="B109" s="307">
        <v>100</v>
      </c>
      <c r="C109" s="60" t="s">
        <v>448</v>
      </c>
      <c r="D109" s="60" t="s">
        <v>701</v>
      </c>
      <c r="E109" s="60" t="s">
        <v>702</v>
      </c>
      <c r="F109" s="60">
        <v>0.5</v>
      </c>
      <c r="G109" s="60">
        <v>1271.573242</v>
      </c>
      <c r="H109" s="60">
        <v>393.620911</v>
      </c>
      <c r="I109" s="60">
        <v>0.495</v>
      </c>
      <c r="J109" s="60">
        <v>0.005</v>
      </c>
      <c r="K109" s="60">
        <v>0</v>
      </c>
      <c r="L109" s="60">
        <v>0</v>
      </c>
      <c r="M109" s="60">
        <v>0</v>
      </c>
      <c r="N109" s="60">
        <v>0.499</v>
      </c>
      <c r="O109" s="60">
        <v>99.751657</v>
      </c>
    </row>
    <row r="110" spans="1:15" ht="15">
      <c r="A110" s="515">
        <v>34</v>
      </c>
      <c r="B110" s="515">
        <v>101</v>
      </c>
      <c r="C110" s="60" t="s">
        <v>449</v>
      </c>
      <c r="D110" s="60" t="s">
        <v>703</v>
      </c>
      <c r="E110" s="60" t="s">
        <v>704</v>
      </c>
      <c r="F110" s="60">
        <v>8</v>
      </c>
      <c r="G110" s="60">
        <v>1513.401245</v>
      </c>
      <c r="H110" s="60">
        <v>430.806641</v>
      </c>
      <c r="I110" s="60">
        <v>1.314</v>
      </c>
      <c r="J110" s="60">
        <v>0.551</v>
      </c>
      <c r="K110" s="60">
        <v>2.751</v>
      </c>
      <c r="L110" s="60">
        <v>3.384</v>
      </c>
      <c r="M110" s="60">
        <v>0</v>
      </c>
      <c r="N110" s="60">
        <v>3.949</v>
      </c>
      <c r="O110" s="60">
        <v>49.364847</v>
      </c>
    </row>
    <row r="111" spans="1:15" ht="15">
      <c r="A111" s="307"/>
      <c r="B111" s="307">
        <v>102</v>
      </c>
      <c r="C111" s="60" t="s">
        <v>450</v>
      </c>
      <c r="D111" s="60" t="s">
        <v>705</v>
      </c>
      <c r="E111" s="60" t="s">
        <v>706</v>
      </c>
      <c r="F111" s="60">
        <v>1.25</v>
      </c>
      <c r="G111" s="60">
        <v>1486.37207</v>
      </c>
      <c r="H111" s="60">
        <v>1.138442</v>
      </c>
      <c r="I111" s="60">
        <v>1.132</v>
      </c>
      <c r="J111" s="60">
        <v>0.015</v>
      </c>
      <c r="K111" s="60">
        <v>0.067</v>
      </c>
      <c r="L111" s="60">
        <v>0.037</v>
      </c>
      <c r="M111" s="60">
        <v>0</v>
      </c>
      <c r="N111" s="60">
        <v>1.186</v>
      </c>
      <c r="O111" s="60">
        <v>94.840217</v>
      </c>
    </row>
    <row r="112" spans="1:15" ht="15">
      <c r="A112" s="515">
        <v>35</v>
      </c>
      <c r="B112" s="515">
        <v>103</v>
      </c>
      <c r="C112" s="60" t="s">
        <v>451</v>
      </c>
      <c r="D112" s="60" t="s">
        <v>707</v>
      </c>
      <c r="E112" s="60" t="s">
        <v>708</v>
      </c>
      <c r="F112" s="60">
        <v>2</v>
      </c>
      <c r="G112" s="60">
        <v>1367.21106</v>
      </c>
      <c r="H112" s="60">
        <v>0.108553</v>
      </c>
      <c r="I112" s="60">
        <v>1.595</v>
      </c>
      <c r="J112" s="60">
        <v>0.232</v>
      </c>
      <c r="K112" s="60">
        <v>0.173</v>
      </c>
      <c r="L112" s="60">
        <v>0</v>
      </c>
      <c r="M112" s="60">
        <v>0</v>
      </c>
      <c r="N112" s="60">
        <v>1.855</v>
      </c>
      <c r="O112" s="60">
        <v>92.770839</v>
      </c>
    </row>
    <row r="113" spans="1:15" ht="15">
      <c r="A113" s="307"/>
      <c r="B113" s="307">
        <v>104</v>
      </c>
      <c r="C113" s="60" t="s">
        <v>452</v>
      </c>
      <c r="D113" s="60" t="s">
        <v>708</v>
      </c>
      <c r="E113" s="60" t="s">
        <v>709</v>
      </c>
      <c r="F113" s="60">
        <v>10</v>
      </c>
      <c r="G113" s="60">
        <v>1534.159546</v>
      </c>
      <c r="H113" s="60">
        <v>98.747742</v>
      </c>
      <c r="I113" s="60">
        <v>9.94</v>
      </c>
      <c r="J113" s="60">
        <v>0.03</v>
      </c>
      <c r="K113" s="60">
        <v>0.017</v>
      </c>
      <c r="L113" s="60">
        <v>0.013</v>
      </c>
      <c r="M113" s="60">
        <v>0</v>
      </c>
      <c r="N113" s="60">
        <v>9.974</v>
      </c>
      <c r="O113" s="60">
        <v>99.742049</v>
      </c>
    </row>
    <row r="114" spans="1:15" ht="15">
      <c r="A114" s="515">
        <v>36</v>
      </c>
      <c r="B114" s="515">
        <v>105</v>
      </c>
      <c r="C114" s="60" t="s">
        <v>454</v>
      </c>
      <c r="D114" s="60" t="s">
        <v>710</v>
      </c>
      <c r="E114" s="60" t="s">
        <v>711</v>
      </c>
      <c r="F114" s="60">
        <v>8</v>
      </c>
      <c r="G114" s="60">
        <v>1652.220093</v>
      </c>
      <c r="H114" s="60">
        <v>429.771576</v>
      </c>
      <c r="I114" s="60">
        <v>1.186</v>
      </c>
      <c r="J114" s="60">
        <v>0.615</v>
      </c>
      <c r="K114" s="60">
        <v>2.257</v>
      </c>
      <c r="L114" s="60">
        <v>3.269</v>
      </c>
      <c r="M114" s="60">
        <v>0.673</v>
      </c>
      <c r="N114" s="60">
        <v>3.593</v>
      </c>
      <c r="O114" s="60">
        <v>44.913578</v>
      </c>
    </row>
    <row r="115" spans="1:15" ht="15">
      <c r="A115" s="542"/>
      <c r="B115" s="542">
        <v>106</v>
      </c>
      <c r="C115" s="60" t="s">
        <v>455</v>
      </c>
      <c r="D115" s="60" t="s">
        <v>711</v>
      </c>
      <c r="E115" s="60" t="s">
        <v>712</v>
      </c>
      <c r="F115" s="60">
        <v>0.667</v>
      </c>
      <c r="G115" s="60">
        <v>1539.562012</v>
      </c>
      <c r="H115" s="60">
        <v>4.226024</v>
      </c>
      <c r="I115" s="60">
        <v>0.142</v>
      </c>
      <c r="J115" s="60">
        <v>0.367</v>
      </c>
      <c r="K115" s="60">
        <v>0.1</v>
      </c>
      <c r="L115" s="60">
        <v>0.058</v>
      </c>
      <c r="M115" s="60">
        <v>0</v>
      </c>
      <c r="N115" s="60">
        <v>0.481</v>
      </c>
      <c r="O115" s="60">
        <v>72.187501</v>
      </c>
    </row>
    <row r="116" spans="1:15" ht="15">
      <c r="A116" s="307"/>
      <c r="B116" s="307">
        <v>107</v>
      </c>
      <c r="C116" s="60" t="s">
        <v>456</v>
      </c>
      <c r="D116" s="60" t="s">
        <v>712</v>
      </c>
      <c r="E116" s="60" t="s">
        <v>713</v>
      </c>
      <c r="F116" s="60">
        <v>13.417</v>
      </c>
      <c r="G116" s="60">
        <v>1690.738037</v>
      </c>
      <c r="H116" s="60">
        <v>1.308397</v>
      </c>
      <c r="I116" s="60">
        <v>3.739</v>
      </c>
      <c r="J116" s="60">
        <v>6.553</v>
      </c>
      <c r="K116" s="60">
        <v>2.845</v>
      </c>
      <c r="L116" s="60">
        <v>0.14</v>
      </c>
      <c r="M116" s="60">
        <v>0.14</v>
      </c>
      <c r="N116" s="60">
        <v>10.111</v>
      </c>
      <c r="O116" s="60">
        <v>75.363123</v>
      </c>
    </row>
    <row r="117" spans="1:15" ht="15">
      <c r="A117" s="515">
        <v>37</v>
      </c>
      <c r="B117" s="515">
        <v>108</v>
      </c>
      <c r="C117" s="60" t="s">
        <v>457</v>
      </c>
      <c r="D117" s="60" t="s">
        <v>714</v>
      </c>
      <c r="E117" s="60" t="s">
        <v>715</v>
      </c>
      <c r="F117" s="60">
        <v>8</v>
      </c>
      <c r="G117" s="60">
        <v>1649.565552</v>
      </c>
      <c r="H117" s="60">
        <v>498.674683</v>
      </c>
      <c r="I117" s="60">
        <v>2.261</v>
      </c>
      <c r="J117" s="60">
        <v>0.203</v>
      </c>
      <c r="K117" s="60">
        <v>0.202</v>
      </c>
      <c r="L117" s="60">
        <v>3.158</v>
      </c>
      <c r="M117" s="60">
        <v>2.176</v>
      </c>
      <c r="N117" s="60">
        <v>3.304</v>
      </c>
      <c r="O117" s="60">
        <v>41.29869</v>
      </c>
    </row>
    <row r="118" spans="1:15" ht="15">
      <c r="A118" s="307"/>
      <c r="B118" s="307">
        <v>109</v>
      </c>
      <c r="C118" s="60" t="s">
        <v>458</v>
      </c>
      <c r="D118" s="60" t="s">
        <v>716</v>
      </c>
      <c r="E118" s="60" t="s">
        <v>717</v>
      </c>
      <c r="F118" s="60">
        <v>1.25</v>
      </c>
      <c r="G118" s="60">
        <v>1506.822388</v>
      </c>
      <c r="H118" s="60">
        <v>180.347443</v>
      </c>
      <c r="I118" s="60">
        <v>1.059</v>
      </c>
      <c r="J118" s="60">
        <v>0.023</v>
      </c>
      <c r="K118" s="60">
        <v>0.098</v>
      </c>
      <c r="L118" s="60">
        <v>0.07</v>
      </c>
      <c r="M118" s="60">
        <v>0</v>
      </c>
      <c r="N118" s="60">
        <v>1.143</v>
      </c>
      <c r="O118" s="60">
        <v>91.411448</v>
      </c>
    </row>
    <row r="119" spans="1:15" ht="15">
      <c r="A119" s="307"/>
      <c r="B119" s="307">
        <v>110</v>
      </c>
      <c r="C119" s="60" t="s">
        <v>459</v>
      </c>
      <c r="D119" s="60" t="s">
        <v>718</v>
      </c>
      <c r="E119" s="60" t="s">
        <v>719</v>
      </c>
      <c r="F119" s="60">
        <v>7.783</v>
      </c>
      <c r="G119" s="60">
        <v>1494.858521</v>
      </c>
      <c r="H119" s="60">
        <v>462.702972</v>
      </c>
      <c r="I119" s="60">
        <v>7.74</v>
      </c>
      <c r="J119" s="60">
        <v>0.017</v>
      </c>
      <c r="K119" s="60">
        <v>0.018</v>
      </c>
      <c r="L119" s="60">
        <v>0.008</v>
      </c>
      <c r="M119" s="60">
        <v>0</v>
      </c>
      <c r="N119" s="60">
        <v>7.764</v>
      </c>
      <c r="O119" s="60">
        <v>99.748451</v>
      </c>
    </row>
    <row r="120" spans="1:15" ht="15">
      <c r="A120" s="307"/>
      <c r="B120" s="307">
        <v>111</v>
      </c>
      <c r="C120" s="60" t="s">
        <v>460</v>
      </c>
      <c r="D120" s="60" t="s">
        <v>720</v>
      </c>
      <c r="E120" s="60" t="s">
        <v>721</v>
      </c>
      <c r="F120" s="60">
        <v>8</v>
      </c>
      <c r="G120" s="60">
        <v>1604.876587</v>
      </c>
      <c r="H120" s="60">
        <v>154.662582</v>
      </c>
      <c r="I120" s="60">
        <v>7.9</v>
      </c>
      <c r="J120" s="60">
        <v>0.058</v>
      </c>
      <c r="K120" s="60">
        <v>0.018</v>
      </c>
      <c r="L120" s="60">
        <v>0.022</v>
      </c>
      <c r="M120" s="60">
        <v>0.002</v>
      </c>
      <c r="N120" s="60">
        <v>7.958</v>
      </c>
      <c r="O120" s="60">
        <v>99.479818</v>
      </c>
    </row>
    <row r="121" spans="1:15" ht="15">
      <c r="A121" s="515">
        <v>38</v>
      </c>
      <c r="B121" s="515">
        <v>112</v>
      </c>
      <c r="C121" s="60" t="s">
        <v>462</v>
      </c>
      <c r="D121" s="60" t="s">
        <v>721</v>
      </c>
      <c r="E121" s="60" t="s">
        <v>722</v>
      </c>
      <c r="F121" s="60">
        <v>1.233</v>
      </c>
      <c r="G121" s="60">
        <v>1416.239624</v>
      </c>
      <c r="H121" s="60">
        <v>2.585262</v>
      </c>
      <c r="I121" s="60">
        <v>1.014</v>
      </c>
      <c r="J121" s="60">
        <v>0.083</v>
      </c>
      <c r="K121" s="60">
        <v>0.136</v>
      </c>
      <c r="L121" s="60">
        <v>0</v>
      </c>
      <c r="M121" s="60">
        <v>0</v>
      </c>
      <c r="N121" s="60">
        <v>1.144</v>
      </c>
      <c r="O121" s="60">
        <v>92.780024</v>
      </c>
    </row>
    <row r="122" spans="1:15" ht="15">
      <c r="A122" s="515">
        <v>39</v>
      </c>
      <c r="B122" s="515">
        <v>113</v>
      </c>
      <c r="C122" s="60" t="s">
        <v>463</v>
      </c>
      <c r="D122" s="60" t="s">
        <v>723</v>
      </c>
      <c r="E122" s="60" t="s">
        <v>724</v>
      </c>
      <c r="F122" s="60">
        <v>8</v>
      </c>
      <c r="G122" s="60">
        <v>1196.093994</v>
      </c>
      <c r="H122" s="60">
        <v>0.984933</v>
      </c>
      <c r="I122" s="60">
        <v>8</v>
      </c>
      <c r="J122" s="60">
        <v>0</v>
      </c>
      <c r="K122" s="60">
        <v>0</v>
      </c>
      <c r="L122" s="60">
        <v>0</v>
      </c>
      <c r="M122" s="60">
        <v>0</v>
      </c>
      <c r="N122" s="60">
        <v>8</v>
      </c>
      <c r="O122" s="60">
        <v>100</v>
      </c>
    </row>
    <row r="123" spans="1:15" ht="15">
      <c r="A123" s="307"/>
      <c r="B123" s="307">
        <v>114</v>
      </c>
      <c r="C123" s="60" t="s">
        <v>464</v>
      </c>
      <c r="D123" s="60" t="s">
        <v>725</v>
      </c>
      <c r="E123" s="60" t="s">
        <v>726</v>
      </c>
      <c r="F123" s="60">
        <v>10</v>
      </c>
      <c r="G123" s="60">
        <v>1281.199219</v>
      </c>
      <c r="H123" s="60">
        <v>534.954468</v>
      </c>
      <c r="I123" s="60">
        <v>9.993</v>
      </c>
      <c r="J123" s="60">
        <v>0.007</v>
      </c>
      <c r="K123" s="60">
        <v>0</v>
      </c>
      <c r="L123" s="60">
        <v>0</v>
      </c>
      <c r="M123" s="60">
        <v>0</v>
      </c>
      <c r="N123" s="60">
        <v>9.998</v>
      </c>
      <c r="O123" s="60">
        <v>99.983335</v>
      </c>
    </row>
    <row r="124" spans="1:15" ht="15">
      <c r="A124" s="515">
        <v>40</v>
      </c>
      <c r="B124" s="515">
        <v>115</v>
      </c>
      <c r="C124" s="60" t="s">
        <v>465</v>
      </c>
      <c r="D124" s="60" t="s">
        <v>727</v>
      </c>
      <c r="E124" s="60" t="s">
        <v>728</v>
      </c>
      <c r="F124" s="60">
        <v>8</v>
      </c>
      <c r="G124" s="60">
        <v>1006.547302</v>
      </c>
      <c r="H124" s="60">
        <v>413.414917</v>
      </c>
      <c r="I124" s="60">
        <v>8</v>
      </c>
      <c r="J124" s="60">
        <v>0</v>
      </c>
      <c r="K124" s="60">
        <v>0</v>
      </c>
      <c r="L124" s="60">
        <v>0</v>
      </c>
      <c r="M124" s="60">
        <v>0</v>
      </c>
      <c r="N124" s="60">
        <v>8</v>
      </c>
      <c r="O124" s="60">
        <v>100</v>
      </c>
    </row>
    <row r="125" spans="1:15" ht="15">
      <c r="A125" s="307"/>
      <c r="B125" s="307">
        <v>116</v>
      </c>
      <c r="C125" s="60" t="s">
        <v>466</v>
      </c>
      <c r="D125" s="60" t="s">
        <v>729</v>
      </c>
      <c r="E125" s="60" t="s">
        <v>730</v>
      </c>
      <c r="F125" s="60">
        <v>3</v>
      </c>
      <c r="G125" s="60">
        <v>1425.914551</v>
      </c>
      <c r="H125" s="60">
        <v>372.610687</v>
      </c>
      <c r="I125" s="60">
        <v>2.968</v>
      </c>
      <c r="J125" s="60">
        <v>0.018</v>
      </c>
      <c r="K125" s="60">
        <v>0.013</v>
      </c>
      <c r="L125" s="60">
        <v>0</v>
      </c>
      <c r="M125" s="60">
        <v>0</v>
      </c>
      <c r="N125" s="60">
        <v>2.989</v>
      </c>
      <c r="O125" s="60">
        <v>99.62666</v>
      </c>
    </row>
    <row r="126" spans="1:15" ht="15">
      <c r="A126" s="307"/>
      <c r="B126" s="307">
        <v>117</v>
      </c>
      <c r="C126" s="60" t="s">
        <v>467</v>
      </c>
      <c r="D126" s="60" t="s">
        <v>730</v>
      </c>
      <c r="E126" s="60" t="s">
        <v>731</v>
      </c>
      <c r="F126" s="60">
        <v>1.833</v>
      </c>
      <c r="G126" s="60">
        <v>1088.156494</v>
      </c>
      <c r="H126" s="60">
        <v>512.720947</v>
      </c>
      <c r="I126" s="60">
        <v>1.833</v>
      </c>
      <c r="J126" s="60">
        <v>0</v>
      </c>
      <c r="K126" s="60">
        <v>0</v>
      </c>
      <c r="L126" s="60">
        <v>0</v>
      </c>
      <c r="M126" s="60">
        <v>0</v>
      </c>
      <c r="N126" s="60">
        <v>1.833</v>
      </c>
      <c r="O126" s="60">
        <v>100</v>
      </c>
    </row>
    <row r="127" spans="1:15" ht="15">
      <c r="A127" s="307"/>
      <c r="B127" s="307">
        <v>118</v>
      </c>
      <c r="C127" s="60" t="s">
        <v>468</v>
      </c>
      <c r="D127" s="60" t="s">
        <v>732</v>
      </c>
      <c r="E127" s="60" t="s">
        <v>733</v>
      </c>
      <c r="F127" s="60">
        <v>4.667</v>
      </c>
      <c r="G127" s="60">
        <v>1396.774658</v>
      </c>
      <c r="H127" s="60">
        <v>2.548507</v>
      </c>
      <c r="I127" s="60">
        <v>4.602</v>
      </c>
      <c r="J127" s="60">
        <v>0.052</v>
      </c>
      <c r="K127" s="60">
        <v>0.013</v>
      </c>
      <c r="L127" s="60">
        <v>0</v>
      </c>
      <c r="M127" s="60">
        <v>0</v>
      </c>
      <c r="N127" s="60">
        <v>4.647</v>
      </c>
      <c r="O127" s="60">
        <v>99.580956</v>
      </c>
    </row>
    <row r="128" spans="1:15" ht="15">
      <c r="A128" s="515">
        <v>41</v>
      </c>
      <c r="B128" s="515">
        <v>119</v>
      </c>
      <c r="C128" s="60" t="s">
        <v>470</v>
      </c>
      <c r="D128" s="60" t="s">
        <v>734</v>
      </c>
      <c r="E128" s="60" t="s">
        <v>735</v>
      </c>
      <c r="F128" s="60">
        <v>8</v>
      </c>
      <c r="G128" s="60">
        <v>1557.50293</v>
      </c>
      <c r="H128" s="60">
        <v>0.424791</v>
      </c>
      <c r="I128" s="60">
        <v>3.65</v>
      </c>
      <c r="J128" s="60">
        <v>1.146</v>
      </c>
      <c r="K128" s="60">
        <v>2.012</v>
      </c>
      <c r="L128" s="60">
        <v>1.191</v>
      </c>
      <c r="M128" s="60">
        <v>0</v>
      </c>
      <c r="N128" s="60">
        <v>5.814</v>
      </c>
      <c r="O128" s="60">
        <v>72.672844</v>
      </c>
    </row>
    <row r="129" spans="1:15" ht="15">
      <c r="A129" s="307"/>
      <c r="B129" s="307">
        <v>120</v>
      </c>
      <c r="C129" s="60" t="s">
        <v>471</v>
      </c>
      <c r="D129" s="60" t="s">
        <v>736</v>
      </c>
      <c r="E129" s="60" t="s">
        <v>737</v>
      </c>
      <c r="F129" s="60">
        <v>4.333</v>
      </c>
      <c r="G129" s="60">
        <v>1709.233276</v>
      </c>
      <c r="H129" s="60">
        <v>76.757355</v>
      </c>
      <c r="I129" s="60">
        <v>0.078</v>
      </c>
      <c r="J129" s="60">
        <v>2.464</v>
      </c>
      <c r="K129" s="60">
        <v>1.658</v>
      </c>
      <c r="L129" s="60">
        <v>0.103</v>
      </c>
      <c r="M129" s="60">
        <v>0.03</v>
      </c>
      <c r="N129" s="60">
        <v>2.781</v>
      </c>
      <c r="O129" s="60">
        <v>64.174664</v>
      </c>
    </row>
    <row r="130" spans="1:15" ht="15">
      <c r="A130" s="515">
        <v>42</v>
      </c>
      <c r="B130" s="515">
        <v>121</v>
      </c>
      <c r="C130" s="60" t="s">
        <v>473</v>
      </c>
      <c r="D130" s="60" t="s">
        <v>737</v>
      </c>
      <c r="E130" s="60" t="s">
        <v>738</v>
      </c>
      <c r="F130" s="60">
        <v>1.483</v>
      </c>
      <c r="G130" s="60">
        <v>1633.610596</v>
      </c>
      <c r="H130" s="60">
        <v>0.447085</v>
      </c>
      <c r="I130" s="60">
        <v>0.807</v>
      </c>
      <c r="J130" s="60">
        <v>0.018</v>
      </c>
      <c r="K130" s="60">
        <v>0.01</v>
      </c>
      <c r="L130" s="60">
        <v>0.381</v>
      </c>
      <c r="M130" s="60">
        <v>0.266</v>
      </c>
      <c r="N130" s="60">
        <v>0.921</v>
      </c>
      <c r="O130" s="60">
        <v>62.121212</v>
      </c>
    </row>
    <row r="131" spans="1:15" ht="15">
      <c r="A131" s="515">
        <v>43</v>
      </c>
      <c r="B131" s="515">
        <v>122</v>
      </c>
      <c r="C131" s="60" t="s">
        <v>474</v>
      </c>
      <c r="D131" s="60" t="s">
        <v>739</v>
      </c>
      <c r="E131" s="60" t="s">
        <v>740</v>
      </c>
      <c r="F131" s="60">
        <v>8</v>
      </c>
      <c r="G131" s="60">
        <v>1556.573486</v>
      </c>
      <c r="H131" s="60">
        <v>0.340049</v>
      </c>
      <c r="I131" s="60">
        <v>2.964</v>
      </c>
      <c r="J131" s="60">
        <v>0.067</v>
      </c>
      <c r="K131" s="60">
        <v>1.08</v>
      </c>
      <c r="L131" s="60">
        <v>3.89</v>
      </c>
      <c r="M131" s="60">
        <v>0</v>
      </c>
      <c r="N131" s="60">
        <v>4.526</v>
      </c>
      <c r="O131" s="60">
        <v>56.575388</v>
      </c>
    </row>
    <row r="132" spans="1:15" ht="15">
      <c r="A132" s="307"/>
      <c r="B132" s="307">
        <v>123</v>
      </c>
      <c r="C132" s="60" t="s">
        <v>475</v>
      </c>
      <c r="D132" s="60" t="s">
        <v>741</v>
      </c>
      <c r="E132" s="60" t="s">
        <v>742</v>
      </c>
      <c r="F132" s="60">
        <v>1.25</v>
      </c>
      <c r="G132" s="60">
        <v>1683.998047</v>
      </c>
      <c r="H132" s="60">
        <v>2.310385</v>
      </c>
      <c r="I132" s="60">
        <v>0.32</v>
      </c>
      <c r="J132" s="60">
        <v>0.702</v>
      </c>
      <c r="K132" s="60">
        <v>0.023</v>
      </c>
      <c r="L132" s="60">
        <v>0.095</v>
      </c>
      <c r="M132" s="60">
        <v>0.11</v>
      </c>
      <c r="N132" s="60">
        <v>0.882</v>
      </c>
      <c r="O132" s="60">
        <v>70.539284</v>
      </c>
    </row>
    <row r="133" spans="1:15" ht="15">
      <c r="A133" s="307"/>
      <c r="B133" s="307">
        <v>124</v>
      </c>
      <c r="C133" s="60" t="s">
        <v>476</v>
      </c>
      <c r="D133" s="60" t="s">
        <v>742</v>
      </c>
      <c r="E133" s="60" t="s">
        <v>743</v>
      </c>
      <c r="F133" s="60">
        <v>7.733</v>
      </c>
      <c r="G133" s="60">
        <v>1754.544189</v>
      </c>
      <c r="H133" s="60">
        <v>294.644745</v>
      </c>
      <c r="I133" s="60">
        <v>7.527</v>
      </c>
      <c r="J133" s="60">
        <v>0.095</v>
      </c>
      <c r="K133" s="60">
        <v>0.037</v>
      </c>
      <c r="L133" s="60">
        <v>0.05</v>
      </c>
      <c r="M133" s="60">
        <v>0.025</v>
      </c>
      <c r="N133" s="60">
        <v>7.629</v>
      </c>
      <c r="O133" s="60">
        <v>98.648793</v>
      </c>
    </row>
    <row r="134" spans="1:15" ht="15">
      <c r="A134" s="307"/>
      <c r="B134" s="307">
        <v>125</v>
      </c>
      <c r="C134" s="60" t="s">
        <v>478</v>
      </c>
      <c r="D134" s="60" t="s">
        <v>743</v>
      </c>
      <c r="E134" s="60" t="s">
        <v>744</v>
      </c>
      <c r="F134" s="60">
        <v>4.683</v>
      </c>
      <c r="G134" s="60">
        <v>1438.853149</v>
      </c>
      <c r="H134" s="60">
        <v>419.825958</v>
      </c>
      <c r="I134" s="60">
        <v>4.643</v>
      </c>
      <c r="J134" s="60">
        <v>0.02</v>
      </c>
      <c r="K134" s="60">
        <v>0.02</v>
      </c>
      <c r="L134" s="60">
        <v>0</v>
      </c>
      <c r="M134" s="60">
        <v>0</v>
      </c>
      <c r="N134" s="60">
        <v>4.668</v>
      </c>
      <c r="O134" s="60">
        <v>99.679947</v>
      </c>
    </row>
    <row r="135" spans="1:15" ht="15">
      <c r="A135" s="515">
        <v>44</v>
      </c>
      <c r="B135" s="515">
        <v>126</v>
      </c>
      <c r="C135" s="60" t="s">
        <v>479</v>
      </c>
      <c r="D135" s="60" t="s">
        <v>745</v>
      </c>
      <c r="E135" s="60" t="s">
        <v>746</v>
      </c>
      <c r="F135" s="60">
        <v>8</v>
      </c>
      <c r="G135" s="60">
        <v>1060.847656</v>
      </c>
      <c r="H135" s="60">
        <v>807.147766</v>
      </c>
      <c r="I135" s="60">
        <v>8</v>
      </c>
      <c r="J135" s="60">
        <v>0</v>
      </c>
      <c r="K135" s="60">
        <v>0</v>
      </c>
      <c r="L135" s="60">
        <v>0</v>
      </c>
      <c r="M135" s="60">
        <v>0</v>
      </c>
      <c r="N135" s="60">
        <v>8</v>
      </c>
      <c r="O135" s="60">
        <v>100</v>
      </c>
    </row>
    <row r="136" spans="1:15" ht="15">
      <c r="A136" s="307"/>
      <c r="B136" s="307">
        <v>127</v>
      </c>
      <c r="C136" s="60" t="s">
        <v>480</v>
      </c>
      <c r="D136" s="60" t="s">
        <v>747</v>
      </c>
      <c r="E136" s="60" t="s">
        <v>748</v>
      </c>
      <c r="F136" s="60">
        <v>13.167</v>
      </c>
      <c r="G136" s="60">
        <v>1405.425659</v>
      </c>
      <c r="H136" s="60">
        <v>127.500633</v>
      </c>
      <c r="I136" s="60">
        <v>13.128</v>
      </c>
      <c r="J136" s="60">
        <v>0.028</v>
      </c>
      <c r="K136" s="60">
        <v>0.01</v>
      </c>
      <c r="L136" s="60">
        <v>0</v>
      </c>
      <c r="M136" s="60">
        <v>0</v>
      </c>
      <c r="N136" s="60">
        <v>13.155</v>
      </c>
      <c r="O136" s="60">
        <v>99.908245</v>
      </c>
    </row>
    <row r="137" spans="1:15" ht="15">
      <c r="A137" s="515">
        <v>45</v>
      </c>
      <c r="B137" s="515">
        <v>128</v>
      </c>
      <c r="C137" s="60" t="s">
        <v>481</v>
      </c>
      <c r="D137" s="60" t="s">
        <v>749</v>
      </c>
      <c r="E137" s="60" t="s">
        <v>750</v>
      </c>
      <c r="F137" s="60">
        <v>8</v>
      </c>
      <c r="G137" s="60">
        <v>1054.753052</v>
      </c>
      <c r="H137" s="60">
        <v>781.587219</v>
      </c>
      <c r="I137" s="60">
        <v>8</v>
      </c>
      <c r="J137" s="60">
        <v>0</v>
      </c>
      <c r="K137" s="60">
        <v>0</v>
      </c>
      <c r="L137" s="60">
        <v>0</v>
      </c>
      <c r="M137" s="60">
        <v>0</v>
      </c>
      <c r="N137" s="60">
        <v>8</v>
      </c>
      <c r="O137" s="60">
        <v>100</v>
      </c>
    </row>
    <row r="138" spans="1:15" ht="15">
      <c r="A138" s="307"/>
      <c r="B138" s="307">
        <v>129</v>
      </c>
      <c r="C138" s="60" t="s">
        <v>482</v>
      </c>
      <c r="D138" s="60" t="s">
        <v>751</v>
      </c>
      <c r="E138" s="60" t="s">
        <v>752</v>
      </c>
      <c r="F138" s="60">
        <v>1.25</v>
      </c>
      <c r="G138" s="60">
        <v>1689.658936</v>
      </c>
      <c r="H138" s="60">
        <v>125.915062</v>
      </c>
      <c r="I138" s="60">
        <v>0.882</v>
      </c>
      <c r="J138" s="60">
        <v>0.073</v>
      </c>
      <c r="K138" s="60">
        <v>0.02</v>
      </c>
      <c r="L138" s="60">
        <v>0.028</v>
      </c>
      <c r="M138" s="60">
        <v>0.246</v>
      </c>
      <c r="N138" s="60">
        <v>0.954</v>
      </c>
      <c r="O138" s="60">
        <v>76.331556</v>
      </c>
    </row>
    <row r="139" spans="1:15" ht="15">
      <c r="A139" s="307"/>
      <c r="B139" s="307">
        <v>130</v>
      </c>
      <c r="C139" s="60" t="s">
        <v>483</v>
      </c>
      <c r="D139" s="60" t="s">
        <v>753</v>
      </c>
      <c r="E139" s="60" t="s">
        <v>754</v>
      </c>
      <c r="F139" s="60">
        <v>10.167</v>
      </c>
      <c r="G139" s="60">
        <v>1503.159058</v>
      </c>
      <c r="H139" s="60">
        <v>4.066141</v>
      </c>
      <c r="I139" s="60">
        <v>10.063</v>
      </c>
      <c r="J139" s="60">
        <v>0.035</v>
      </c>
      <c r="K139" s="60">
        <v>0.028</v>
      </c>
      <c r="L139" s="60">
        <v>0.04</v>
      </c>
      <c r="M139" s="60">
        <v>0</v>
      </c>
      <c r="N139" s="60">
        <v>10.114</v>
      </c>
      <c r="O139" s="60">
        <v>99.479586</v>
      </c>
    </row>
    <row r="140" spans="1:15" ht="15">
      <c r="A140" s="515">
        <v>46</v>
      </c>
      <c r="B140" s="515">
        <v>131</v>
      </c>
      <c r="C140" s="60" t="s">
        <v>484</v>
      </c>
      <c r="D140" s="60" t="s">
        <v>755</v>
      </c>
      <c r="E140" s="60" t="s">
        <v>756</v>
      </c>
      <c r="F140" s="60">
        <v>8</v>
      </c>
      <c r="G140" s="60">
        <v>1104</v>
      </c>
      <c r="H140" s="60">
        <v>0.57266</v>
      </c>
      <c r="I140" s="60">
        <v>8</v>
      </c>
      <c r="J140" s="60">
        <v>0</v>
      </c>
      <c r="K140" s="60">
        <v>0</v>
      </c>
      <c r="L140" s="60">
        <v>0</v>
      </c>
      <c r="M140" s="60">
        <v>0</v>
      </c>
      <c r="N140" s="60">
        <v>8</v>
      </c>
      <c r="O140" s="60">
        <v>100</v>
      </c>
    </row>
    <row r="141" spans="1:15" ht="15">
      <c r="A141" s="515">
        <v>47</v>
      </c>
      <c r="B141" s="515">
        <v>132</v>
      </c>
      <c r="C141" s="60" t="s">
        <v>485</v>
      </c>
      <c r="D141" s="60" t="s">
        <v>757</v>
      </c>
      <c r="E141" s="60" t="s">
        <v>758</v>
      </c>
      <c r="F141" s="60">
        <v>8</v>
      </c>
      <c r="G141" s="60">
        <v>1653.174438</v>
      </c>
      <c r="H141" s="60">
        <v>298.140259</v>
      </c>
      <c r="I141" s="60">
        <v>1.228</v>
      </c>
      <c r="J141" s="60">
        <v>0.073</v>
      </c>
      <c r="K141" s="60">
        <v>0.845</v>
      </c>
      <c r="L141" s="60">
        <v>3.324</v>
      </c>
      <c r="M141" s="60">
        <v>2.529</v>
      </c>
      <c r="N141" s="60">
        <v>2.537</v>
      </c>
      <c r="O141" s="60">
        <v>31.706935</v>
      </c>
    </row>
  </sheetData>
  <sheetProtection/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603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0.21391059027777776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0.0006799768518518656</v>
      </c>
      <c r="D11" s="717">
        <v>0.21459056712962962</v>
      </c>
      <c r="E11" s="60">
        <v>147855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18" ht="15">
      <c r="A12" s="696">
        <v>7</v>
      </c>
      <c r="C12" s="699">
        <f>D13-D12</f>
        <v>0.20002170138888892</v>
      </c>
      <c r="D12" s="717">
        <v>0.2152705439814815</v>
      </c>
      <c r="E12" s="60">
        <v>470</v>
      </c>
      <c r="F12" s="60" t="s">
        <v>498</v>
      </c>
      <c r="G12" s="60" t="s">
        <v>499</v>
      </c>
      <c r="H12" s="60">
        <v>0</v>
      </c>
      <c r="I12" s="60">
        <v>39</v>
      </c>
      <c r="J12" s="60" t="s">
        <v>500</v>
      </c>
      <c r="K12" s="60" t="s">
        <v>501</v>
      </c>
      <c r="L12" s="60" t="s">
        <v>502</v>
      </c>
      <c r="M12" s="60" t="s">
        <v>503</v>
      </c>
      <c r="N12" s="60" t="s">
        <v>519</v>
      </c>
      <c r="O12" s="60" t="s">
        <v>520</v>
      </c>
      <c r="P12" s="60" t="s">
        <v>508</v>
      </c>
      <c r="Q12" s="60" t="s">
        <v>507</v>
      </c>
      <c r="R12" s="60">
        <v>80</v>
      </c>
    </row>
    <row r="13" spans="1:18" ht="15">
      <c r="A13" s="696">
        <v>7</v>
      </c>
      <c r="C13" s="699">
        <f>D14-D13</f>
        <v>0.0006799768518518379</v>
      </c>
      <c r="D13" s="717">
        <v>0.4152922453703704</v>
      </c>
      <c r="E13" s="60">
        <v>138255</v>
      </c>
      <c r="F13" s="60" t="s">
        <v>498</v>
      </c>
      <c r="G13" s="60" t="s">
        <v>499</v>
      </c>
      <c r="H13" s="60">
        <v>0</v>
      </c>
      <c r="I13" s="60">
        <v>39</v>
      </c>
      <c r="J13" s="60" t="s">
        <v>500</v>
      </c>
      <c r="K13" s="60" t="s">
        <v>501</v>
      </c>
      <c r="L13" s="60" t="s">
        <v>502</v>
      </c>
      <c r="M13" s="60" t="s">
        <v>503</v>
      </c>
      <c r="N13" s="60" t="s">
        <v>519</v>
      </c>
      <c r="O13" s="60" t="s">
        <v>520</v>
      </c>
      <c r="P13" s="60" t="s">
        <v>506</v>
      </c>
      <c r="Q13" s="60" t="s">
        <v>507</v>
      </c>
      <c r="R13" s="60">
        <v>80</v>
      </c>
    </row>
    <row r="14" spans="1:6" ht="15">
      <c r="A14" s="60">
        <v>4</v>
      </c>
      <c r="D14" s="717">
        <f>D20</f>
        <v>0.41597222222222224</v>
      </c>
      <c r="E14" s="60">
        <v>0</v>
      </c>
      <c r="F14" s="60" t="s">
        <v>509</v>
      </c>
    </row>
    <row r="15" spans="1:3" ht="15">
      <c r="A15" s="696"/>
      <c r="B15" s="696"/>
      <c r="C15" s="699"/>
    </row>
    <row r="16" spans="1:3" ht="15">
      <c r="A16" s="701">
        <f>CEILING(SUM(A9:A14)/88,1)</f>
        <v>1</v>
      </c>
      <c r="B16" s="702" t="s">
        <v>10</v>
      </c>
      <c r="C16" s="703">
        <f>SUM(C9:C14)</f>
        <v>0.41597222222222224</v>
      </c>
    </row>
    <row r="17" spans="1:6" ht="15">
      <c r="A17" s="696"/>
      <c r="B17" s="696"/>
      <c r="C17" s="696"/>
      <c r="D17" s="696"/>
      <c r="E17" s="696"/>
      <c r="F17" s="696"/>
    </row>
    <row r="18" spans="1:6" ht="15">
      <c r="A18" s="696"/>
      <c r="B18" s="696"/>
      <c r="C18" s="696"/>
      <c r="D18" s="700">
        <f>Rings!J148</f>
        <v>0.4166666666666667</v>
      </c>
      <c r="E18" s="696" t="s">
        <v>510</v>
      </c>
      <c r="F18" s="696"/>
    </row>
    <row r="19" spans="1:6" ht="15">
      <c r="A19" s="696"/>
      <c r="B19" s="696"/>
      <c r="C19" s="696"/>
      <c r="D19" s="700">
        <v>0.0006944444444444445</v>
      </c>
      <c r="E19" s="696" t="s">
        <v>511</v>
      </c>
      <c r="F19" s="696"/>
    </row>
    <row r="20" spans="1:6" ht="15">
      <c r="A20" s="696"/>
      <c r="B20" s="696"/>
      <c r="C20" s="696"/>
      <c r="D20" s="700">
        <f>D18-D19</f>
        <v>0.41597222222222224</v>
      </c>
      <c r="E20" s="696" t="s">
        <v>512</v>
      </c>
      <c r="F20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R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710937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606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 aca="true" t="shared" si="0" ref="C9:C15"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 t="shared" si="0"/>
        <v>0.18520399305555554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 t="shared" si="0"/>
        <v>0.0006799768518518379</v>
      </c>
      <c r="D11" s="717">
        <v>0.1858839699074074</v>
      </c>
      <c r="E11" s="60">
        <v>128013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18" ht="15">
      <c r="A12" s="696">
        <v>7</v>
      </c>
      <c r="C12" s="699">
        <f t="shared" si="0"/>
        <v>0.18520399305555557</v>
      </c>
      <c r="D12" s="717">
        <v>0.18656394675925925</v>
      </c>
      <c r="E12" s="60">
        <v>470</v>
      </c>
      <c r="F12" s="60" t="s">
        <v>498</v>
      </c>
      <c r="G12" s="60" t="s">
        <v>499</v>
      </c>
      <c r="H12" s="60">
        <v>0</v>
      </c>
      <c r="I12" s="60">
        <v>39</v>
      </c>
      <c r="J12" s="60" t="s">
        <v>500</v>
      </c>
      <c r="K12" s="60" t="s">
        <v>501</v>
      </c>
      <c r="L12" s="60" t="s">
        <v>502</v>
      </c>
      <c r="M12" s="60" t="s">
        <v>503</v>
      </c>
      <c r="N12" s="60" t="s">
        <v>519</v>
      </c>
      <c r="O12" s="60" t="s">
        <v>520</v>
      </c>
      <c r="P12" s="60" t="s">
        <v>508</v>
      </c>
      <c r="Q12" s="60" t="s">
        <v>507</v>
      </c>
      <c r="R12" s="60">
        <v>80</v>
      </c>
    </row>
    <row r="13" spans="1:18" ht="15">
      <c r="A13" s="696">
        <v>7</v>
      </c>
      <c r="C13" s="699">
        <f t="shared" si="0"/>
        <v>0.0006799768518518934</v>
      </c>
      <c r="D13" s="717">
        <v>0.3717679398148148</v>
      </c>
      <c r="E13" s="60">
        <v>128013</v>
      </c>
      <c r="F13" s="60" t="s">
        <v>498</v>
      </c>
      <c r="G13" s="60" t="s">
        <v>499</v>
      </c>
      <c r="H13" s="60">
        <v>0</v>
      </c>
      <c r="I13" s="60">
        <v>39</v>
      </c>
      <c r="J13" s="60" t="s">
        <v>500</v>
      </c>
      <c r="K13" s="60" t="s">
        <v>501</v>
      </c>
      <c r="L13" s="60" t="s">
        <v>502</v>
      </c>
      <c r="M13" s="60" t="s">
        <v>503</v>
      </c>
      <c r="N13" s="60" t="s">
        <v>519</v>
      </c>
      <c r="O13" s="60" t="s">
        <v>520</v>
      </c>
      <c r="P13" s="60" t="s">
        <v>506</v>
      </c>
      <c r="Q13" s="60" t="s">
        <v>507</v>
      </c>
      <c r="R13" s="60">
        <v>80</v>
      </c>
    </row>
    <row r="14" spans="1:18" ht="15">
      <c r="A14" s="696">
        <v>7</v>
      </c>
      <c r="C14" s="699">
        <f t="shared" si="0"/>
        <v>0.18520399305555552</v>
      </c>
      <c r="D14" s="717">
        <v>0.3724479166666667</v>
      </c>
      <c r="E14" s="60">
        <v>470</v>
      </c>
      <c r="F14" s="60" t="s">
        <v>498</v>
      </c>
      <c r="G14" s="60" t="s">
        <v>499</v>
      </c>
      <c r="H14" s="60">
        <v>0</v>
      </c>
      <c r="I14" s="60">
        <v>39</v>
      </c>
      <c r="J14" s="60" t="s">
        <v>500</v>
      </c>
      <c r="K14" s="60" t="s">
        <v>501</v>
      </c>
      <c r="L14" s="60" t="s">
        <v>502</v>
      </c>
      <c r="M14" s="60" t="s">
        <v>503</v>
      </c>
      <c r="N14" s="60" t="s">
        <v>519</v>
      </c>
      <c r="O14" s="60" t="s">
        <v>520</v>
      </c>
      <c r="P14" s="60" t="s">
        <v>508</v>
      </c>
      <c r="Q14" s="60" t="s">
        <v>507</v>
      </c>
      <c r="R14" s="60">
        <v>80</v>
      </c>
    </row>
    <row r="15" spans="1:18" ht="15">
      <c r="A15" s="696">
        <v>7</v>
      </c>
      <c r="B15" s="696"/>
      <c r="C15" s="699">
        <f t="shared" si="0"/>
        <v>0.0006814236111111205</v>
      </c>
      <c r="D15" s="717">
        <v>0.5576519097222222</v>
      </c>
      <c r="E15" s="60">
        <v>128013</v>
      </c>
      <c r="F15" s="60" t="s">
        <v>498</v>
      </c>
      <c r="G15" s="60" t="s">
        <v>499</v>
      </c>
      <c r="H15" s="60">
        <v>0</v>
      </c>
      <c r="I15" s="60">
        <v>39</v>
      </c>
      <c r="J15" s="60" t="s">
        <v>500</v>
      </c>
      <c r="K15" s="60" t="s">
        <v>501</v>
      </c>
      <c r="L15" s="60" t="s">
        <v>502</v>
      </c>
      <c r="M15" s="60" t="s">
        <v>503</v>
      </c>
      <c r="N15" s="60" t="s">
        <v>519</v>
      </c>
      <c r="O15" s="60" t="s">
        <v>520</v>
      </c>
      <c r="P15" s="60" t="s">
        <v>506</v>
      </c>
      <c r="Q15" s="60" t="s">
        <v>507</v>
      </c>
      <c r="R15" s="60">
        <v>80</v>
      </c>
    </row>
    <row r="16" spans="1:6" ht="15">
      <c r="A16" s="60">
        <v>4</v>
      </c>
      <c r="D16" s="717">
        <f>D22</f>
        <v>0.5583333333333333</v>
      </c>
      <c r="E16" s="60">
        <v>0</v>
      </c>
      <c r="F16" s="60" t="s">
        <v>509</v>
      </c>
    </row>
    <row r="17" spans="1:3" ht="15">
      <c r="A17" s="696"/>
      <c r="B17" s="696"/>
      <c r="C17" s="699"/>
    </row>
    <row r="18" spans="1:3" ht="15">
      <c r="A18" s="701">
        <f>CEILING(SUM(A9:A16)/88,1)</f>
        <v>1</v>
      </c>
      <c r="B18" s="702" t="s">
        <v>10</v>
      </c>
      <c r="C18" s="703">
        <f>SUM(C9:C16)</f>
        <v>0.5583333333333333</v>
      </c>
    </row>
    <row r="19" spans="1:6" ht="15">
      <c r="A19" s="696"/>
      <c r="B19" s="696"/>
      <c r="C19" s="696"/>
      <c r="D19" s="696"/>
      <c r="E19" s="696"/>
      <c r="F19" s="696"/>
    </row>
    <row r="20" spans="1:6" ht="15">
      <c r="A20" s="696"/>
      <c r="B20" s="696"/>
      <c r="C20" s="696"/>
      <c r="D20" s="700">
        <f>Rings!J150</f>
        <v>0.5590277777777778</v>
      </c>
      <c r="E20" s="696" t="s">
        <v>510</v>
      </c>
      <c r="F20" s="696"/>
    </row>
    <row r="21" spans="1:6" ht="15">
      <c r="A21" s="696"/>
      <c r="B21" s="696"/>
      <c r="C21" s="696"/>
      <c r="D21" s="700">
        <v>0.0006944444444444445</v>
      </c>
      <c r="E21" s="696" t="s">
        <v>511</v>
      </c>
      <c r="F21" s="696"/>
    </row>
    <row r="22" spans="1:6" ht="15">
      <c r="A22" s="696"/>
      <c r="B22" s="696"/>
      <c r="C22" s="696"/>
      <c r="D22" s="700">
        <f>D20-D21</f>
        <v>0.5583333333333333</v>
      </c>
      <c r="E22" s="696" t="s">
        <v>512</v>
      </c>
      <c r="F22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96" customWidth="1"/>
    <col min="2" max="2" width="11.00390625" style="696" bestFit="1" customWidth="1"/>
    <col min="3" max="3" width="9.140625" style="696" bestFit="1" customWidth="1"/>
    <col min="4" max="4" width="14.28125" style="696" bestFit="1" customWidth="1"/>
    <col min="5" max="5" width="10.7109375" style="696" bestFit="1" customWidth="1"/>
    <col min="6" max="6" width="27.7109375" style="696" bestFit="1" customWidth="1"/>
    <col min="7" max="7" width="8.421875" style="696" bestFit="1" customWidth="1"/>
    <col min="8" max="8" width="2.28125" style="696" bestFit="1" customWidth="1"/>
    <col min="9" max="9" width="4.7109375" style="696" bestFit="1" customWidth="1"/>
    <col min="10" max="10" width="8.7109375" style="696" bestFit="1" customWidth="1"/>
    <col min="11" max="13" width="9.28125" style="696" bestFit="1" customWidth="1"/>
    <col min="14" max="15" width="9.7109375" style="696" bestFit="1" customWidth="1"/>
    <col min="16" max="16" width="10.00390625" style="696" bestFit="1" customWidth="1"/>
    <col min="17" max="17" width="10.28125" style="696" bestFit="1" customWidth="1"/>
    <col min="18" max="18" width="3.421875" style="696" bestFit="1" customWidth="1"/>
    <col min="19" max="16384" width="8.8515625" style="696" customWidth="1"/>
  </cols>
  <sheetData>
    <row r="2" spans="2:3" ht="15">
      <c r="B2" s="696" t="s">
        <v>493</v>
      </c>
      <c r="C2" s="696">
        <v>608</v>
      </c>
    </row>
    <row r="7" spans="1:6" ht="15">
      <c r="A7" s="697"/>
      <c r="B7" s="698" t="s">
        <v>494</v>
      </c>
      <c r="C7" s="698" t="s">
        <v>86</v>
      </c>
      <c r="D7" s="696" t="s">
        <v>495</v>
      </c>
      <c r="E7" s="696" t="s">
        <v>496</v>
      </c>
      <c r="F7" s="696" t="s">
        <v>497</v>
      </c>
    </row>
    <row r="9" spans="1:18" ht="15">
      <c r="A9" s="696">
        <v>7</v>
      </c>
      <c r="B9" s="699">
        <v>0</v>
      </c>
      <c r="C9" s="699">
        <f>D10-D9</f>
        <v>0.006597222222222222</v>
      </c>
      <c r="D9" s="700">
        <v>0</v>
      </c>
      <c r="E9" s="696">
        <v>0</v>
      </c>
      <c r="F9" s="696" t="s">
        <v>498</v>
      </c>
      <c r="G9" s="696" t="s">
        <v>499</v>
      </c>
      <c r="H9" s="696">
        <v>0</v>
      </c>
      <c r="I9" s="696">
        <v>401</v>
      </c>
      <c r="J9" s="696" t="s">
        <v>500</v>
      </c>
      <c r="K9" s="696" t="s">
        <v>501</v>
      </c>
      <c r="L9" s="696" t="s">
        <v>502</v>
      </c>
      <c r="M9" s="696" t="s">
        <v>503</v>
      </c>
      <c r="N9" s="696" t="s">
        <v>539</v>
      </c>
      <c r="O9" s="696" t="s">
        <v>540</v>
      </c>
      <c r="P9" s="696" t="s">
        <v>506</v>
      </c>
      <c r="Q9" s="696" t="s">
        <v>507</v>
      </c>
      <c r="R9" s="696">
        <v>80</v>
      </c>
    </row>
    <row r="10" spans="1:18" ht="15">
      <c r="A10" s="696">
        <v>7</v>
      </c>
      <c r="C10" s="699">
        <f>D11-D10</f>
        <v>0.03819444444444445</v>
      </c>
      <c r="D10" s="700">
        <v>0.006597222222222222</v>
      </c>
      <c r="E10" s="696">
        <v>4560</v>
      </c>
      <c r="F10" s="696" t="s">
        <v>498</v>
      </c>
      <c r="G10" s="696" t="s">
        <v>499</v>
      </c>
      <c r="H10" s="696">
        <v>0</v>
      </c>
      <c r="I10" s="696">
        <v>401</v>
      </c>
      <c r="J10" s="696" t="s">
        <v>500</v>
      </c>
      <c r="K10" s="696" t="s">
        <v>501</v>
      </c>
      <c r="L10" s="696" t="s">
        <v>502</v>
      </c>
      <c r="M10" s="696" t="s">
        <v>503</v>
      </c>
      <c r="N10" s="696" t="s">
        <v>539</v>
      </c>
      <c r="O10" s="696" t="s">
        <v>540</v>
      </c>
      <c r="P10" s="696" t="s">
        <v>508</v>
      </c>
      <c r="Q10" s="696" t="s">
        <v>507</v>
      </c>
      <c r="R10" s="696">
        <v>80</v>
      </c>
    </row>
    <row r="11" spans="1:18" ht="15">
      <c r="A11" s="696">
        <v>7</v>
      </c>
      <c r="C11" s="699">
        <f>D12-D11</f>
        <v>0.0065972222222222265</v>
      </c>
      <c r="D11" s="700">
        <v>0.04479166666666667</v>
      </c>
      <c r="E11" s="696">
        <v>26400</v>
      </c>
      <c r="F11" s="696" t="s">
        <v>498</v>
      </c>
      <c r="G11" s="696" t="s">
        <v>499</v>
      </c>
      <c r="H11" s="696">
        <v>0</v>
      </c>
      <c r="I11" s="696">
        <v>401</v>
      </c>
      <c r="J11" s="696" t="s">
        <v>500</v>
      </c>
      <c r="K11" s="696" t="s">
        <v>501</v>
      </c>
      <c r="L11" s="696" t="s">
        <v>502</v>
      </c>
      <c r="M11" s="696" t="s">
        <v>503</v>
      </c>
      <c r="N11" s="696" t="s">
        <v>539</v>
      </c>
      <c r="O11" s="696" t="s">
        <v>540</v>
      </c>
      <c r="P11" s="696" t="s">
        <v>506</v>
      </c>
      <c r="Q11" s="696" t="s">
        <v>507</v>
      </c>
      <c r="R11" s="696">
        <v>80</v>
      </c>
    </row>
    <row r="12" spans="1:6" ht="15">
      <c r="A12" s="696">
        <v>4</v>
      </c>
      <c r="D12" s="700">
        <v>0.051388888888888894</v>
      </c>
      <c r="E12" s="696">
        <v>4560</v>
      </c>
      <c r="F12" s="696" t="s">
        <v>509</v>
      </c>
    </row>
    <row r="13" ht="15">
      <c r="C13" s="699"/>
    </row>
    <row r="14" spans="1:3" ht="15">
      <c r="A14" s="701">
        <f>CEILING(SUM(A9:A12)/88,1)</f>
        <v>1</v>
      </c>
      <c r="B14" s="702" t="s">
        <v>10</v>
      </c>
      <c r="C14" s="703">
        <f>SUM(C9:C12)</f>
        <v>0.051388888888888894</v>
      </c>
    </row>
    <row r="16" spans="4:5" ht="15">
      <c r="D16" s="700">
        <f>Titan!J33</f>
        <v>0.052083333333333336</v>
      </c>
      <c r="E16" s="696" t="s">
        <v>510</v>
      </c>
    </row>
    <row r="17" spans="4:5" ht="15">
      <c r="D17" s="700">
        <v>0.0006944444444444445</v>
      </c>
      <c r="E17" s="696" t="s">
        <v>511</v>
      </c>
    </row>
    <row r="18" spans="4:5" ht="15">
      <c r="D18" s="700">
        <f>D16-D17</f>
        <v>0.051388888888888894</v>
      </c>
      <c r="E18" s="696" t="s">
        <v>512</v>
      </c>
    </row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609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0.16078559027777778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0.0006799768518518379</v>
      </c>
      <c r="D11" s="717">
        <v>0.16146556712962964</v>
      </c>
      <c r="E11" s="60">
        <v>111135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18" ht="15">
      <c r="A12" s="696">
        <v>7</v>
      </c>
      <c r="C12" s="699">
        <f>D13-D12</f>
        <v>0.1607855902777778</v>
      </c>
      <c r="D12" s="717">
        <v>0.16214554398148148</v>
      </c>
      <c r="E12" s="60">
        <v>470</v>
      </c>
      <c r="F12" s="60" t="s">
        <v>498</v>
      </c>
      <c r="G12" s="60" t="s">
        <v>499</v>
      </c>
      <c r="H12" s="60">
        <v>0</v>
      </c>
      <c r="I12" s="60">
        <v>39</v>
      </c>
      <c r="J12" s="60" t="s">
        <v>500</v>
      </c>
      <c r="K12" s="60" t="s">
        <v>501</v>
      </c>
      <c r="L12" s="60" t="s">
        <v>502</v>
      </c>
      <c r="M12" s="60" t="s">
        <v>503</v>
      </c>
      <c r="N12" s="60" t="s">
        <v>519</v>
      </c>
      <c r="O12" s="60" t="s">
        <v>520</v>
      </c>
      <c r="P12" s="60" t="s">
        <v>508</v>
      </c>
      <c r="Q12" s="60" t="s">
        <v>507</v>
      </c>
      <c r="R12" s="60">
        <v>80</v>
      </c>
    </row>
    <row r="13" spans="1:18" ht="15">
      <c r="A13" s="696">
        <v>7</v>
      </c>
      <c r="C13" s="699">
        <f>D14-D13</f>
        <v>0.0006799768518518379</v>
      </c>
      <c r="D13" s="717">
        <v>0.3229311342592593</v>
      </c>
      <c r="E13" s="60">
        <v>111135</v>
      </c>
      <c r="F13" s="60" t="s">
        <v>498</v>
      </c>
      <c r="G13" s="60" t="s">
        <v>499</v>
      </c>
      <c r="H13" s="60">
        <v>0</v>
      </c>
      <c r="I13" s="60">
        <v>39</v>
      </c>
      <c r="J13" s="60" t="s">
        <v>500</v>
      </c>
      <c r="K13" s="60" t="s">
        <v>501</v>
      </c>
      <c r="L13" s="60" t="s">
        <v>502</v>
      </c>
      <c r="M13" s="60" t="s">
        <v>503</v>
      </c>
      <c r="N13" s="60" t="s">
        <v>519</v>
      </c>
      <c r="O13" s="60" t="s">
        <v>520</v>
      </c>
      <c r="P13" s="60" t="s">
        <v>506</v>
      </c>
      <c r="Q13" s="60" t="s">
        <v>507</v>
      </c>
      <c r="R13" s="60">
        <v>80</v>
      </c>
    </row>
    <row r="14" spans="1:6" ht="15">
      <c r="A14" s="60">
        <v>4</v>
      </c>
      <c r="D14" s="717">
        <f>D20</f>
        <v>0.3236111111111111</v>
      </c>
      <c r="E14" s="60">
        <v>0</v>
      </c>
      <c r="F14" s="60" t="s">
        <v>509</v>
      </c>
    </row>
    <row r="15" spans="1:3" ht="15">
      <c r="A15" s="696"/>
      <c r="B15" s="696"/>
      <c r="C15" s="699"/>
    </row>
    <row r="16" spans="1:3" ht="15">
      <c r="A16" s="701">
        <f>CEILING(SUM(A9:A14)/88,1)</f>
        <v>1</v>
      </c>
      <c r="B16" s="702" t="s">
        <v>10</v>
      </c>
      <c r="C16" s="703">
        <f>SUM(C9:C14)</f>
        <v>0.3236111111111111</v>
      </c>
    </row>
    <row r="17" spans="1:6" ht="15">
      <c r="A17" s="696"/>
      <c r="B17" s="696"/>
      <c r="C17" s="696"/>
      <c r="D17" s="696"/>
      <c r="E17" s="696"/>
      <c r="F17" s="696"/>
    </row>
    <row r="18" spans="1:6" ht="15">
      <c r="A18" s="696"/>
      <c r="B18" s="696"/>
      <c r="C18" s="696"/>
      <c r="D18" s="700">
        <f>Rings!J151</f>
        <v>0.32430555555555557</v>
      </c>
      <c r="E18" s="696" t="s">
        <v>510</v>
      </c>
      <c r="F18" s="696"/>
    </row>
    <row r="19" spans="1:6" ht="15">
      <c r="A19" s="696"/>
      <c r="B19" s="696"/>
      <c r="C19" s="696"/>
      <c r="D19" s="700">
        <v>0.0006944444444444445</v>
      </c>
      <c r="E19" s="696" t="s">
        <v>511</v>
      </c>
      <c r="F19" s="696"/>
    </row>
    <row r="20" spans="1:6" ht="15">
      <c r="A20" s="696"/>
      <c r="B20" s="696"/>
      <c r="C20" s="696"/>
      <c r="D20" s="700">
        <f>D18-D19</f>
        <v>0.3236111111111111</v>
      </c>
      <c r="E20" s="696" t="s">
        <v>512</v>
      </c>
      <c r="F20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610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0.16529947916666665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0.0006799768518518379</v>
      </c>
      <c r="D11" s="717">
        <v>0.16597945601851852</v>
      </c>
      <c r="E11" s="60">
        <v>114255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18" ht="15">
      <c r="A12" s="696">
        <v>7</v>
      </c>
      <c r="C12" s="699">
        <f>D13-D12</f>
        <v>0.16529947916666668</v>
      </c>
      <c r="D12" s="717">
        <v>0.16665943287037036</v>
      </c>
      <c r="E12" s="60">
        <v>470</v>
      </c>
      <c r="F12" s="60" t="s">
        <v>498</v>
      </c>
      <c r="G12" s="60" t="s">
        <v>499</v>
      </c>
      <c r="H12" s="60">
        <v>0</v>
      </c>
      <c r="I12" s="60">
        <v>39</v>
      </c>
      <c r="J12" s="60" t="s">
        <v>500</v>
      </c>
      <c r="K12" s="60" t="s">
        <v>501</v>
      </c>
      <c r="L12" s="60" t="s">
        <v>502</v>
      </c>
      <c r="M12" s="60" t="s">
        <v>503</v>
      </c>
      <c r="N12" s="60" t="s">
        <v>519</v>
      </c>
      <c r="O12" s="60" t="s">
        <v>520</v>
      </c>
      <c r="P12" s="60" t="s">
        <v>508</v>
      </c>
      <c r="Q12" s="60" t="s">
        <v>507</v>
      </c>
      <c r="R12" s="60">
        <v>80</v>
      </c>
    </row>
    <row r="13" spans="1:18" ht="15">
      <c r="A13" s="696">
        <v>7</v>
      </c>
      <c r="C13" s="699">
        <f>D14-D13</f>
        <v>0.0006799768518518379</v>
      </c>
      <c r="D13" s="717">
        <v>0.33195891203703703</v>
      </c>
      <c r="E13" s="60">
        <v>114255</v>
      </c>
      <c r="F13" s="60" t="s">
        <v>498</v>
      </c>
      <c r="G13" s="60" t="s">
        <v>499</v>
      </c>
      <c r="H13" s="60">
        <v>0</v>
      </c>
      <c r="I13" s="60">
        <v>39</v>
      </c>
      <c r="J13" s="60" t="s">
        <v>500</v>
      </c>
      <c r="K13" s="60" t="s">
        <v>501</v>
      </c>
      <c r="L13" s="60" t="s">
        <v>502</v>
      </c>
      <c r="M13" s="60" t="s">
        <v>503</v>
      </c>
      <c r="N13" s="60" t="s">
        <v>519</v>
      </c>
      <c r="O13" s="60" t="s">
        <v>520</v>
      </c>
      <c r="P13" s="60" t="s">
        <v>506</v>
      </c>
      <c r="Q13" s="60" t="s">
        <v>507</v>
      </c>
      <c r="R13" s="60">
        <v>80</v>
      </c>
    </row>
    <row r="14" spans="1:6" ht="15">
      <c r="A14" s="60">
        <v>4</v>
      </c>
      <c r="D14" s="717">
        <f>D20</f>
        <v>0.3326388888888889</v>
      </c>
      <c r="E14" s="60">
        <v>0</v>
      </c>
      <c r="F14" s="60" t="s">
        <v>509</v>
      </c>
    </row>
    <row r="15" spans="1:3" ht="15">
      <c r="A15" s="696"/>
      <c r="B15" s="696"/>
      <c r="C15" s="699"/>
    </row>
    <row r="16" spans="1:3" ht="15">
      <c r="A16" s="701">
        <f>CEILING(SUM(A9:A14)/88,1)</f>
        <v>1</v>
      </c>
      <c r="B16" s="702" t="s">
        <v>10</v>
      </c>
      <c r="C16" s="703">
        <f>SUM(C9:C14)</f>
        <v>0.3326388888888889</v>
      </c>
    </row>
    <row r="17" spans="1:6" ht="15">
      <c r="A17" s="696"/>
      <c r="B17" s="696"/>
      <c r="C17" s="696"/>
      <c r="D17" s="696"/>
      <c r="E17" s="696"/>
      <c r="F17" s="696"/>
    </row>
    <row r="18" spans="1:6" ht="15">
      <c r="A18" s="696"/>
      <c r="B18" s="696"/>
      <c r="C18" s="696"/>
      <c r="D18" s="700">
        <f>Rings!J152</f>
        <v>0.3333333333333333</v>
      </c>
      <c r="E18" s="696" t="s">
        <v>510</v>
      </c>
      <c r="F18" s="696"/>
    </row>
    <row r="19" spans="1:6" ht="15">
      <c r="A19" s="696"/>
      <c r="B19" s="696"/>
      <c r="C19" s="696"/>
      <c r="D19" s="700">
        <v>0.0006944444444444445</v>
      </c>
      <c r="E19" s="696" t="s">
        <v>511</v>
      </c>
      <c r="F19" s="696"/>
    </row>
    <row r="20" spans="1:6" ht="15">
      <c r="A20" s="696"/>
      <c r="B20" s="696"/>
      <c r="C20" s="696"/>
      <c r="D20" s="700">
        <f>D18-D19</f>
        <v>0.3326388888888889</v>
      </c>
      <c r="E20" s="696" t="s">
        <v>512</v>
      </c>
      <c r="F20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R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5.140625" style="60" bestFit="1" customWidth="1"/>
    <col min="10" max="10" width="9.57421875" style="60" bestFit="1" customWidth="1"/>
    <col min="11" max="13" width="10.140625" style="60" bestFit="1" customWidth="1"/>
    <col min="14" max="15" width="10.42187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611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0.00542824074074074</v>
      </c>
      <c r="D9" s="699">
        <v>1.4467592592592592E-06</v>
      </c>
      <c r="E9" s="60">
        <v>1</v>
      </c>
      <c r="F9" s="60" t="s">
        <v>498</v>
      </c>
      <c r="G9" s="60" t="s">
        <v>499</v>
      </c>
      <c r="H9" s="60">
        <v>0</v>
      </c>
      <c r="I9" s="60">
        <v>401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539</v>
      </c>
      <c r="O9" s="60" t="s">
        <v>540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0.04526475694444445</v>
      </c>
      <c r="D10" s="699">
        <v>0.0054296875</v>
      </c>
      <c r="E10" s="60">
        <v>3752</v>
      </c>
      <c r="F10" s="60" t="s">
        <v>498</v>
      </c>
      <c r="G10" s="60" t="s">
        <v>499</v>
      </c>
      <c r="H10" s="60">
        <v>0</v>
      </c>
      <c r="I10" s="60">
        <v>401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539</v>
      </c>
      <c r="O10" s="60" t="s">
        <v>540</v>
      </c>
      <c r="P10" s="60" t="s">
        <v>508</v>
      </c>
      <c r="Q10" s="60" t="s">
        <v>507</v>
      </c>
      <c r="R10" s="60">
        <v>80</v>
      </c>
    </row>
    <row r="11" spans="1:6" ht="15">
      <c r="A11" s="60">
        <v>4</v>
      </c>
      <c r="D11" s="699">
        <f>D17</f>
        <v>0.05069444444444445</v>
      </c>
      <c r="E11" s="60">
        <v>0</v>
      </c>
      <c r="F11" s="60" t="s">
        <v>509</v>
      </c>
    </row>
    <row r="13" spans="1:3" ht="15">
      <c r="A13" s="701">
        <f>CEILING(SUM(A9:A11)/88,1)</f>
        <v>1</v>
      </c>
      <c r="B13" s="702" t="s">
        <v>10</v>
      </c>
      <c r="C13" s="703">
        <f>SUM(C9:C11)</f>
        <v>0.05069299768518519</v>
      </c>
    </row>
    <row r="14" spans="1:6" ht="15">
      <c r="A14" s="696"/>
      <c r="B14" s="696"/>
      <c r="C14" s="696"/>
      <c r="D14" s="696"/>
      <c r="E14" s="696"/>
      <c r="F14" s="696"/>
    </row>
    <row r="15" spans="1:6" ht="15">
      <c r="A15" s="696"/>
      <c r="B15" s="696"/>
      <c r="C15" s="696"/>
      <c r="D15" s="700">
        <f>'Deep Space Cals'!H84</f>
        <v>0.051388888888888894</v>
      </c>
      <c r="E15" s="696" t="s">
        <v>510</v>
      </c>
      <c r="F15" s="696"/>
    </row>
    <row r="16" spans="1:6" ht="15">
      <c r="A16" s="696"/>
      <c r="B16" s="696"/>
      <c r="C16" s="696"/>
      <c r="D16" s="700">
        <v>0.0006944444444444445</v>
      </c>
      <c r="E16" s="696" t="s">
        <v>511</v>
      </c>
      <c r="F16" s="696"/>
    </row>
    <row r="17" spans="1:6" ht="15">
      <c r="A17" s="696"/>
      <c r="B17" s="696"/>
      <c r="C17" s="696"/>
      <c r="D17" s="700">
        <f>D15-D16</f>
        <v>0.05069444444444445</v>
      </c>
      <c r="E17" s="696" t="s">
        <v>512</v>
      </c>
      <c r="F17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R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8" width="8.7109375" style="60" bestFit="1" customWidth="1"/>
    <col min="9" max="9" width="5.7109375" style="60" bestFit="1" customWidth="1"/>
    <col min="10" max="10" width="9.57421875" style="60" bestFit="1" customWidth="1"/>
    <col min="11" max="11" width="21.421875" style="60" bestFit="1" customWidth="1"/>
    <col min="12" max="13" width="10.140625" style="60" bestFit="1" customWidth="1"/>
    <col min="14" max="15" width="10.42187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612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0.0016203703703703703</v>
      </c>
      <c r="D9" s="699">
        <v>1.4467592592592592E-06</v>
      </c>
      <c r="E9" s="60">
        <v>1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0.025462962962962958</v>
      </c>
      <c r="D10" s="699">
        <v>0.0016218171296296295</v>
      </c>
      <c r="E10" s="60">
        <v>1120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3" ht="15">
      <c r="A11" s="696">
        <v>9</v>
      </c>
      <c r="C11" s="699">
        <f aca="true" t="shared" si="0" ref="C11:C17">D12-D11</f>
        <v>0.0034722222222222238</v>
      </c>
      <c r="D11" s="699">
        <v>0.02708478009259259</v>
      </c>
      <c r="E11" s="60">
        <v>17600</v>
      </c>
      <c r="F11" s="60" t="s">
        <v>766</v>
      </c>
      <c r="G11" s="60">
        <v>0</v>
      </c>
      <c r="H11" s="60" t="s">
        <v>499</v>
      </c>
      <c r="I11" s="60" t="s">
        <v>767</v>
      </c>
      <c r="J11" s="60">
        <v>0</v>
      </c>
      <c r="K11" s="60" t="s">
        <v>768</v>
      </c>
      <c r="L11" s="60">
        <v>45</v>
      </c>
      <c r="M11" s="60">
        <v>1</v>
      </c>
    </row>
    <row r="12" spans="1:18" ht="15">
      <c r="A12" s="696">
        <v>7</v>
      </c>
      <c r="C12" s="699">
        <f t="shared" si="0"/>
        <v>0.006041666666666667</v>
      </c>
      <c r="D12" s="699">
        <v>0.030557002314814813</v>
      </c>
      <c r="E12" s="60">
        <v>0</v>
      </c>
      <c r="F12" s="60" t="s">
        <v>498</v>
      </c>
      <c r="G12" s="60" t="s">
        <v>499</v>
      </c>
      <c r="H12" s="60">
        <v>0</v>
      </c>
      <c r="I12" s="60">
        <v>97</v>
      </c>
      <c r="J12" s="60" t="s">
        <v>500</v>
      </c>
      <c r="K12" s="60" t="s">
        <v>501</v>
      </c>
      <c r="L12" s="60" t="s">
        <v>502</v>
      </c>
      <c r="M12" s="60" t="s">
        <v>503</v>
      </c>
      <c r="N12" s="60" t="s">
        <v>519</v>
      </c>
      <c r="O12" s="60" t="s">
        <v>520</v>
      </c>
      <c r="P12" s="60" t="s">
        <v>506</v>
      </c>
      <c r="Q12" s="60" t="s">
        <v>507</v>
      </c>
      <c r="R12" s="60">
        <v>80</v>
      </c>
    </row>
    <row r="13" spans="1:18" ht="15">
      <c r="A13" s="696">
        <v>7</v>
      </c>
      <c r="C13" s="699">
        <f t="shared" si="0"/>
        <v>0.09465277777777778</v>
      </c>
      <c r="D13" s="699">
        <v>0.03659866898148148</v>
      </c>
      <c r="E13" s="60">
        <v>4176</v>
      </c>
      <c r="F13" s="60" t="s">
        <v>498</v>
      </c>
      <c r="G13" s="60" t="s">
        <v>499</v>
      </c>
      <c r="H13" s="60">
        <v>0</v>
      </c>
      <c r="I13" s="60">
        <v>97</v>
      </c>
      <c r="J13" s="60" t="s">
        <v>500</v>
      </c>
      <c r="K13" s="60" t="s">
        <v>501</v>
      </c>
      <c r="L13" s="60" t="s">
        <v>502</v>
      </c>
      <c r="M13" s="60" t="s">
        <v>503</v>
      </c>
      <c r="N13" s="60" t="s">
        <v>519</v>
      </c>
      <c r="O13" s="60" t="s">
        <v>520</v>
      </c>
      <c r="P13" s="60" t="s">
        <v>508</v>
      </c>
      <c r="Q13" s="60" t="s">
        <v>507</v>
      </c>
      <c r="R13" s="60">
        <v>80</v>
      </c>
    </row>
    <row r="14" spans="1:18" ht="15">
      <c r="A14" s="696">
        <v>7</v>
      </c>
      <c r="C14" s="699">
        <f t="shared" si="0"/>
        <v>0.006041666666666667</v>
      </c>
      <c r="D14" s="699">
        <v>0.13125144675925926</v>
      </c>
      <c r="E14" s="60">
        <v>65424</v>
      </c>
      <c r="F14" s="60" t="s">
        <v>498</v>
      </c>
      <c r="G14" s="60" t="s">
        <v>499</v>
      </c>
      <c r="H14" s="60">
        <v>0</v>
      </c>
      <c r="I14" s="60">
        <v>401</v>
      </c>
      <c r="J14" s="60" t="s">
        <v>500</v>
      </c>
      <c r="K14" s="60" t="s">
        <v>501</v>
      </c>
      <c r="L14" s="60" t="s">
        <v>502</v>
      </c>
      <c r="M14" s="60" t="s">
        <v>503</v>
      </c>
      <c r="N14" s="60" t="s">
        <v>539</v>
      </c>
      <c r="O14" s="60" t="s">
        <v>540</v>
      </c>
      <c r="P14" s="60" t="s">
        <v>506</v>
      </c>
      <c r="Q14" s="60" t="s">
        <v>507</v>
      </c>
      <c r="R14" s="60">
        <v>80</v>
      </c>
    </row>
    <row r="15" spans="1:18" ht="15">
      <c r="A15" s="696">
        <v>7</v>
      </c>
      <c r="C15" s="699">
        <f t="shared" si="0"/>
        <v>0.09465277777777778</v>
      </c>
      <c r="D15" s="699">
        <v>0.13729311342592593</v>
      </c>
      <c r="E15" s="60">
        <v>4176</v>
      </c>
      <c r="F15" s="60" t="s">
        <v>498</v>
      </c>
      <c r="G15" s="60" t="s">
        <v>499</v>
      </c>
      <c r="H15" s="60">
        <v>0</v>
      </c>
      <c r="I15" s="60">
        <v>401</v>
      </c>
      <c r="J15" s="60" t="s">
        <v>500</v>
      </c>
      <c r="K15" s="60" t="s">
        <v>501</v>
      </c>
      <c r="L15" s="60" t="s">
        <v>502</v>
      </c>
      <c r="M15" s="60" t="s">
        <v>503</v>
      </c>
      <c r="N15" s="60" t="s">
        <v>539</v>
      </c>
      <c r="O15" s="60" t="s">
        <v>540</v>
      </c>
      <c r="P15" s="60" t="s">
        <v>508</v>
      </c>
      <c r="Q15" s="60" t="s">
        <v>507</v>
      </c>
      <c r="R15" s="60">
        <v>80</v>
      </c>
    </row>
    <row r="16" spans="1:18" ht="15">
      <c r="A16" s="696">
        <v>7</v>
      </c>
      <c r="C16" s="699">
        <f t="shared" si="0"/>
        <v>0.006041666666666667</v>
      </c>
      <c r="D16" s="699">
        <v>0.2319458912037037</v>
      </c>
      <c r="E16" s="60">
        <v>65424</v>
      </c>
      <c r="F16" s="60" t="s">
        <v>498</v>
      </c>
      <c r="G16" s="60" t="s">
        <v>499</v>
      </c>
      <c r="H16" s="60">
        <v>0</v>
      </c>
      <c r="I16" s="60">
        <v>401</v>
      </c>
      <c r="J16" s="60" t="s">
        <v>500</v>
      </c>
      <c r="K16" s="60" t="s">
        <v>501</v>
      </c>
      <c r="L16" s="60" t="s">
        <v>502</v>
      </c>
      <c r="M16" s="60" t="s">
        <v>503</v>
      </c>
      <c r="N16" s="696" t="s">
        <v>504</v>
      </c>
      <c r="O16" s="696" t="s">
        <v>505</v>
      </c>
      <c r="P16" s="60" t="s">
        <v>506</v>
      </c>
      <c r="Q16" s="60" t="s">
        <v>507</v>
      </c>
      <c r="R16" s="60">
        <v>80</v>
      </c>
    </row>
    <row r="17" spans="1:18" ht="15">
      <c r="A17" s="696">
        <v>7</v>
      </c>
      <c r="C17" s="699">
        <f t="shared" si="0"/>
        <v>0.0946513310185185</v>
      </c>
      <c r="D17" s="699">
        <v>0.23798755787037038</v>
      </c>
      <c r="E17" s="60">
        <v>4176</v>
      </c>
      <c r="F17" s="60" t="s">
        <v>498</v>
      </c>
      <c r="G17" s="60" t="s">
        <v>499</v>
      </c>
      <c r="H17" s="60">
        <v>0</v>
      </c>
      <c r="I17" s="60">
        <v>401</v>
      </c>
      <c r="J17" s="60" t="s">
        <v>500</v>
      </c>
      <c r="K17" s="60" t="s">
        <v>501</v>
      </c>
      <c r="L17" s="60" t="s">
        <v>502</v>
      </c>
      <c r="M17" s="60" t="s">
        <v>503</v>
      </c>
      <c r="N17" s="696" t="s">
        <v>504</v>
      </c>
      <c r="O17" s="696" t="s">
        <v>505</v>
      </c>
      <c r="P17" s="60" t="s">
        <v>508</v>
      </c>
      <c r="Q17" s="60" t="s">
        <v>507</v>
      </c>
      <c r="R17" s="60">
        <v>80</v>
      </c>
    </row>
    <row r="18" spans="1:6" ht="15">
      <c r="A18" s="696">
        <v>4</v>
      </c>
      <c r="D18" s="699">
        <f>D24</f>
        <v>0.3326388888888889</v>
      </c>
      <c r="E18" s="60">
        <v>0</v>
      </c>
      <c r="F18" s="60" t="s">
        <v>509</v>
      </c>
    </row>
    <row r="20" spans="1:3" ht="15">
      <c r="A20" s="701">
        <f>CEILING(SUM(A9:A18)/88,1)</f>
        <v>1</v>
      </c>
      <c r="B20" s="702" t="s">
        <v>10</v>
      </c>
      <c r="C20" s="703">
        <f>SUM(C9:C18)</f>
        <v>0.33263744212962965</v>
      </c>
    </row>
    <row r="21" spans="1:6" ht="15">
      <c r="A21" s="696"/>
      <c r="B21" s="696"/>
      <c r="C21" s="696"/>
      <c r="D21" s="696"/>
      <c r="E21" s="696"/>
      <c r="F21" s="696"/>
    </row>
    <row r="22" spans="1:6" ht="15">
      <c r="A22" s="696"/>
      <c r="B22" s="696"/>
      <c r="C22" s="696"/>
      <c r="D22" s="700">
        <f>'Deep Space Cals'!H86</f>
        <v>0.3333333333333333</v>
      </c>
      <c r="E22" s="696" t="s">
        <v>510</v>
      </c>
      <c r="F22" s="696"/>
    </row>
    <row r="23" spans="1:6" ht="15">
      <c r="A23" s="696"/>
      <c r="B23" s="696"/>
      <c r="C23" s="696"/>
      <c r="D23" s="700">
        <v>0.0006944444444444445</v>
      </c>
      <c r="E23" s="696" t="s">
        <v>511</v>
      </c>
      <c r="F23" s="696"/>
    </row>
    <row r="24" spans="1:6" ht="15">
      <c r="A24" s="696"/>
      <c r="B24" s="696"/>
      <c r="C24" s="696"/>
      <c r="D24" s="700">
        <f>D22-D23</f>
        <v>0.3326388888888889</v>
      </c>
      <c r="E24" s="696" t="s">
        <v>512</v>
      </c>
      <c r="F24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96" customWidth="1"/>
    <col min="2" max="2" width="11.00390625" style="696" bestFit="1" customWidth="1"/>
    <col min="3" max="3" width="9.140625" style="696" bestFit="1" customWidth="1"/>
    <col min="4" max="4" width="15.00390625" style="696" bestFit="1" customWidth="1"/>
    <col min="5" max="5" width="10.8515625" style="696" bestFit="1" customWidth="1"/>
    <col min="6" max="6" width="30.140625" style="696" bestFit="1" customWidth="1"/>
    <col min="7" max="7" width="8.7109375" style="696" bestFit="1" customWidth="1"/>
    <col min="8" max="8" width="2.57421875" style="696" bestFit="1" customWidth="1"/>
    <col min="9" max="9" width="5.140625" style="696" bestFit="1" customWidth="1"/>
    <col min="10" max="10" width="9.57421875" style="696" bestFit="1" customWidth="1"/>
    <col min="11" max="13" width="10.140625" style="696" bestFit="1" customWidth="1"/>
    <col min="14" max="15" width="8.8515625" style="696" customWidth="1"/>
    <col min="16" max="16" width="10.8515625" style="696" bestFit="1" customWidth="1"/>
    <col min="17" max="17" width="10.7109375" style="696" bestFit="1" customWidth="1"/>
    <col min="18" max="18" width="3.8515625" style="696" bestFit="1" customWidth="1"/>
    <col min="19" max="16384" width="8.8515625" style="696" customWidth="1"/>
  </cols>
  <sheetData>
    <row r="2" spans="2:3" ht="15">
      <c r="B2" s="696" t="s">
        <v>493</v>
      </c>
      <c r="C2" s="696">
        <v>613</v>
      </c>
    </row>
    <row r="7" spans="1:6" ht="15">
      <c r="A7" s="697"/>
      <c r="B7" s="698" t="s">
        <v>494</v>
      </c>
      <c r="C7" s="698" t="s">
        <v>86</v>
      </c>
      <c r="D7" s="696" t="s">
        <v>495</v>
      </c>
      <c r="E7" s="696" t="s">
        <v>496</v>
      </c>
      <c r="F7" s="696" t="s">
        <v>497</v>
      </c>
    </row>
    <row r="9" spans="1:18" ht="15">
      <c r="A9" s="696">
        <v>7</v>
      </c>
      <c r="B9" s="699">
        <v>0</v>
      </c>
      <c r="C9" s="699">
        <f>D10-D9</f>
        <v>0.00417824074074074</v>
      </c>
      <c r="D9" s="700">
        <v>0</v>
      </c>
      <c r="E9" s="696">
        <v>0</v>
      </c>
      <c r="F9" s="696" t="s">
        <v>498</v>
      </c>
      <c r="G9" s="696" t="s">
        <v>499</v>
      </c>
      <c r="H9" s="696">
        <v>0</v>
      </c>
      <c r="I9" s="696">
        <v>401</v>
      </c>
      <c r="J9" s="696" t="s">
        <v>500</v>
      </c>
      <c r="K9" s="696" t="s">
        <v>501</v>
      </c>
      <c r="L9" s="696" t="s">
        <v>502</v>
      </c>
      <c r="M9" s="696" t="s">
        <v>503</v>
      </c>
      <c r="N9" s="696" t="s">
        <v>504</v>
      </c>
      <c r="O9" s="696" t="s">
        <v>505</v>
      </c>
      <c r="P9" s="696" t="s">
        <v>506</v>
      </c>
      <c r="Q9" s="696" t="s">
        <v>507</v>
      </c>
      <c r="R9" s="696">
        <v>80</v>
      </c>
    </row>
    <row r="10" spans="1:18" ht="15">
      <c r="A10" s="696">
        <v>7</v>
      </c>
      <c r="C10" s="699">
        <f>D11-D10</f>
        <v>0.40761574074074075</v>
      </c>
      <c r="D10" s="700">
        <v>0.00417824074074074</v>
      </c>
      <c r="E10" s="696">
        <v>2888</v>
      </c>
      <c r="F10" s="696" t="s">
        <v>498</v>
      </c>
      <c r="G10" s="696" t="s">
        <v>499</v>
      </c>
      <c r="H10" s="696">
        <v>0</v>
      </c>
      <c r="I10" s="696">
        <v>401</v>
      </c>
      <c r="J10" s="696" t="s">
        <v>500</v>
      </c>
      <c r="K10" s="696" t="s">
        <v>501</v>
      </c>
      <c r="L10" s="696" t="s">
        <v>502</v>
      </c>
      <c r="M10" s="696" t="s">
        <v>503</v>
      </c>
      <c r="N10" s="696" t="s">
        <v>504</v>
      </c>
      <c r="O10" s="696" t="s">
        <v>505</v>
      </c>
      <c r="P10" s="696" t="s">
        <v>508</v>
      </c>
      <c r="Q10" s="696" t="s">
        <v>507</v>
      </c>
      <c r="R10" s="696">
        <v>80</v>
      </c>
    </row>
    <row r="11" spans="1:18" ht="15">
      <c r="A11" s="696">
        <v>7</v>
      </c>
      <c r="C11" s="699">
        <f>D12-D11</f>
        <v>0.004166666666666652</v>
      </c>
      <c r="D11" s="700">
        <v>0.4117939814814815</v>
      </c>
      <c r="E11" s="696">
        <v>281744</v>
      </c>
      <c r="F11" s="696" t="s">
        <v>498</v>
      </c>
      <c r="G11" s="696" t="s">
        <v>499</v>
      </c>
      <c r="H11" s="696">
        <v>0</v>
      </c>
      <c r="I11" s="696">
        <v>401</v>
      </c>
      <c r="J11" s="696" t="s">
        <v>500</v>
      </c>
      <c r="K11" s="696" t="s">
        <v>501</v>
      </c>
      <c r="L11" s="696" t="s">
        <v>502</v>
      </c>
      <c r="M11" s="696" t="s">
        <v>503</v>
      </c>
      <c r="N11" s="696" t="s">
        <v>504</v>
      </c>
      <c r="O11" s="696" t="s">
        <v>505</v>
      </c>
      <c r="P11" s="696" t="s">
        <v>506</v>
      </c>
      <c r="Q11" s="696" t="s">
        <v>507</v>
      </c>
      <c r="R11" s="696">
        <v>80</v>
      </c>
    </row>
    <row r="12" spans="1:6" ht="15">
      <c r="A12" s="696">
        <v>4</v>
      </c>
      <c r="D12" s="700">
        <v>0.41596064814814815</v>
      </c>
      <c r="E12" s="696">
        <v>2880</v>
      </c>
      <c r="F12" s="696" t="s">
        <v>509</v>
      </c>
    </row>
    <row r="13" ht="15">
      <c r="C13" s="699"/>
    </row>
    <row r="14" spans="1:3" ht="15">
      <c r="A14" s="701">
        <f>CEILING(SUM(A9:A12)/88,1)</f>
        <v>1</v>
      </c>
      <c r="B14" s="702" t="s">
        <v>10</v>
      </c>
      <c r="C14" s="703">
        <f>SUM(C9:C12)</f>
        <v>0.41596064814814815</v>
      </c>
    </row>
    <row r="16" spans="4:5" ht="15">
      <c r="D16" s="700">
        <f>Saturn!J22</f>
        <v>0.4166666666666667</v>
      </c>
      <c r="E16" s="696" t="s">
        <v>510</v>
      </c>
    </row>
    <row r="17" spans="4:5" ht="15">
      <c r="D17" s="700">
        <v>0.0006944444444444445</v>
      </c>
      <c r="E17" s="696" t="s">
        <v>511</v>
      </c>
    </row>
    <row r="18" spans="4:5" ht="15">
      <c r="D18" s="700">
        <f>D16-D17</f>
        <v>0.41597222222222224</v>
      </c>
      <c r="E18" s="696" t="s">
        <v>512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615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0.12294560185185185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0.0006799768518518517</v>
      </c>
      <c r="D11" s="717">
        <v>0.1236255787037037</v>
      </c>
      <c r="E11" s="60">
        <v>84980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6" ht="15">
      <c r="A12" s="60">
        <v>4</v>
      </c>
      <c r="D12" s="717">
        <f>D18</f>
        <v>0.12430555555555556</v>
      </c>
      <c r="E12" s="60">
        <v>0</v>
      </c>
      <c r="F12" s="60" t="s">
        <v>509</v>
      </c>
    </row>
    <row r="13" spans="1:3" ht="15">
      <c r="A13" s="696"/>
      <c r="B13" s="696"/>
      <c r="C13" s="699"/>
    </row>
    <row r="14" spans="1:3" ht="15">
      <c r="A14" s="701">
        <f>CEILING(SUM(A9:A12)/88,1)</f>
        <v>1</v>
      </c>
      <c r="B14" s="702" t="s">
        <v>10</v>
      </c>
      <c r="C14" s="703">
        <f>SUM(C9:C12)</f>
        <v>0.12430555555555556</v>
      </c>
    </row>
    <row r="15" spans="1:6" ht="15">
      <c r="A15" s="696"/>
      <c r="B15" s="696"/>
      <c r="C15" s="696"/>
      <c r="D15" s="696"/>
      <c r="E15" s="696"/>
      <c r="F15" s="696"/>
    </row>
    <row r="16" spans="1:6" ht="15">
      <c r="A16" s="696"/>
      <c r="B16" s="696"/>
      <c r="C16" s="696"/>
      <c r="D16" s="700">
        <f>Rings!J153</f>
        <v>0.125</v>
      </c>
      <c r="E16" s="696" t="s">
        <v>510</v>
      </c>
      <c r="F16" s="696"/>
    </row>
    <row r="17" spans="1:6" ht="15">
      <c r="A17" s="696"/>
      <c r="B17" s="696"/>
      <c r="C17" s="696"/>
      <c r="D17" s="700">
        <v>0.0006944444444444445</v>
      </c>
      <c r="E17" s="696" t="s">
        <v>511</v>
      </c>
      <c r="F17" s="696"/>
    </row>
    <row r="18" spans="1:6" ht="15">
      <c r="A18" s="696"/>
      <c r="B18" s="696"/>
      <c r="C18" s="696"/>
      <c r="D18" s="700">
        <f>D16-D17</f>
        <v>0.12430555555555556</v>
      </c>
      <c r="E18" s="696" t="s">
        <v>512</v>
      </c>
      <c r="F18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616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0.07433449074074075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0.0006799768518518517</v>
      </c>
      <c r="D11" s="717">
        <v>0.0750144675925926</v>
      </c>
      <c r="E11" s="60">
        <v>51380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6" ht="15">
      <c r="A12" s="60">
        <v>4</v>
      </c>
      <c r="D12" s="717">
        <f>D18</f>
        <v>0.07569444444444445</v>
      </c>
      <c r="E12" s="60">
        <v>0</v>
      </c>
      <c r="F12" s="60" t="s">
        <v>509</v>
      </c>
    </row>
    <row r="13" spans="1:3" ht="15">
      <c r="A13" s="696"/>
      <c r="B13" s="696"/>
      <c r="C13" s="699"/>
    </row>
    <row r="14" spans="1:3" ht="15">
      <c r="A14" s="701">
        <f>CEILING(SUM(A9:A12)/88,1)</f>
        <v>1</v>
      </c>
      <c r="B14" s="702" t="s">
        <v>10</v>
      </c>
      <c r="C14" s="703">
        <f>SUM(C9:C12)</f>
        <v>0.07569444444444445</v>
      </c>
    </row>
    <row r="15" spans="1:6" ht="15">
      <c r="A15" s="696"/>
      <c r="B15" s="696"/>
      <c r="C15" s="696"/>
      <c r="D15" s="696"/>
      <c r="E15" s="696"/>
      <c r="F15" s="696"/>
    </row>
    <row r="16" spans="1:6" ht="15">
      <c r="A16" s="696"/>
      <c r="B16" s="696"/>
      <c r="C16" s="696"/>
      <c r="D16" s="700">
        <f>Rings!J154</f>
        <v>0.0763888888888889</v>
      </c>
      <c r="E16" s="696" t="s">
        <v>510</v>
      </c>
      <c r="F16" s="696"/>
    </row>
    <row r="17" spans="1:6" ht="15">
      <c r="A17" s="696"/>
      <c r="B17" s="696"/>
      <c r="C17" s="696"/>
      <c r="D17" s="700">
        <v>0.0006944444444444445</v>
      </c>
      <c r="E17" s="696" t="s">
        <v>511</v>
      </c>
      <c r="F17" s="696"/>
    </row>
    <row r="18" spans="1:6" ht="15">
      <c r="A18" s="696"/>
      <c r="B18" s="696"/>
      <c r="C18" s="696"/>
      <c r="D18" s="700">
        <f>D16-D17</f>
        <v>0.07569444444444445</v>
      </c>
      <c r="E18" s="696" t="s">
        <v>512</v>
      </c>
      <c r="F18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6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28125" style="60" bestFit="1" customWidth="1"/>
    <col min="2" max="2" width="42.8515625" style="60" customWidth="1"/>
    <col min="3" max="3" width="14.421875" style="60" bestFit="1" customWidth="1"/>
    <col min="4" max="4" width="9.140625" style="60" customWidth="1"/>
    <col min="5" max="5" width="11.28125" style="60" bestFit="1" customWidth="1"/>
    <col min="6" max="6" width="11.421875" style="60" customWidth="1"/>
    <col min="7" max="7" width="14.421875" style="60" customWidth="1"/>
    <col min="8" max="8" width="15.421875" style="60" customWidth="1"/>
    <col min="9" max="9" width="14.421875" style="60" customWidth="1"/>
    <col min="10" max="10" width="11.28125" style="60" bestFit="1" customWidth="1"/>
    <col min="11" max="11" width="11.140625" style="60" customWidth="1"/>
    <col min="12" max="12" width="10.421875" style="60" customWidth="1"/>
    <col min="13" max="13" width="11.140625" style="60" customWidth="1"/>
    <col min="14" max="14" width="26.421875" style="60" customWidth="1"/>
    <col min="15" max="15" width="24.7109375" style="60" customWidth="1"/>
    <col min="16" max="16" width="29.00390625" style="60" customWidth="1"/>
    <col min="17" max="17" width="48.140625" style="60" customWidth="1"/>
    <col min="18" max="18" width="10.7109375" style="60" customWidth="1"/>
    <col min="19" max="16384" width="11.421875" style="60" customWidth="1"/>
  </cols>
  <sheetData>
    <row r="1" spans="1:18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  <c r="Q2" s="3" t="s">
        <v>84</v>
      </c>
      <c r="R2" s="1">
        <v>500</v>
      </c>
    </row>
    <row r="3" spans="1:18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2.5" customHeight="1">
      <c r="A5" s="1"/>
      <c r="B5" s="861" t="s">
        <v>81</v>
      </c>
      <c r="C5" s="863" t="s">
        <v>85</v>
      </c>
      <c r="D5" s="864"/>
      <c r="E5" s="864"/>
      <c r="F5" s="865"/>
      <c r="G5" s="161" t="s">
        <v>86</v>
      </c>
      <c r="H5" s="863" t="s">
        <v>87</v>
      </c>
      <c r="I5" s="864"/>
      <c r="J5" s="864"/>
      <c r="K5" s="865"/>
      <c r="L5" s="866" t="s">
        <v>88</v>
      </c>
      <c r="M5" s="866" t="s">
        <v>89</v>
      </c>
      <c r="N5" s="861" t="s">
        <v>118</v>
      </c>
      <c r="O5" s="871" t="s">
        <v>119</v>
      </c>
      <c r="P5" s="864"/>
      <c r="Q5" s="872"/>
      <c r="R5" s="861" t="s">
        <v>90</v>
      </c>
    </row>
    <row r="6" spans="1:18" ht="32.25" customHeight="1" thickBot="1">
      <c r="A6" s="1"/>
      <c r="B6" s="862"/>
      <c r="C6" s="162" t="s">
        <v>91</v>
      </c>
      <c r="D6" s="163" t="s">
        <v>92</v>
      </c>
      <c r="E6" s="163" t="s">
        <v>93</v>
      </c>
      <c r="F6" s="164" t="s">
        <v>94</v>
      </c>
      <c r="G6" s="164" t="s">
        <v>94</v>
      </c>
      <c r="H6" s="162" t="s">
        <v>91</v>
      </c>
      <c r="I6" s="165" t="s">
        <v>92</v>
      </c>
      <c r="J6" s="163" t="s">
        <v>93</v>
      </c>
      <c r="K6" s="164" t="s">
        <v>94</v>
      </c>
      <c r="L6" s="867"/>
      <c r="M6" s="867"/>
      <c r="N6" s="862"/>
      <c r="O6" s="166" t="s">
        <v>120</v>
      </c>
      <c r="P6" s="163" t="s">
        <v>121</v>
      </c>
      <c r="Q6" s="238" t="s">
        <v>79</v>
      </c>
      <c r="R6" s="862"/>
    </row>
    <row r="7" spans="1:18" ht="15">
      <c r="A7" s="1"/>
      <c r="B7" s="356"/>
      <c r="C7" s="131"/>
      <c r="D7" s="132"/>
      <c r="E7" s="132"/>
      <c r="F7" s="133"/>
      <c r="G7" s="99"/>
      <c r="H7" s="428"/>
      <c r="I7" s="132"/>
      <c r="J7" s="132"/>
      <c r="K7" s="133"/>
      <c r="L7" s="269"/>
      <c r="M7" s="269"/>
      <c r="N7" s="271"/>
      <c r="O7" s="128"/>
      <c r="P7" s="132"/>
      <c r="Q7" s="133"/>
      <c r="R7" s="354"/>
    </row>
    <row r="8" spans="1:18" ht="15">
      <c r="A8" s="1"/>
      <c r="B8" s="493" t="s">
        <v>486</v>
      </c>
      <c r="C8" s="518">
        <v>39495</v>
      </c>
      <c r="D8" s="313">
        <v>2009</v>
      </c>
      <c r="E8" s="313">
        <v>48</v>
      </c>
      <c r="F8" s="314">
        <v>0.5243055555555556</v>
      </c>
      <c r="G8" s="268"/>
      <c r="H8" s="429"/>
      <c r="I8" s="266"/>
      <c r="J8" s="266"/>
      <c r="K8" s="267"/>
      <c r="L8" s="270"/>
      <c r="M8" s="270"/>
      <c r="N8" s="272"/>
      <c r="O8" s="273"/>
      <c r="P8" s="266"/>
      <c r="Q8" s="267"/>
      <c r="R8" s="355"/>
    </row>
    <row r="9" spans="1:18" ht="15">
      <c r="A9" s="307">
        <v>4</v>
      </c>
      <c r="B9" s="292" t="s">
        <v>336</v>
      </c>
      <c r="C9" s="518">
        <v>39862</v>
      </c>
      <c r="D9" s="313">
        <v>2009</v>
      </c>
      <c r="E9" s="313">
        <v>49</v>
      </c>
      <c r="F9" s="314">
        <v>0.6041666666666666</v>
      </c>
      <c r="G9" s="314">
        <v>0.4826388888888889</v>
      </c>
      <c r="H9" s="518">
        <v>39863</v>
      </c>
      <c r="I9" s="313">
        <v>2009</v>
      </c>
      <c r="J9" s="313">
        <v>50</v>
      </c>
      <c r="K9" s="314">
        <v>0.08680555555555557</v>
      </c>
      <c r="L9" s="296">
        <v>4000</v>
      </c>
      <c r="M9" s="321">
        <v>166.8</v>
      </c>
      <c r="N9" s="498" t="s">
        <v>329</v>
      </c>
      <c r="O9" s="378" t="s">
        <v>337</v>
      </c>
      <c r="P9" s="282" t="s">
        <v>331</v>
      </c>
      <c r="Q9" s="487"/>
      <c r="R9" s="355">
        <f>A9-1+$R$2</f>
        <v>503</v>
      </c>
    </row>
    <row r="10" spans="1:18" ht="15">
      <c r="A10" s="307">
        <v>114</v>
      </c>
      <c r="B10" s="292" t="s">
        <v>464</v>
      </c>
      <c r="C10" s="518">
        <v>39891</v>
      </c>
      <c r="D10" s="313">
        <v>2009</v>
      </c>
      <c r="E10" s="313">
        <v>78</v>
      </c>
      <c r="F10" s="314">
        <v>0.6215277777777778</v>
      </c>
      <c r="G10" s="314">
        <v>0.4166666666666667</v>
      </c>
      <c r="H10" s="518">
        <v>39892</v>
      </c>
      <c r="I10" s="313">
        <v>2009</v>
      </c>
      <c r="J10" s="313">
        <v>79</v>
      </c>
      <c r="K10" s="314">
        <v>0.03819444444444444</v>
      </c>
      <c r="L10" s="296">
        <v>4000</v>
      </c>
      <c r="M10" s="321">
        <v>144</v>
      </c>
      <c r="N10" s="498" t="s">
        <v>329</v>
      </c>
      <c r="O10" s="378" t="s">
        <v>337</v>
      </c>
      <c r="P10" s="282" t="s">
        <v>353</v>
      </c>
      <c r="Q10" s="487"/>
      <c r="R10" s="355">
        <f>A10-1+$R$2</f>
        <v>613</v>
      </c>
    </row>
    <row r="11" spans="1:18" ht="15.75" thickBot="1">
      <c r="A11" s="307">
        <v>130</v>
      </c>
      <c r="B11" s="292" t="s">
        <v>483</v>
      </c>
      <c r="C11" s="518">
        <v>39896</v>
      </c>
      <c r="D11" s="313">
        <v>2009</v>
      </c>
      <c r="E11" s="313">
        <v>83</v>
      </c>
      <c r="F11" s="314">
        <v>0.59375</v>
      </c>
      <c r="G11" s="314">
        <v>0.4236111111111111</v>
      </c>
      <c r="H11" s="518">
        <v>39897</v>
      </c>
      <c r="I11" s="313">
        <v>2009</v>
      </c>
      <c r="J11" s="313">
        <v>84</v>
      </c>
      <c r="K11" s="314">
        <v>0.017361111111111112</v>
      </c>
      <c r="L11" s="296">
        <v>4000</v>
      </c>
      <c r="M11" s="321">
        <v>146.4</v>
      </c>
      <c r="N11" s="498" t="s">
        <v>329</v>
      </c>
      <c r="O11" s="378" t="s">
        <v>337</v>
      </c>
      <c r="P11" s="282" t="s">
        <v>331</v>
      </c>
      <c r="Q11" s="487"/>
      <c r="R11" s="355">
        <f>A11-1+$R$2</f>
        <v>629</v>
      </c>
    </row>
    <row r="12" spans="1:18" ht="15.75" thickBot="1">
      <c r="A12" s="1"/>
      <c r="B12" s="494" t="s">
        <v>487</v>
      </c>
      <c r="C12" s="520">
        <v>39532</v>
      </c>
      <c r="D12" s="317">
        <v>2009</v>
      </c>
      <c r="E12" s="317">
        <v>85</v>
      </c>
      <c r="F12" s="318">
        <v>0.4201388888888889</v>
      </c>
      <c r="G12" s="115"/>
      <c r="H12" s="113"/>
      <c r="I12" s="114"/>
      <c r="J12" s="114"/>
      <c r="K12" s="115"/>
      <c r="L12" s="116"/>
      <c r="M12" s="114"/>
      <c r="N12" s="117"/>
      <c r="O12" s="118"/>
      <c r="P12" s="118"/>
      <c r="Q12" s="118"/>
      <c r="R12" s="119" t="str">
        <f>IF(MID(B12,6,7)="NO_DATA",50,IF(A12=""," ",$R$2+A12-1))</f>
        <v> </v>
      </c>
    </row>
    <row r="13" spans="1:18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">
      <c r="A14" s="1">
        <f>COUNTA(A8:A12)</f>
        <v>3</v>
      </c>
      <c r="B14" s="1" t="s">
        <v>122</v>
      </c>
      <c r="C14" s="1"/>
      <c r="D14" s="1"/>
      <c r="E14" s="3" t="s">
        <v>123</v>
      </c>
      <c r="F14" s="1">
        <f>DAY(G14)</f>
        <v>1</v>
      </c>
      <c r="G14" s="387">
        <f>SUM(G8:G11)</f>
        <v>1.3229166666666667</v>
      </c>
      <c r="H14" s="2"/>
      <c r="I14" s="1"/>
      <c r="J14" s="1"/>
      <c r="K14" s="1"/>
      <c r="L14" s="3" t="s">
        <v>124</v>
      </c>
      <c r="M14" s="79">
        <f>SUM(M9:M11)</f>
        <v>457.20000000000005</v>
      </c>
      <c r="N14" s="1" t="s">
        <v>125</v>
      </c>
      <c r="O14" s="1"/>
      <c r="P14" s="1"/>
      <c r="Q14" s="1"/>
      <c r="R14" s="3"/>
    </row>
    <row r="15" spans="1:18" ht="15">
      <c r="A15" s="1"/>
      <c r="B15" s="1"/>
      <c r="C15" s="1"/>
      <c r="D15" s="1"/>
      <c r="E15" s="1"/>
      <c r="F15" s="1"/>
      <c r="G15" s="1"/>
      <c r="H15" s="1"/>
      <c r="I15" s="1"/>
      <c r="J15" s="2"/>
      <c r="K15" s="1"/>
      <c r="L15" s="1"/>
      <c r="M15" s="1"/>
      <c r="N15" s="1"/>
      <c r="O15" s="1"/>
      <c r="P15" s="1"/>
      <c r="Q15" s="1"/>
      <c r="R15" s="1"/>
    </row>
    <row r="16" spans="1:18" ht="15">
      <c r="A16" s="1"/>
      <c r="B16" s="1"/>
      <c r="C16" s="1"/>
      <c r="D16" s="1"/>
      <c r="E16" s="3" t="s">
        <v>126</v>
      </c>
      <c r="F16" s="1">
        <f>DAY(G16)</f>
        <v>1</v>
      </c>
      <c r="G16" s="2">
        <f>G14</f>
        <v>1.3229166666666667</v>
      </c>
      <c r="H16" s="2"/>
      <c r="I16" s="1"/>
      <c r="J16" s="1"/>
      <c r="K16" s="2"/>
      <c r="L16" s="1"/>
      <c r="M16" s="1"/>
      <c r="N16" s="1"/>
      <c r="O16" s="1"/>
      <c r="P16" s="1"/>
      <c r="Q16" s="1"/>
      <c r="R16" s="1"/>
    </row>
    <row r="17" spans="1:18" ht="15.7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0.25" customHeight="1">
      <c r="A18" s="1"/>
      <c r="B18" s="866" t="s">
        <v>81</v>
      </c>
      <c r="C18" s="866" t="s">
        <v>127</v>
      </c>
      <c r="D18" s="868" t="s">
        <v>128</v>
      </c>
      <c r="E18" s="870"/>
      <c r="F18" s="869"/>
      <c r="G18" s="866" t="s">
        <v>129</v>
      </c>
      <c r="H18" s="868" t="s">
        <v>130</v>
      </c>
      <c r="I18" s="869"/>
      <c r="J18" s="866" t="s">
        <v>86</v>
      </c>
      <c r="K18" s="866" t="s">
        <v>131</v>
      </c>
      <c r="L18" s="868" t="s">
        <v>132</v>
      </c>
      <c r="M18" s="870"/>
      <c r="N18" s="869"/>
      <c r="O18" s="127"/>
      <c r="P18" s="1"/>
      <c r="Q18" s="1"/>
      <c r="R18" s="1"/>
    </row>
    <row r="19" spans="1:18" ht="35.25" customHeight="1" thickBot="1">
      <c r="A19" s="1"/>
      <c r="B19" s="867"/>
      <c r="C19" s="867"/>
      <c r="D19" s="166" t="s">
        <v>133</v>
      </c>
      <c r="E19" s="163" t="s">
        <v>134</v>
      </c>
      <c r="F19" s="164" t="s">
        <v>135</v>
      </c>
      <c r="G19" s="867"/>
      <c r="H19" s="166" t="s">
        <v>134</v>
      </c>
      <c r="I19" s="164" t="s">
        <v>135</v>
      </c>
      <c r="J19" s="867"/>
      <c r="K19" s="867"/>
      <c r="L19" s="879"/>
      <c r="M19" s="880"/>
      <c r="N19" s="881"/>
      <c r="O19" s="127"/>
      <c r="P19" s="1"/>
      <c r="Q19" s="1"/>
      <c r="R19" s="1"/>
    </row>
    <row r="20" spans="1:18" ht="15">
      <c r="A20" s="1"/>
      <c r="B20" s="99"/>
      <c r="C20" s="607"/>
      <c r="D20" s="608"/>
      <c r="E20" s="609"/>
      <c r="F20" s="455"/>
      <c r="G20" s="452"/>
      <c r="H20" s="608"/>
      <c r="I20" s="455"/>
      <c r="J20" s="617"/>
      <c r="K20" s="618"/>
      <c r="L20" s="876"/>
      <c r="M20" s="877"/>
      <c r="N20" s="878"/>
      <c r="O20" s="74"/>
      <c r="P20" s="1"/>
      <c r="Q20" s="1"/>
      <c r="R20" s="1"/>
    </row>
    <row r="21" spans="1:18" ht="15">
      <c r="A21" s="1">
        <f aca="true" t="shared" si="0" ref="A21:B23">A9</f>
        <v>4</v>
      </c>
      <c r="B21" s="357" t="str">
        <f t="shared" si="0"/>
        <v>CIRS_103SA_COMPSIT004_PRIME</v>
      </c>
      <c r="C21" s="358" t="str">
        <f>IF(L9=2000,"Co-add",IF(L9=4000,"No Co-add",L9))</f>
        <v>No Co-add</v>
      </c>
      <c r="D21" s="610" t="s">
        <v>233</v>
      </c>
      <c r="E21" s="611" t="s">
        <v>233</v>
      </c>
      <c r="F21" s="612" t="s">
        <v>233</v>
      </c>
      <c r="G21" s="453">
        <v>0.5</v>
      </c>
      <c r="H21" s="456" t="s">
        <v>492</v>
      </c>
      <c r="I21" s="457" t="s">
        <v>492</v>
      </c>
      <c r="J21" s="619">
        <f>G9</f>
        <v>0.4826388888888889</v>
      </c>
      <c r="K21" s="620">
        <f>R9</f>
        <v>503</v>
      </c>
      <c r="L21" s="873"/>
      <c r="M21" s="874"/>
      <c r="N21" s="875"/>
      <c r="O21" s="278"/>
      <c r="P21" s="1"/>
      <c r="Q21" s="1"/>
      <c r="R21" s="1"/>
    </row>
    <row r="22" spans="1:18" ht="15">
      <c r="A22" s="1">
        <f t="shared" si="0"/>
        <v>114</v>
      </c>
      <c r="B22" s="357" t="str">
        <f t="shared" si="0"/>
        <v>CIRS_106SA_COMPSIT001_PRIME</v>
      </c>
      <c r="C22" s="358" t="str">
        <f>IF(L10=2000,"Co-add",IF(L10=4000,"No Co-add",L10))</f>
        <v>No Co-add</v>
      </c>
      <c r="D22" s="610" t="s">
        <v>233</v>
      </c>
      <c r="E22" s="611" t="s">
        <v>233</v>
      </c>
      <c r="F22" s="612" t="s">
        <v>233</v>
      </c>
      <c r="G22" s="453">
        <v>0.5</v>
      </c>
      <c r="H22" s="456" t="s">
        <v>492</v>
      </c>
      <c r="I22" s="457" t="s">
        <v>492</v>
      </c>
      <c r="J22" s="619">
        <f>G10</f>
        <v>0.4166666666666667</v>
      </c>
      <c r="K22" s="620">
        <f>R10</f>
        <v>613</v>
      </c>
      <c r="L22" s="873"/>
      <c r="M22" s="874"/>
      <c r="N22" s="875"/>
      <c r="O22" s="278"/>
      <c r="P22" s="1"/>
      <c r="Q22" s="1"/>
      <c r="R22" s="1"/>
    </row>
    <row r="23" spans="1:18" ht="15">
      <c r="A23" s="1">
        <f t="shared" si="0"/>
        <v>130</v>
      </c>
      <c r="B23" s="357" t="str">
        <f t="shared" si="0"/>
        <v>CIRS_106SA_COMPSIT002_PRIME</v>
      </c>
      <c r="C23" s="358" t="str">
        <f>IF(L11=2000,"Co-add",IF(L11=4000,"No Co-add",L11))</f>
        <v>No Co-add</v>
      </c>
      <c r="D23" s="610" t="s">
        <v>233</v>
      </c>
      <c r="E23" s="611" t="s">
        <v>233</v>
      </c>
      <c r="F23" s="612" t="s">
        <v>233</v>
      </c>
      <c r="G23" s="453">
        <v>0.5</v>
      </c>
      <c r="H23" s="456" t="s">
        <v>492</v>
      </c>
      <c r="I23" s="457" t="s">
        <v>492</v>
      </c>
      <c r="J23" s="619">
        <f>G11</f>
        <v>0.4236111111111111</v>
      </c>
      <c r="K23" s="620">
        <f>R11</f>
        <v>629</v>
      </c>
      <c r="L23" s="873"/>
      <c r="M23" s="874"/>
      <c r="N23" s="875"/>
      <c r="O23" s="278"/>
      <c r="P23" s="1"/>
      <c r="Q23" s="1"/>
      <c r="R23" s="1"/>
    </row>
    <row r="24" spans="1:18" ht="15.75" thickBot="1">
      <c r="A24" s="1"/>
      <c r="B24" s="130"/>
      <c r="C24" s="613"/>
      <c r="D24" s="614"/>
      <c r="E24" s="615"/>
      <c r="F24" s="616"/>
      <c r="G24" s="454"/>
      <c r="H24" s="614"/>
      <c r="I24" s="616"/>
      <c r="J24" s="621"/>
      <c r="K24" s="622"/>
      <c r="L24" s="882"/>
      <c r="M24" s="883"/>
      <c r="N24" s="884"/>
      <c r="O24" s="278"/>
      <c r="P24" s="1"/>
      <c r="Q24" s="1"/>
      <c r="R24" s="1"/>
    </row>
    <row r="25" spans="1:18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>
        <f>COUNTA(O20:O24)</f>
        <v>0</v>
      </c>
      <c r="P25" s="1"/>
      <c r="Q25" s="1"/>
      <c r="R25" s="1"/>
    </row>
    <row r="26" spans="1:18" ht="15">
      <c r="A26" s="1">
        <f>COUNTA(A20:A24)</f>
        <v>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.7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 customHeight="1">
      <c r="A28" s="1"/>
      <c r="B28" s="861" t="s">
        <v>136</v>
      </c>
      <c r="C28" s="863" t="s">
        <v>85</v>
      </c>
      <c r="D28" s="864"/>
      <c r="E28" s="864"/>
      <c r="F28" s="865"/>
      <c r="G28" s="161" t="s">
        <v>86</v>
      </c>
      <c r="H28" s="863" t="s">
        <v>87</v>
      </c>
      <c r="I28" s="864"/>
      <c r="J28" s="864"/>
      <c r="K28" s="865"/>
      <c r="L28" s="866" t="s">
        <v>89</v>
      </c>
      <c r="M28" s="122"/>
      <c r="N28" s="121"/>
      <c r="O28" s="1"/>
      <c r="P28" s="1"/>
      <c r="Q28" s="1"/>
      <c r="R28" s="1"/>
    </row>
    <row r="29" spans="1:18" ht="36" customHeight="1" thickBot="1">
      <c r="A29" s="1"/>
      <c r="B29" s="862"/>
      <c r="C29" s="162" t="s">
        <v>91</v>
      </c>
      <c r="D29" s="163" t="s">
        <v>92</v>
      </c>
      <c r="E29" s="163" t="s">
        <v>93</v>
      </c>
      <c r="F29" s="164" t="s">
        <v>94</v>
      </c>
      <c r="G29" s="164" t="s">
        <v>94</v>
      </c>
      <c r="H29" s="162" t="s">
        <v>91</v>
      </c>
      <c r="I29" s="165" t="s">
        <v>92</v>
      </c>
      <c r="J29" s="163" t="s">
        <v>93</v>
      </c>
      <c r="K29" s="164" t="s">
        <v>94</v>
      </c>
      <c r="L29" s="867"/>
      <c r="M29" s="122"/>
      <c r="N29" s="121"/>
      <c r="O29" s="1"/>
      <c r="P29" s="1"/>
      <c r="Q29" s="1"/>
      <c r="R29" s="1"/>
    </row>
    <row r="30" spans="1:18" ht="15">
      <c r="A30" s="1"/>
      <c r="B30" s="99"/>
      <c r="C30" s="131"/>
      <c r="D30" s="132"/>
      <c r="E30" s="132"/>
      <c r="F30" s="133"/>
      <c r="G30" s="133"/>
      <c r="H30" s="131"/>
      <c r="I30" s="134"/>
      <c r="J30" s="132"/>
      <c r="K30" s="133"/>
      <c r="L30" s="129"/>
      <c r="M30" s="121"/>
      <c r="N30" s="121"/>
      <c r="O30" s="1"/>
      <c r="P30" s="1"/>
      <c r="Q30" s="1"/>
      <c r="R30" s="1"/>
    </row>
    <row r="31" spans="1:18" ht="15">
      <c r="A31" s="1"/>
      <c r="B31" s="380"/>
      <c r="C31" s="324"/>
      <c r="D31" s="325"/>
      <c r="E31" s="325"/>
      <c r="F31" s="326"/>
      <c r="G31" s="326"/>
      <c r="H31" s="324"/>
      <c r="I31" s="325"/>
      <c r="J31" s="325"/>
      <c r="K31" s="326"/>
      <c r="L31" s="327"/>
      <c r="M31" s="121"/>
      <c r="N31" s="121"/>
      <c r="O31" s="1"/>
      <c r="P31" s="1"/>
      <c r="Q31" s="1"/>
      <c r="R31" s="1"/>
    </row>
    <row r="32" spans="1:18" ht="15">
      <c r="A32" s="1"/>
      <c r="B32" s="380"/>
      <c r="C32" s="324"/>
      <c r="D32" s="325"/>
      <c r="E32" s="325"/>
      <c r="F32" s="326"/>
      <c r="G32" s="326"/>
      <c r="H32" s="324"/>
      <c r="I32" s="325"/>
      <c r="J32" s="325"/>
      <c r="K32" s="326"/>
      <c r="L32" s="327"/>
      <c r="M32" s="121"/>
      <c r="N32" s="121"/>
      <c r="O32" s="1"/>
      <c r="P32" s="1"/>
      <c r="Q32" s="1"/>
      <c r="R32" s="1"/>
    </row>
    <row r="33" spans="1:18" ht="15.75" thickBot="1">
      <c r="A33" s="1"/>
      <c r="B33" s="63"/>
      <c r="C33" s="76"/>
      <c r="D33" s="77"/>
      <c r="E33" s="77"/>
      <c r="F33" s="123"/>
      <c r="G33" s="123"/>
      <c r="H33" s="124"/>
      <c r="I33" s="77"/>
      <c r="J33" s="77"/>
      <c r="K33" s="123"/>
      <c r="L33" s="125"/>
      <c r="M33" s="79"/>
      <c r="N33" s="1"/>
      <c r="O33" s="1"/>
      <c r="P33" s="1"/>
      <c r="Q33" s="1"/>
      <c r="R33" s="1"/>
    </row>
    <row r="34" spans="1:18" ht="15">
      <c r="A34" s="1"/>
      <c r="B34" s="1"/>
      <c r="C34" s="78"/>
      <c r="D34" s="3"/>
      <c r="E34" s="3"/>
      <c r="F34" s="120"/>
      <c r="G34" s="120"/>
      <c r="H34" s="126"/>
      <c r="I34" s="3"/>
      <c r="J34" s="3"/>
      <c r="K34" s="120"/>
      <c r="L34" s="3"/>
      <c r="M34" s="79"/>
      <c r="N34" s="1"/>
      <c r="O34" s="1"/>
      <c r="P34" s="1"/>
      <c r="Q34" s="1"/>
      <c r="R34" s="1"/>
    </row>
    <row r="35" spans="1:18" ht="15">
      <c r="A35" s="1"/>
      <c r="B35" s="1"/>
      <c r="C35" s="78"/>
      <c r="D35" s="3"/>
      <c r="E35" s="3"/>
      <c r="F35" s="120"/>
      <c r="G35" s="120"/>
      <c r="H35" s="126"/>
      <c r="I35" s="3"/>
      <c r="J35" s="3"/>
      <c r="K35" s="120"/>
      <c r="L35" s="79"/>
      <c r="M35" s="79"/>
      <c r="N35" s="1"/>
      <c r="O35" s="1"/>
      <c r="P35" s="1"/>
      <c r="Q35" s="1"/>
      <c r="R35" s="1"/>
    </row>
    <row r="36" spans="1:18" ht="15">
      <c r="A36" s="1">
        <f>COUNTA(B30:B33)</f>
        <v>0</v>
      </c>
      <c r="B36" s="1" t="s">
        <v>138</v>
      </c>
      <c r="C36" s="1"/>
      <c r="D36" s="1"/>
      <c r="E36" s="3" t="s">
        <v>123</v>
      </c>
      <c r="F36" s="1">
        <f>DAY(G36)</f>
        <v>0</v>
      </c>
      <c r="G36" s="2">
        <f>SUM(G30:G33)</f>
        <v>0</v>
      </c>
      <c r="H36" s="2"/>
      <c r="I36" s="1"/>
      <c r="J36" s="1"/>
      <c r="K36" s="3" t="s">
        <v>124</v>
      </c>
      <c r="L36" s="79">
        <f>SUM(L30:L33)</f>
        <v>0</v>
      </c>
      <c r="M36" s="1" t="s">
        <v>125</v>
      </c>
      <c r="N36" s="1"/>
      <c r="O36" s="1"/>
      <c r="P36" s="1"/>
      <c r="Q36" s="1"/>
      <c r="R36" s="1"/>
    </row>
  </sheetData>
  <sheetProtection/>
  <mergeCells count="25">
    <mergeCell ref="L5:L6"/>
    <mergeCell ref="B28:B29"/>
    <mergeCell ref="C28:F28"/>
    <mergeCell ref="H28:K28"/>
    <mergeCell ref="L28:L29"/>
    <mergeCell ref="G18:G19"/>
    <mergeCell ref="L24:N24"/>
    <mergeCell ref="K18:K19"/>
    <mergeCell ref="L22:N22"/>
    <mergeCell ref="L23:N23"/>
    <mergeCell ref="L20:N20"/>
    <mergeCell ref="L21:N21"/>
    <mergeCell ref="L18:N19"/>
    <mergeCell ref="R5:R6"/>
    <mergeCell ref="M5:M6"/>
    <mergeCell ref="N5:N6"/>
    <mergeCell ref="O5:Q5"/>
    <mergeCell ref="B5:B6"/>
    <mergeCell ref="C5:F5"/>
    <mergeCell ref="H5:K5"/>
    <mergeCell ref="J18:J19"/>
    <mergeCell ref="H18:I18"/>
    <mergeCell ref="B18:B19"/>
    <mergeCell ref="C18:C19"/>
    <mergeCell ref="D18:F18"/>
  </mergeCells>
  <printOptions gridLines="1"/>
  <pageMargins left="0.75" right="0.75" top="1" bottom="1" header="0.511811023" footer="0.511811023"/>
  <pageSetup horizontalDpi="600" verticalDpi="600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617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0.19239004629629627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0.0006799768518518656</v>
      </c>
      <c r="D11" s="717">
        <v>0.19307002314814814</v>
      </c>
      <c r="E11" s="60">
        <v>132980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6" ht="15">
      <c r="A12" s="60">
        <v>4</v>
      </c>
      <c r="D12" s="717">
        <f>D18</f>
        <v>0.19375</v>
      </c>
      <c r="E12" s="60">
        <v>0</v>
      </c>
      <c r="F12" s="60" t="s">
        <v>509</v>
      </c>
    </row>
    <row r="13" spans="1:3" ht="15">
      <c r="A13" s="696"/>
      <c r="B13" s="696"/>
      <c r="C13" s="699"/>
    </row>
    <row r="14" spans="1:3" ht="15">
      <c r="A14" s="701">
        <f>CEILING(SUM(A9:A12)/88,1)</f>
        <v>1</v>
      </c>
      <c r="B14" s="702" t="s">
        <v>10</v>
      </c>
      <c r="C14" s="703">
        <f>SUM(C9:C12)</f>
        <v>0.19375</v>
      </c>
    </row>
    <row r="15" spans="1:6" ht="15">
      <c r="A15" s="696"/>
      <c r="B15" s="696"/>
      <c r="C15" s="696"/>
      <c r="D15" s="696"/>
      <c r="E15" s="696"/>
      <c r="F15" s="696"/>
    </row>
    <row r="16" spans="1:6" ht="15">
      <c r="A16" s="696"/>
      <c r="B16" s="696"/>
      <c r="C16" s="696"/>
      <c r="D16" s="700">
        <f>Rings!J155</f>
        <v>0.19444444444444445</v>
      </c>
      <c r="E16" s="696" t="s">
        <v>510</v>
      </c>
      <c r="F16" s="696"/>
    </row>
    <row r="17" spans="1:6" ht="15">
      <c r="A17" s="696"/>
      <c r="B17" s="696"/>
      <c r="C17" s="696"/>
      <c r="D17" s="700">
        <v>0.0006944444444444445</v>
      </c>
      <c r="E17" s="696" t="s">
        <v>511</v>
      </c>
      <c r="F17" s="696"/>
    </row>
    <row r="18" spans="1:6" ht="15">
      <c r="A18" s="696"/>
      <c r="B18" s="696"/>
      <c r="C18" s="696"/>
      <c r="D18" s="700">
        <f>D16-D17</f>
        <v>0.19375</v>
      </c>
      <c r="E18" s="696" t="s">
        <v>512</v>
      </c>
      <c r="F18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619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0.1785011574074074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0.0006799768518518379</v>
      </c>
      <c r="D11" s="717">
        <v>0.17918113425925927</v>
      </c>
      <c r="E11" s="60">
        <v>123380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6" ht="15">
      <c r="A12" s="60">
        <v>4</v>
      </c>
      <c r="D12" s="717">
        <f>D18</f>
        <v>0.1798611111111111</v>
      </c>
      <c r="E12" s="60">
        <v>0</v>
      </c>
      <c r="F12" s="60" t="s">
        <v>509</v>
      </c>
    </row>
    <row r="13" spans="1:3" ht="15">
      <c r="A13" s="696"/>
      <c r="B13" s="696"/>
      <c r="C13" s="699"/>
    </row>
    <row r="14" spans="1:3" ht="15">
      <c r="A14" s="701">
        <f>CEILING(SUM(A9:A12)/88,1)</f>
        <v>1</v>
      </c>
      <c r="B14" s="702" t="s">
        <v>10</v>
      </c>
      <c r="C14" s="703">
        <f>SUM(C9:C12)</f>
        <v>0.1798611111111111</v>
      </c>
    </row>
    <row r="15" spans="1:6" ht="15">
      <c r="A15" s="696"/>
      <c r="B15" s="696"/>
      <c r="C15" s="696"/>
      <c r="D15" s="696"/>
      <c r="E15" s="696"/>
      <c r="F15" s="696"/>
    </row>
    <row r="16" spans="1:6" ht="15">
      <c r="A16" s="696"/>
      <c r="B16" s="696"/>
      <c r="C16" s="696"/>
      <c r="D16" s="700">
        <f>Rings!J156</f>
        <v>0.18055555555555555</v>
      </c>
      <c r="E16" s="696" t="s">
        <v>510</v>
      </c>
      <c r="F16" s="696"/>
    </row>
    <row r="17" spans="1:6" ht="15">
      <c r="A17" s="696"/>
      <c r="B17" s="696"/>
      <c r="C17" s="696"/>
      <c r="D17" s="700">
        <v>0.0006944444444444445</v>
      </c>
      <c r="E17" s="696" t="s">
        <v>511</v>
      </c>
      <c r="F17" s="696"/>
    </row>
    <row r="18" spans="1:6" ht="15">
      <c r="A18" s="696"/>
      <c r="B18" s="696"/>
      <c r="C18" s="696"/>
      <c r="D18" s="700">
        <f>D16-D17</f>
        <v>0.1798611111111111</v>
      </c>
      <c r="E18" s="696" t="s">
        <v>512</v>
      </c>
      <c r="F18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2:R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5.140625" style="60" bestFit="1" customWidth="1"/>
    <col min="10" max="10" width="9.57421875" style="60" bestFit="1" customWidth="1"/>
    <col min="11" max="13" width="10.140625" style="60" bestFit="1" customWidth="1"/>
    <col min="14" max="15" width="10.42187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620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0.00542824074074074</v>
      </c>
      <c r="D9" s="699">
        <v>1.4467592592592592E-06</v>
      </c>
      <c r="E9" s="60">
        <v>1</v>
      </c>
      <c r="F9" s="60" t="s">
        <v>498</v>
      </c>
      <c r="G9" s="60" t="s">
        <v>499</v>
      </c>
      <c r="H9" s="60">
        <v>0</v>
      </c>
      <c r="I9" s="60">
        <v>401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539</v>
      </c>
      <c r="O9" s="60" t="s">
        <v>540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0.055681423611111114</v>
      </c>
      <c r="D10" s="699">
        <v>0.0054296875</v>
      </c>
      <c r="E10" s="60">
        <v>3752</v>
      </c>
      <c r="F10" s="60" t="s">
        <v>498</v>
      </c>
      <c r="G10" s="60" t="s">
        <v>499</v>
      </c>
      <c r="H10" s="60">
        <v>0</v>
      </c>
      <c r="I10" s="60">
        <v>401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539</v>
      </c>
      <c r="O10" s="60" t="s">
        <v>540</v>
      </c>
      <c r="P10" s="60" t="s">
        <v>508</v>
      </c>
      <c r="Q10" s="60" t="s">
        <v>507</v>
      </c>
      <c r="R10" s="60">
        <v>80</v>
      </c>
    </row>
    <row r="11" spans="1:6" ht="15">
      <c r="A11" s="60">
        <v>4</v>
      </c>
      <c r="D11" s="699">
        <f>D17</f>
        <v>0.061111111111111116</v>
      </c>
      <c r="E11" s="60">
        <v>0</v>
      </c>
      <c r="F11" s="60" t="s">
        <v>509</v>
      </c>
    </row>
    <row r="13" spans="1:3" ht="15">
      <c r="A13" s="701">
        <f>CEILING(SUM(A9:A11)/88,1)</f>
        <v>1</v>
      </c>
      <c r="B13" s="702" t="s">
        <v>10</v>
      </c>
      <c r="C13" s="703">
        <f>SUM(C9:C11)</f>
        <v>0.061109664351851854</v>
      </c>
    </row>
    <row r="14" spans="1:6" ht="15">
      <c r="A14" s="696"/>
      <c r="B14" s="696"/>
      <c r="C14" s="696"/>
      <c r="D14" s="696"/>
      <c r="E14" s="696"/>
      <c r="F14" s="696"/>
    </row>
    <row r="15" spans="1:6" ht="15">
      <c r="A15" s="696"/>
      <c r="B15" s="696"/>
      <c r="C15" s="696"/>
      <c r="D15" s="700">
        <f>'Deep Space Cals'!H92</f>
        <v>0.06180555555555556</v>
      </c>
      <c r="E15" s="696" t="s">
        <v>510</v>
      </c>
      <c r="F15" s="696"/>
    </row>
    <row r="16" spans="1:6" ht="15">
      <c r="A16" s="696"/>
      <c r="B16" s="696"/>
      <c r="C16" s="696"/>
      <c r="D16" s="700">
        <v>0.0006944444444444445</v>
      </c>
      <c r="E16" s="696" t="s">
        <v>511</v>
      </c>
      <c r="F16" s="696"/>
    </row>
    <row r="17" spans="1:6" ht="15">
      <c r="A17" s="696"/>
      <c r="B17" s="696"/>
      <c r="C17" s="696"/>
      <c r="D17" s="700">
        <f>D15-D16</f>
        <v>0.061111111111111116</v>
      </c>
      <c r="E17" s="696" t="s">
        <v>512</v>
      </c>
      <c r="F17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96" customWidth="1"/>
    <col min="2" max="2" width="11.00390625" style="696" bestFit="1" customWidth="1"/>
    <col min="3" max="3" width="9.140625" style="696" bestFit="1" customWidth="1"/>
    <col min="4" max="4" width="14.28125" style="696" bestFit="1" customWidth="1"/>
    <col min="5" max="5" width="10.7109375" style="696" bestFit="1" customWidth="1"/>
    <col min="6" max="6" width="27.7109375" style="696" bestFit="1" customWidth="1"/>
    <col min="7" max="7" width="8.421875" style="696" bestFit="1" customWidth="1"/>
    <col min="8" max="8" width="2.28125" style="696" bestFit="1" customWidth="1"/>
    <col min="9" max="9" width="4.7109375" style="696" bestFit="1" customWidth="1"/>
    <col min="10" max="10" width="8.7109375" style="696" bestFit="1" customWidth="1"/>
    <col min="11" max="13" width="9.28125" style="696" bestFit="1" customWidth="1"/>
    <col min="14" max="15" width="9.7109375" style="696" bestFit="1" customWidth="1"/>
    <col min="16" max="16" width="10.00390625" style="696" bestFit="1" customWidth="1"/>
    <col min="17" max="17" width="10.28125" style="696" bestFit="1" customWidth="1"/>
    <col min="18" max="18" width="3.421875" style="696" bestFit="1" customWidth="1"/>
    <col min="19" max="16384" width="8.8515625" style="696" customWidth="1"/>
  </cols>
  <sheetData>
    <row r="2" spans="2:3" ht="15">
      <c r="B2" s="696" t="s">
        <v>493</v>
      </c>
      <c r="C2" s="696">
        <v>622</v>
      </c>
    </row>
    <row r="7" spans="1:6" ht="15">
      <c r="A7" s="697"/>
      <c r="B7" s="698" t="s">
        <v>494</v>
      </c>
      <c r="C7" s="698" t="s">
        <v>86</v>
      </c>
      <c r="D7" s="696" t="s">
        <v>495</v>
      </c>
      <c r="E7" s="696" t="s">
        <v>496</v>
      </c>
      <c r="F7" s="696" t="s">
        <v>497</v>
      </c>
    </row>
    <row r="9" spans="1:18" ht="15">
      <c r="A9" s="696">
        <v>7</v>
      </c>
      <c r="B9" s="699">
        <v>0</v>
      </c>
      <c r="C9" s="699">
        <f>D10-D9</f>
        <v>0.006597222222222222</v>
      </c>
      <c r="D9" s="700">
        <v>0</v>
      </c>
      <c r="E9" s="696">
        <v>0</v>
      </c>
      <c r="F9" s="696" t="s">
        <v>498</v>
      </c>
      <c r="G9" s="696" t="s">
        <v>499</v>
      </c>
      <c r="H9" s="696">
        <v>0</v>
      </c>
      <c r="I9" s="696">
        <v>401</v>
      </c>
      <c r="J9" s="696" t="s">
        <v>500</v>
      </c>
      <c r="K9" s="696" t="s">
        <v>501</v>
      </c>
      <c r="L9" s="696" t="s">
        <v>502</v>
      </c>
      <c r="M9" s="696" t="s">
        <v>503</v>
      </c>
      <c r="N9" s="696" t="s">
        <v>539</v>
      </c>
      <c r="O9" s="696" t="s">
        <v>540</v>
      </c>
      <c r="P9" s="696" t="s">
        <v>506</v>
      </c>
      <c r="Q9" s="696" t="s">
        <v>507</v>
      </c>
      <c r="R9" s="696">
        <v>80</v>
      </c>
    </row>
    <row r="10" spans="1:18" ht="15">
      <c r="A10" s="696">
        <v>7</v>
      </c>
      <c r="C10" s="699">
        <f>D11-D10</f>
        <v>0.03819444444444445</v>
      </c>
      <c r="D10" s="700">
        <v>0.006597222222222222</v>
      </c>
      <c r="E10" s="696">
        <v>4560</v>
      </c>
      <c r="F10" s="696" t="s">
        <v>498</v>
      </c>
      <c r="G10" s="696" t="s">
        <v>499</v>
      </c>
      <c r="H10" s="696">
        <v>0</v>
      </c>
      <c r="I10" s="696">
        <v>401</v>
      </c>
      <c r="J10" s="696" t="s">
        <v>500</v>
      </c>
      <c r="K10" s="696" t="s">
        <v>501</v>
      </c>
      <c r="L10" s="696" t="s">
        <v>502</v>
      </c>
      <c r="M10" s="696" t="s">
        <v>503</v>
      </c>
      <c r="N10" s="696" t="s">
        <v>539</v>
      </c>
      <c r="O10" s="696" t="s">
        <v>540</v>
      </c>
      <c r="P10" s="696" t="s">
        <v>508</v>
      </c>
      <c r="Q10" s="696" t="s">
        <v>507</v>
      </c>
      <c r="R10" s="696">
        <v>80</v>
      </c>
    </row>
    <row r="11" spans="1:18" ht="15">
      <c r="A11" s="696">
        <v>7</v>
      </c>
      <c r="C11" s="699">
        <f>D12-D11</f>
        <v>0.0065972222222222265</v>
      </c>
      <c r="D11" s="700">
        <v>0.04479166666666667</v>
      </c>
      <c r="E11" s="696">
        <v>26400</v>
      </c>
      <c r="F11" s="696" t="s">
        <v>498</v>
      </c>
      <c r="G11" s="696" t="s">
        <v>499</v>
      </c>
      <c r="H11" s="696">
        <v>0</v>
      </c>
      <c r="I11" s="696">
        <v>401</v>
      </c>
      <c r="J11" s="696" t="s">
        <v>500</v>
      </c>
      <c r="K11" s="696" t="s">
        <v>501</v>
      </c>
      <c r="L11" s="696" t="s">
        <v>502</v>
      </c>
      <c r="M11" s="696" t="s">
        <v>503</v>
      </c>
      <c r="N11" s="696" t="s">
        <v>539</v>
      </c>
      <c r="O11" s="696" t="s">
        <v>540</v>
      </c>
      <c r="P11" s="696" t="s">
        <v>506</v>
      </c>
      <c r="Q11" s="696" t="s">
        <v>507</v>
      </c>
      <c r="R11" s="696">
        <v>80</v>
      </c>
    </row>
    <row r="12" spans="1:6" ht="15">
      <c r="A12" s="696">
        <v>4</v>
      </c>
      <c r="D12" s="700">
        <v>0.051388888888888894</v>
      </c>
      <c r="E12" s="696">
        <v>4560</v>
      </c>
      <c r="F12" s="696" t="s">
        <v>509</v>
      </c>
    </row>
    <row r="13" ht="15">
      <c r="C13" s="699"/>
    </row>
    <row r="14" spans="1:3" ht="15">
      <c r="A14" s="701">
        <f>CEILING(SUM(A9:A12)/88,1)</f>
        <v>1</v>
      </c>
      <c r="B14" s="702" t="s">
        <v>10</v>
      </c>
      <c r="C14" s="703">
        <f>SUM(C9:C12)</f>
        <v>0.051388888888888894</v>
      </c>
    </row>
    <row r="16" spans="4:5" ht="15">
      <c r="D16" s="700">
        <f>Titan!J34</f>
        <v>0.052083333333333336</v>
      </c>
      <c r="E16" s="696" t="s">
        <v>510</v>
      </c>
    </row>
    <row r="17" spans="4:5" ht="15">
      <c r="D17" s="700">
        <v>0.0006944444444444445</v>
      </c>
      <c r="E17" s="696" t="s">
        <v>511</v>
      </c>
    </row>
    <row r="18" spans="4:5" ht="15">
      <c r="D18" s="700">
        <f>D16-D17</f>
        <v>0.051388888888888894</v>
      </c>
      <c r="E18" s="696" t="s">
        <v>512</v>
      </c>
    </row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623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0.17016059027777775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0.0006799768518518934</v>
      </c>
      <c r="D11" s="717">
        <v>0.1708405671296296</v>
      </c>
      <c r="E11" s="60">
        <v>117615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18" ht="15">
      <c r="A12" s="696">
        <v>7</v>
      </c>
      <c r="C12" s="699">
        <f>D13-D12</f>
        <v>0.1493272569444444</v>
      </c>
      <c r="D12" s="717">
        <v>0.1715205439814815</v>
      </c>
      <c r="E12" s="60">
        <v>470</v>
      </c>
      <c r="F12" s="60" t="s">
        <v>498</v>
      </c>
      <c r="G12" s="60" t="s">
        <v>499</v>
      </c>
      <c r="H12" s="60">
        <v>0</v>
      </c>
      <c r="I12" s="60">
        <v>39</v>
      </c>
      <c r="J12" s="60" t="s">
        <v>500</v>
      </c>
      <c r="K12" s="60" t="s">
        <v>501</v>
      </c>
      <c r="L12" s="60" t="s">
        <v>502</v>
      </c>
      <c r="M12" s="60" t="s">
        <v>503</v>
      </c>
      <c r="N12" s="60" t="s">
        <v>519</v>
      </c>
      <c r="O12" s="60" t="s">
        <v>520</v>
      </c>
      <c r="P12" s="60" t="s">
        <v>508</v>
      </c>
      <c r="Q12" s="60" t="s">
        <v>507</v>
      </c>
      <c r="R12" s="60">
        <v>80</v>
      </c>
    </row>
    <row r="13" spans="1:18" ht="15">
      <c r="A13" s="696">
        <v>7</v>
      </c>
      <c r="C13" s="699">
        <f>D14-D13</f>
        <v>0.0006799768518518934</v>
      </c>
      <c r="D13" s="717">
        <v>0.3208478009259259</v>
      </c>
      <c r="E13" s="60">
        <v>103215</v>
      </c>
      <c r="F13" s="60" t="s">
        <v>498</v>
      </c>
      <c r="G13" s="60" t="s">
        <v>499</v>
      </c>
      <c r="H13" s="60">
        <v>0</v>
      </c>
      <c r="I13" s="60">
        <v>39</v>
      </c>
      <c r="J13" s="60" t="s">
        <v>500</v>
      </c>
      <c r="K13" s="60" t="s">
        <v>501</v>
      </c>
      <c r="L13" s="60" t="s">
        <v>502</v>
      </c>
      <c r="M13" s="60" t="s">
        <v>503</v>
      </c>
      <c r="N13" s="60" t="s">
        <v>519</v>
      </c>
      <c r="O13" s="60" t="s">
        <v>520</v>
      </c>
      <c r="P13" s="60" t="s">
        <v>506</v>
      </c>
      <c r="Q13" s="60" t="s">
        <v>507</v>
      </c>
      <c r="R13" s="60">
        <v>80</v>
      </c>
    </row>
    <row r="14" spans="1:6" ht="15">
      <c r="A14" s="60">
        <v>4</v>
      </c>
      <c r="D14" s="717">
        <f>D20</f>
        <v>0.3215277777777778</v>
      </c>
      <c r="E14" s="60">
        <v>0</v>
      </c>
      <c r="F14" s="60" t="s">
        <v>509</v>
      </c>
    </row>
    <row r="15" spans="1:3" ht="15">
      <c r="A15" s="696"/>
      <c r="B15" s="696"/>
      <c r="C15" s="699"/>
    </row>
    <row r="16" spans="1:3" ht="15">
      <c r="A16" s="701">
        <f>CEILING(SUM(A9:A14)/88,1)</f>
        <v>1</v>
      </c>
      <c r="B16" s="702" t="s">
        <v>10</v>
      </c>
      <c r="C16" s="703">
        <f>SUM(C9:C14)</f>
        <v>0.3215277777777778</v>
      </c>
    </row>
    <row r="17" spans="1:6" ht="15">
      <c r="A17" s="696"/>
      <c r="B17" s="696"/>
      <c r="C17" s="696"/>
      <c r="D17" s="696"/>
      <c r="E17" s="696"/>
      <c r="F17" s="696"/>
    </row>
    <row r="18" spans="1:6" ht="15">
      <c r="A18" s="696"/>
      <c r="B18" s="696"/>
      <c r="C18" s="696"/>
      <c r="D18" s="700">
        <f>Rings!J157</f>
        <v>0.32222222222222224</v>
      </c>
      <c r="E18" s="696" t="s">
        <v>510</v>
      </c>
      <c r="F18" s="696"/>
    </row>
    <row r="19" spans="1:6" ht="15">
      <c r="A19" s="696"/>
      <c r="B19" s="696"/>
      <c r="C19" s="696"/>
      <c r="D19" s="700">
        <v>0.0006944444444444445</v>
      </c>
      <c r="E19" s="696" t="s">
        <v>511</v>
      </c>
      <c r="F19" s="696"/>
    </row>
    <row r="20" spans="1:6" ht="15">
      <c r="A20" s="696"/>
      <c r="B20" s="696"/>
      <c r="C20" s="696"/>
      <c r="D20" s="700">
        <f>D18-D19</f>
        <v>0.3215277777777778</v>
      </c>
      <c r="E20" s="696" t="s">
        <v>512</v>
      </c>
      <c r="F20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624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0.19308449074074072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>D12-D11</f>
        <v>0.0006799768518518656</v>
      </c>
      <c r="D11" s="717">
        <v>0.19376446759259258</v>
      </c>
      <c r="E11" s="60">
        <v>133460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6" ht="15">
      <c r="A12" s="60">
        <v>4</v>
      </c>
      <c r="D12" s="717">
        <f>D18</f>
        <v>0.19444444444444445</v>
      </c>
      <c r="E12" s="60">
        <v>0</v>
      </c>
      <c r="F12" s="60" t="s">
        <v>509</v>
      </c>
    </row>
    <row r="13" spans="1:3" ht="15">
      <c r="A13" s="696"/>
      <c r="B13" s="696"/>
      <c r="C13" s="699"/>
    </row>
    <row r="14" spans="1:3" ht="15">
      <c r="A14" s="701">
        <f>CEILING(SUM(A9:A12)/88,1)</f>
        <v>1</v>
      </c>
      <c r="B14" s="702" t="s">
        <v>10</v>
      </c>
      <c r="C14" s="703">
        <f>SUM(C9:C12)</f>
        <v>0.19444444444444445</v>
      </c>
    </row>
    <row r="15" spans="1:6" ht="15">
      <c r="A15" s="696"/>
      <c r="B15" s="696"/>
      <c r="C15" s="696"/>
      <c r="D15" s="696"/>
      <c r="E15" s="696"/>
      <c r="F15" s="696"/>
    </row>
    <row r="16" spans="1:6" ht="15">
      <c r="A16" s="696"/>
      <c r="B16" s="696"/>
      <c r="C16" s="696"/>
      <c r="D16" s="700">
        <f>Rings!J158</f>
        <v>0.1951388888888889</v>
      </c>
      <c r="E16" s="696" t="s">
        <v>510</v>
      </c>
      <c r="F16" s="696"/>
    </row>
    <row r="17" spans="1:6" ht="15">
      <c r="A17" s="696"/>
      <c r="B17" s="696"/>
      <c r="C17" s="696"/>
      <c r="D17" s="700">
        <v>0.0006944444444444445</v>
      </c>
      <c r="E17" s="696" t="s">
        <v>511</v>
      </c>
      <c r="F17" s="696"/>
    </row>
    <row r="18" spans="1:6" ht="15">
      <c r="A18" s="696"/>
      <c r="B18" s="696"/>
      <c r="C18" s="696"/>
      <c r="D18" s="700">
        <f>D16-D17</f>
        <v>0.19444444444444445</v>
      </c>
      <c r="E18" s="696" t="s">
        <v>512</v>
      </c>
      <c r="F18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2:R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710937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7" width="8.7109375" style="60" bestFit="1" customWidth="1"/>
    <col min="8" max="8" width="2.57421875" style="60" bestFit="1" customWidth="1"/>
    <col min="9" max="9" width="3.8515625" style="60" bestFit="1" customWidth="1"/>
    <col min="10" max="10" width="9.57421875" style="60" bestFit="1" customWidth="1"/>
    <col min="11" max="15" width="10.14062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626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 aca="true" t="shared" si="0" ref="C9:C15">D10-D9</f>
        <v>0.0006799768518518519</v>
      </c>
      <c r="D9" s="717">
        <v>0</v>
      </c>
      <c r="E9" s="60">
        <v>0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 t="shared" si="0"/>
        <v>0.18173177083333333</v>
      </c>
      <c r="D10" s="717">
        <v>0.0006799768518518519</v>
      </c>
      <c r="E10" s="60">
        <v>470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8" ht="15">
      <c r="A11" s="696">
        <v>7</v>
      </c>
      <c r="B11" s="696"/>
      <c r="C11" s="699">
        <f t="shared" si="0"/>
        <v>0.0006799768518518379</v>
      </c>
      <c r="D11" s="717">
        <v>0.1824117476851852</v>
      </c>
      <c r="E11" s="60">
        <v>125613</v>
      </c>
      <c r="F11" s="60" t="s">
        <v>498</v>
      </c>
      <c r="G11" s="60" t="s">
        <v>499</v>
      </c>
      <c r="H11" s="60">
        <v>0</v>
      </c>
      <c r="I11" s="60">
        <v>39</v>
      </c>
      <c r="J11" s="60" t="s">
        <v>500</v>
      </c>
      <c r="K11" s="60" t="s">
        <v>501</v>
      </c>
      <c r="L11" s="60" t="s">
        <v>502</v>
      </c>
      <c r="M11" s="60" t="s">
        <v>503</v>
      </c>
      <c r="N11" s="60" t="s">
        <v>519</v>
      </c>
      <c r="O11" s="60" t="s">
        <v>520</v>
      </c>
      <c r="P11" s="60" t="s">
        <v>506</v>
      </c>
      <c r="Q11" s="60" t="s">
        <v>507</v>
      </c>
      <c r="R11" s="60">
        <v>80</v>
      </c>
    </row>
    <row r="12" spans="1:18" ht="15">
      <c r="A12" s="696">
        <v>7</v>
      </c>
      <c r="C12" s="699">
        <f t="shared" si="0"/>
        <v>0.18173177083333336</v>
      </c>
      <c r="D12" s="717">
        <v>0.18309172453703704</v>
      </c>
      <c r="E12" s="60">
        <v>470</v>
      </c>
      <c r="F12" s="60" t="s">
        <v>498</v>
      </c>
      <c r="G12" s="60" t="s">
        <v>499</v>
      </c>
      <c r="H12" s="60">
        <v>0</v>
      </c>
      <c r="I12" s="60">
        <v>39</v>
      </c>
      <c r="J12" s="60" t="s">
        <v>500</v>
      </c>
      <c r="K12" s="60" t="s">
        <v>501</v>
      </c>
      <c r="L12" s="60" t="s">
        <v>502</v>
      </c>
      <c r="M12" s="60" t="s">
        <v>503</v>
      </c>
      <c r="N12" s="60" t="s">
        <v>519</v>
      </c>
      <c r="O12" s="60" t="s">
        <v>520</v>
      </c>
      <c r="P12" s="60" t="s">
        <v>508</v>
      </c>
      <c r="Q12" s="60" t="s">
        <v>507</v>
      </c>
      <c r="R12" s="60">
        <v>80</v>
      </c>
    </row>
    <row r="13" spans="1:18" ht="15">
      <c r="A13" s="696">
        <v>7</v>
      </c>
      <c r="C13" s="699">
        <f t="shared" si="0"/>
        <v>0.0006799768518517824</v>
      </c>
      <c r="D13" s="717">
        <v>0.3648234953703704</v>
      </c>
      <c r="E13" s="60">
        <v>125613</v>
      </c>
      <c r="F13" s="60" t="s">
        <v>498</v>
      </c>
      <c r="G13" s="60" t="s">
        <v>499</v>
      </c>
      <c r="H13" s="60">
        <v>0</v>
      </c>
      <c r="I13" s="60">
        <v>39</v>
      </c>
      <c r="J13" s="60" t="s">
        <v>500</v>
      </c>
      <c r="K13" s="60" t="s">
        <v>501</v>
      </c>
      <c r="L13" s="60" t="s">
        <v>502</v>
      </c>
      <c r="M13" s="60" t="s">
        <v>503</v>
      </c>
      <c r="N13" s="60" t="s">
        <v>519</v>
      </c>
      <c r="O13" s="60" t="s">
        <v>520</v>
      </c>
      <c r="P13" s="60" t="s">
        <v>506</v>
      </c>
      <c r="Q13" s="60" t="s">
        <v>507</v>
      </c>
      <c r="R13" s="60">
        <v>80</v>
      </c>
    </row>
    <row r="14" spans="1:18" ht="15">
      <c r="A14" s="696">
        <v>7</v>
      </c>
      <c r="C14" s="699">
        <f t="shared" si="0"/>
        <v>0.1817317708333333</v>
      </c>
      <c r="D14" s="717">
        <v>0.3655034722222222</v>
      </c>
      <c r="E14" s="60">
        <v>470</v>
      </c>
      <c r="F14" s="60" t="s">
        <v>498</v>
      </c>
      <c r="G14" s="60" t="s">
        <v>499</v>
      </c>
      <c r="H14" s="60">
        <v>0</v>
      </c>
      <c r="I14" s="60">
        <v>39</v>
      </c>
      <c r="J14" s="60" t="s">
        <v>500</v>
      </c>
      <c r="K14" s="60" t="s">
        <v>501</v>
      </c>
      <c r="L14" s="60" t="s">
        <v>502</v>
      </c>
      <c r="M14" s="60" t="s">
        <v>503</v>
      </c>
      <c r="N14" s="60" t="s">
        <v>519</v>
      </c>
      <c r="O14" s="60" t="s">
        <v>520</v>
      </c>
      <c r="P14" s="60" t="s">
        <v>508</v>
      </c>
      <c r="Q14" s="60" t="s">
        <v>507</v>
      </c>
      <c r="R14" s="60">
        <v>80</v>
      </c>
    </row>
    <row r="15" spans="1:18" ht="15">
      <c r="A15" s="696">
        <v>7</v>
      </c>
      <c r="B15" s="696"/>
      <c r="C15" s="699">
        <f t="shared" si="0"/>
        <v>0.0006814236111111205</v>
      </c>
      <c r="D15" s="717">
        <v>0.5472352430555555</v>
      </c>
      <c r="E15" s="60">
        <v>125613</v>
      </c>
      <c r="F15" s="60" t="s">
        <v>498</v>
      </c>
      <c r="G15" s="60" t="s">
        <v>499</v>
      </c>
      <c r="H15" s="60">
        <v>0</v>
      </c>
      <c r="I15" s="60">
        <v>39</v>
      </c>
      <c r="J15" s="60" t="s">
        <v>500</v>
      </c>
      <c r="K15" s="60" t="s">
        <v>501</v>
      </c>
      <c r="L15" s="60" t="s">
        <v>502</v>
      </c>
      <c r="M15" s="60" t="s">
        <v>503</v>
      </c>
      <c r="N15" s="60" t="s">
        <v>519</v>
      </c>
      <c r="O15" s="60" t="s">
        <v>520</v>
      </c>
      <c r="P15" s="60" t="s">
        <v>506</v>
      </c>
      <c r="Q15" s="60" t="s">
        <v>507</v>
      </c>
      <c r="R15" s="60">
        <v>80</v>
      </c>
    </row>
    <row r="16" spans="1:6" ht="15">
      <c r="A16" s="60">
        <v>4</v>
      </c>
      <c r="D16" s="717">
        <f>D22</f>
        <v>0.5479166666666666</v>
      </c>
      <c r="E16" s="60">
        <v>0</v>
      </c>
      <c r="F16" s="60" t="s">
        <v>509</v>
      </c>
    </row>
    <row r="17" spans="1:3" ht="15">
      <c r="A17" s="696"/>
      <c r="B17" s="696"/>
      <c r="C17" s="699"/>
    </row>
    <row r="18" spans="1:3" ht="15">
      <c r="A18" s="701">
        <f>CEILING(SUM(A9:A16)/88,1)</f>
        <v>1</v>
      </c>
      <c r="B18" s="702" t="s">
        <v>10</v>
      </c>
      <c r="C18" s="703">
        <f>SUM(C9:C16)</f>
        <v>0.5479166666666666</v>
      </c>
    </row>
    <row r="19" spans="1:6" ht="15">
      <c r="A19" s="696"/>
      <c r="B19" s="696"/>
      <c r="C19" s="696"/>
      <c r="D19" s="696"/>
      <c r="E19" s="696"/>
      <c r="F19" s="696"/>
    </row>
    <row r="20" spans="1:6" ht="15">
      <c r="A20" s="696"/>
      <c r="B20" s="696"/>
      <c r="C20" s="696"/>
      <c r="D20" s="700">
        <f>Rings!J159</f>
        <v>0.548611111111111</v>
      </c>
      <c r="E20" s="696" t="s">
        <v>510</v>
      </c>
      <c r="F20" s="696"/>
    </row>
    <row r="21" spans="1:6" ht="15">
      <c r="A21" s="696"/>
      <c r="B21" s="696"/>
      <c r="C21" s="696"/>
      <c r="D21" s="700">
        <v>0.0006944444444444445</v>
      </c>
      <c r="E21" s="696" t="s">
        <v>511</v>
      </c>
      <c r="F21" s="696"/>
    </row>
    <row r="22" spans="1:6" ht="15">
      <c r="A22" s="696"/>
      <c r="B22" s="696"/>
      <c r="C22" s="696"/>
      <c r="D22" s="700">
        <f>D20-D21</f>
        <v>0.5479166666666666</v>
      </c>
      <c r="E22" s="696" t="s">
        <v>512</v>
      </c>
      <c r="F22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96" customWidth="1"/>
    <col min="2" max="2" width="11.00390625" style="696" bestFit="1" customWidth="1"/>
    <col min="3" max="3" width="9.140625" style="696" bestFit="1" customWidth="1"/>
    <col min="4" max="4" width="14.28125" style="696" bestFit="1" customWidth="1"/>
    <col min="5" max="5" width="10.7109375" style="696" bestFit="1" customWidth="1"/>
    <col min="6" max="6" width="27.7109375" style="696" bestFit="1" customWidth="1"/>
    <col min="7" max="7" width="8.421875" style="696" bestFit="1" customWidth="1"/>
    <col min="8" max="8" width="2.28125" style="696" bestFit="1" customWidth="1"/>
    <col min="9" max="9" width="4.7109375" style="696" bestFit="1" customWidth="1"/>
    <col min="10" max="10" width="8.7109375" style="696" bestFit="1" customWidth="1"/>
    <col min="11" max="13" width="9.28125" style="696" bestFit="1" customWidth="1"/>
    <col min="14" max="15" width="9.7109375" style="696" bestFit="1" customWidth="1"/>
    <col min="16" max="16" width="10.00390625" style="696" bestFit="1" customWidth="1"/>
    <col min="17" max="17" width="10.28125" style="696" bestFit="1" customWidth="1"/>
    <col min="18" max="18" width="3.421875" style="696" bestFit="1" customWidth="1"/>
    <col min="19" max="16384" width="8.8515625" style="696" customWidth="1"/>
  </cols>
  <sheetData>
    <row r="2" spans="2:3" ht="15">
      <c r="B2" s="696" t="s">
        <v>493</v>
      </c>
      <c r="C2" s="696">
        <v>628</v>
      </c>
    </row>
    <row r="7" spans="1:6" ht="15">
      <c r="A7" s="697"/>
      <c r="B7" s="698" t="s">
        <v>494</v>
      </c>
      <c r="C7" s="698" t="s">
        <v>86</v>
      </c>
      <c r="D7" s="696" t="s">
        <v>495</v>
      </c>
      <c r="E7" s="696" t="s">
        <v>496</v>
      </c>
      <c r="F7" s="696" t="s">
        <v>497</v>
      </c>
    </row>
    <row r="9" spans="1:18" ht="15">
      <c r="A9" s="696">
        <v>7</v>
      </c>
      <c r="B9" s="699">
        <v>0</v>
      </c>
      <c r="C9" s="699">
        <f>D10-D9</f>
        <v>0.006597222222222222</v>
      </c>
      <c r="D9" s="700">
        <v>0</v>
      </c>
      <c r="E9" s="696">
        <v>0</v>
      </c>
      <c r="F9" s="696" t="s">
        <v>498</v>
      </c>
      <c r="G9" s="696" t="s">
        <v>499</v>
      </c>
      <c r="H9" s="696">
        <v>0</v>
      </c>
      <c r="I9" s="696">
        <v>401</v>
      </c>
      <c r="J9" s="696" t="s">
        <v>500</v>
      </c>
      <c r="K9" s="696" t="s">
        <v>501</v>
      </c>
      <c r="L9" s="696" t="s">
        <v>502</v>
      </c>
      <c r="M9" s="696" t="s">
        <v>503</v>
      </c>
      <c r="N9" s="696" t="s">
        <v>539</v>
      </c>
      <c r="O9" s="696" t="s">
        <v>540</v>
      </c>
      <c r="P9" s="696" t="s">
        <v>506</v>
      </c>
      <c r="Q9" s="696" t="s">
        <v>507</v>
      </c>
      <c r="R9" s="696">
        <v>80</v>
      </c>
    </row>
    <row r="10" spans="1:18" ht="15">
      <c r="A10" s="696">
        <v>7</v>
      </c>
      <c r="C10" s="699">
        <f>D11-D10</f>
        <v>0.03819444444444445</v>
      </c>
      <c r="D10" s="700">
        <v>0.006597222222222222</v>
      </c>
      <c r="E10" s="696">
        <v>4560</v>
      </c>
      <c r="F10" s="696" t="s">
        <v>498</v>
      </c>
      <c r="G10" s="696" t="s">
        <v>499</v>
      </c>
      <c r="H10" s="696">
        <v>0</v>
      </c>
      <c r="I10" s="696">
        <v>401</v>
      </c>
      <c r="J10" s="696" t="s">
        <v>500</v>
      </c>
      <c r="K10" s="696" t="s">
        <v>501</v>
      </c>
      <c r="L10" s="696" t="s">
        <v>502</v>
      </c>
      <c r="M10" s="696" t="s">
        <v>503</v>
      </c>
      <c r="N10" s="696" t="s">
        <v>539</v>
      </c>
      <c r="O10" s="696" t="s">
        <v>540</v>
      </c>
      <c r="P10" s="696" t="s">
        <v>508</v>
      </c>
      <c r="Q10" s="696" t="s">
        <v>507</v>
      </c>
      <c r="R10" s="696">
        <v>80</v>
      </c>
    </row>
    <row r="11" spans="1:18" ht="15">
      <c r="A11" s="696">
        <v>7</v>
      </c>
      <c r="C11" s="699">
        <f>D12-D11</f>
        <v>0.0065972222222222265</v>
      </c>
      <c r="D11" s="700">
        <v>0.04479166666666667</v>
      </c>
      <c r="E11" s="696">
        <v>26400</v>
      </c>
      <c r="F11" s="696" t="s">
        <v>498</v>
      </c>
      <c r="G11" s="696" t="s">
        <v>499</v>
      </c>
      <c r="H11" s="696">
        <v>0</v>
      </c>
      <c r="I11" s="696">
        <v>401</v>
      </c>
      <c r="J11" s="696" t="s">
        <v>500</v>
      </c>
      <c r="K11" s="696" t="s">
        <v>501</v>
      </c>
      <c r="L11" s="696" t="s">
        <v>502</v>
      </c>
      <c r="M11" s="696" t="s">
        <v>503</v>
      </c>
      <c r="N11" s="696" t="s">
        <v>539</v>
      </c>
      <c r="O11" s="696" t="s">
        <v>540</v>
      </c>
      <c r="P11" s="696" t="s">
        <v>506</v>
      </c>
      <c r="Q11" s="696" t="s">
        <v>507</v>
      </c>
      <c r="R11" s="696">
        <v>80</v>
      </c>
    </row>
    <row r="12" spans="1:6" ht="15">
      <c r="A12" s="696">
        <v>4</v>
      </c>
      <c r="D12" s="700">
        <v>0.051388888888888894</v>
      </c>
      <c r="E12" s="696">
        <v>4560</v>
      </c>
      <c r="F12" s="696" t="s">
        <v>509</v>
      </c>
    </row>
    <row r="13" ht="15">
      <c r="C13" s="699"/>
    </row>
    <row r="14" spans="1:3" ht="15">
      <c r="A14" s="701">
        <f>CEILING(SUM(A9:A12)/88,1)</f>
        <v>1</v>
      </c>
      <c r="B14" s="702" t="s">
        <v>10</v>
      </c>
      <c r="C14" s="703">
        <f>SUM(C9:C12)</f>
        <v>0.051388888888888894</v>
      </c>
    </row>
    <row r="16" spans="4:5" ht="15">
      <c r="D16" s="700">
        <f>Titan!J35</f>
        <v>0.052083333333333336</v>
      </c>
      <c r="E16" s="696" t="s">
        <v>510</v>
      </c>
    </row>
    <row r="17" spans="4:5" ht="15">
      <c r="D17" s="700">
        <v>0.0006944444444444445</v>
      </c>
      <c r="E17" s="696" t="s">
        <v>511</v>
      </c>
    </row>
    <row r="18" spans="4:5" ht="15">
      <c r="D18" s="700">
        <f>D16-D17</f>
        <v>0.051388888888888894</v>
      </c>
      <c r="E18" s="696" t="s">
        <v>512</v>
      </c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96" customWidth="1"/>
    <col min="2" max="2" width="11.00390625" style="696" bestFit="1" customWidth="1"/>
    <col min="3" max="3" width="9.7109375" style="696" bestFit="1" customWidth="1"/>
    <col min="4" max="4" width="15.00390625" style="696" bestFit="1" customWidth="1"/>
    <col min="5" max="5" width="10.8515625" style="696" bestFit="1" customWidth="1"/>
    <col min="6" max="6" width="30.140625" style="696" bestFit="1" customWidth="1"/>
    <col min="7" max="7" width="8.7109375" style="696" bestFit="1" customWidth="1"/>
    <col min="8" max="8" width="2.57421875" style="696" bestFit="1" customWidth="1"/>
    <col min="9" max="9" width="5.140625" style="696" bestFit="1" customWidth="1"/>
    <col min="10" max="10" width="9.57421875" style="696" bestFit="1" customWidth="1"/>
    <col min="11" max="13" width="10.140625" style="696" bestFit="1" customWidth="1"/>
    <col min="14" max="15" width="8.8515625" style="696" customWidth="1"/>
    <col min="16" max="16" width="10.8515625" style="696" bestFit="1" customWidth="1"/>
    <col min="17" max="17" width="10.7109375" style="696" bestFit="1" customWidth="1"/>
    <col min="18" max="18" width="3.8515625" style="696" bestFit="1" customWidth="1"/>
    <col min="19" max="16384" width="8.8515625" style="696" customWidth="1"/>
  </cols>
  <sheetData>
    <row r="2" spans="2:3" ht="15">
      <c r="B2" s="696" t="s">
        <v>493</v>
      </c>
      <c r="C2" s="696">
        <v>629</v>
      </c>
    </row>
    <row r="7" spans="1:6" ht="15">
      <c r="A7" s="697"/>
      <c r="B7" s="698" t="s">
        <v>494</v>
      </c>
      <c r="C7" s="698" t="s">
        <v>86</v>
      </c>
      <c r="D7" s="696" t="s">
        <v>495</v>
      </c>
      <c r="E7" s="696" t="s">
        <v>496</v>
      </c>
      <c r="F7" s="696" t="s">
        <v>497</v>
      </c>
    </row>
    <row r="9" spans="1:18" ht="15">
      <c r="A9" s="696">
        <v>7</v>
      </c>
      <c r="B9" s="699">
        <v>0</v>
      </c>
      <c r="C9" s="699">
        <f>D10-D9</f>
        <v>0.00417824074074074</v>
      </c>
      <c r="D9" s="700">
        <v>0</v>
      </c>
      <c r="E9" s="696">
        <v>0</v>
      </c>
      <c r="F9" s="696" t="s">
        <v>498</v>
      </c>
      <c r="G9" s="696" t="s">
        <v>499</v>
      </c>
      <c r="H9" s="696">
        <v>0</v>
      </c>
      <c r="I9" s="696">
        <v>401</v>
      </c>
      <c r="J9" s="696" t="s">
        <v>500</v>
      </c>
      <c r="K9" s="696" t="s">
        <v>501</v>
      </c>
      <c r="L9" s="696" t="s">
        <v>502</v>
      </c>
      <c r="M9" s="696" t="s">
        <v>503</v>
      </c>
      <c r="N9" s="696" t="s">
        <v>504</v>
      </c>
      <c r="O9" s="696" t="s">
        <v>505</v>
      </c>
      <c r="P9" s="696" t="s">
        <v>506</v>
      </c>
      <c r="Q9" s="696" t="s">
        <v>507</v>
      </c>
      <c r="R9" s="696">
        <v>80</v>
      </c>
    </row>
    <row r="10" spans="1:18" ht="15">
      <c r="A10" s="696">
        <v>7</v>
      </c>
      <c r="C10" s="699">
        <f>D11-D10</f>
        <v>0.41456018518518517</v>
      </c>
      <c r="D10" s="700">
        <v>0.00417824074074074</v>
      </c>
      <c r="E10" s="696">
        <v>2888</v>
      </c>
      <c r="F10" s="696" t="s">
        <v>498</v>
      </c>
      <c r="G10" s="696" t="s">
        <v>499</v>
      </c>
      <c r="H10" s="696">
        <v>0</v>
      </c>
      <c r="I10" s="696">
        <v>401</v>
      </c>
      <c r="J10" s="696" t="s">
        <v>500</v>
      </c>
      <c r="K10" s="696" t="s">
        <v>501</v>
      </c>
      <c r="L10" s="696" t="s">
        <v>502</v>
      </c>
      <c r="M10" s="696" t="s">
        <v>503</v>
      </c>
      <c r="N10" s="696" t="s">
        <v>504</v>
      </c>
      <c r="O10" s="696" t="s">
        <v>505</v>
      </c>
      <c r="P10" s="696" t="s">
        <v>508</v>
      </c>
      <c r="Q10" s="696" t="s">
        <v>507</v>
      </c>
      <c r="R10" s="696">
        <v>80</v>
      </c>
    </row>
    <row r="11" spans="1:18" ht="15">
      <c r="A11" s="696">
        <v>7</v>
      </c>
      <c r="C11" s="699">
        <f>D12-D11</f>
        <v>0.004166666666666652</v>
      </c>
      <c r="D11" s="700">
        <v>0.4187384259259259</v>
      </c>
      <c r="E11" s="696">
        <v>286544</v>
      </c>
      <c r="F11" s="696" t="s">
        <v>498</v>
      </c>
      <c r="G11" s="696" t="s">
        <v>499</v>
      </c>
      <c r="H11" s="696">
        <v>0</v>
      </c>
      <c r="I11" s="696">
        <v>401</v>
      </c>
      <c r="J11" s="696" t="s">
        <v>500</v>
      </c>
      <c r="K11" s="696" t="s">
        <v>501</v>
      </c>
      <c r="L11" s="696" t="s">
        <v>502</v>
      </c>
      <c r="M11" s="696" t="s">
        <v>503</v>
      </c>
      <c r="N11" s="696" t="s">
        <v>504</v>
      </c>
      <c r="O11" s="696" t="s">
        <v>505</v>
      </c>
      <c r="P11" s="696" t="s">
        <v>506</v>
      </c>
      <c r="Q11" s="696" t="s">
        <v>507</v>
      </c>
      <c r="R11" s="696">
        <v>80</v>
      </c>
    </row>
    <row r="12" spans="1:6" ht="15">
      <c r="A12" s="696">
        <v>4</v>
      </c>
      <c r="D12" s="700">
        <v>0.42290509259259257</v>
      </c>
      <c r="E12" s="696">
        <v>2880</v>
      </c>
      <c r="F12" s="696" t="s">
        <v>509</v>
      </c>
    </row>
    <row r="13" ht="15">
      <c r="C13" s="699"/>
    </row>
    <row r="14" spans="1:3" ht="15">
      <c r="A14" s="701">
        <f>CEILING(SUM(A9:A12)/88,1)</f>
        <v>1</v>
      </c>
      <c r="B14" s="702" t="s">
        <v>10</v>
      </c>
      <c r="C14" s="703">
        <f>SUM(C9:C12)</f>
        <v>0.42290509259259257</v>
      </c>
    </row>
    <row r="16" spans="4:5" ht="15">
      <c r="D16" s="700">
        <f>Saturn!J23</f>
        <v>0.4236111111111111</v>
      </c>
      <c r="E16" s="696" t="s">
        <v>510</v>
      </c>
    </row>
    <row r="17" spans="4:5" ht="15">
      <c r="D17" s="700">
        <v>0.0006944444444444445</v>
      </c>
      <c r="E17" s="696" t="s">
        <v>511</v>
      </c>
    </row>
    <row r="18" spans="4:5" ht="15">
      <c r="D18" s="700">
        <f>D16-D17</f>
        <v>0.42291666666666666</v>
      </c>
      <c r="E18" s="696" t="s">
        <v>512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2:R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0" customWidth="1"/>
    <col min="2" max="2" width="11.00390625" style="60" bestFit="1" customWidth="1"/>
    <col min="3" max="3" width="9.140625" style="60" bestFit="1" customWidth="1"/>
    <col min="4" max="4" width="15.00390625" style="60" bestFit="1" customWidth="1"/>
    <col min="5" max="5" width="10.8515625" style="60" bestFit="1" customWidth="1"/>
    <col min="6" max="6" width="30.140625" style="60" bestFit="1" customWidth="1"/>
    <col min="7" max="8" width="8.7109375" style="60" bestFit="1" customWidth="1"/>
    <col min="9" max="9" width="5.7109375" style="60" bestFit="1" customWidth="1"/>
    <col min="10" max="10" width="9.57421875" style="60" bestFit="1" customWidth="1"/>
    <col min="11" max="11" width="21.421875" style="60" bestFit="1" customWidth="1"/>
    <col min="12" max="13" width="10.140625" style="60" bestFit="1" customWidth="1"/>
    <col min="14" max="15" width="10.421875" style="60" bestFit="1" customWidth="1"/>
    <col min="16" max="16" width="10.8515625" style="60" bestFit="1" customWidth="1"/>
    <col min="17" max="17" width="10.7109375" style="60" bestFit="1" customWidth="1"/>
    <col min="18" max="18" width="3.8515625" style="60" bestFit="1" customWidth="1"/>
    <col min="19" max="16384" width="8.8515625" style="60" customWidth="1"/>
  </cols>
  <sheetData>
    <row r="2" spans="2:3" ht="15">
      <c r="B2" s="60" t="s">
        <v>493</v>
      </c>
      <c r="C2" s="60">
        <v>630</v>
      </c>
    </row>
    <row r="7" spans="1:6" ht="15">
      <c r="A7" s="697"/>
      <c r="B7" s="698" t="s">
        <v>494</v>
      </c>
      <c r="C7" s="698" t="s">
        <v>86</v>
      </c>
      <c r="D7" s="60" t="s">
        <v>495</v>
      </c>
      <c r="E7" s="60" t="s">
        <v>496</v>
      </c>
      <c r="F7" s="60" t="s">
        <v>497</v>
      </c>
    </row>
    <row r="8" spans="1:3" ht="15">
      <c r="A8" s="696"/>
      <c r="B8" s="696"/>
      <c r="C8" s="696"/>
    </row>
    <row r="9" spans="1:18" ht="15">
      <c r="A9" s="696">
        <v>7</v>
      </c>
      <c r="B9" s="699">
        <v>0</v>
      </c>
      <c r="C9" s="699">
        <f>D10-D9</f>
        <v>0.0016203703703703703</v>
      </c>
      <c r="D9" s="699">
        <v>1.4467592592592592E-06</v>
      </c>
      <c r="E9" s="60">
        <v>1</v>
      </c>
      <c r="F9" s="60" t="s">
        <v>498</v>
      </c>
      <c r="G9" s="60" t="s">
        <v>499</v>
      </c>
      <c r="H9" s="60">
        <v>0</v>
      </c>
      <c r="I9" s="60">
        <v>39</v>
      </c>
      <c r="J9" s="60" t="s">
        <v>500</v>
      </c>
      <c r="K9" s="60" t="s">
        <v>501</v>
      </c>
      <c r="L9" s="60" t="s">
        <v>502</v>
      </c>
      <c r="M9" s="60" t="s">
        <v>503</v>
      </c>
      <c r="N9" s="60" t="s">
        <v>519</v>
      </c>
      <c r="O9" s="60" t="s">
        <v>520</v>
      </c>
      <c r="P9" s="60" t="s">
        <v>506</v>
      </c>
      <c r="Q9" s="60" t="s">
        <v>507</v>
      </c>
      <c r="R9" s="60">
        <v>80</v>
      </c>
    </row>
    <row r="10" spans="1:18" ht="15">
      <c r="A10" s="696">
        <v>7</v>
      </c>
      <c r="B10" s="696"/>
      <c r="C10" s="699">
        <f>D11-D10</f>
        <v>0.025462962962962958</v>
      </c>
      <c r="D10" s="699">
        <v>0.0016218171296296295</v>
      </c>
      <c r="E10" s="60">
        <v>1120</v>
      </c>
      <c r="F10" s="60" t="s">
        <v>498</v>
      </c>
      <c r="G10" s="60" t="s">
        <v>499</v>
      </c>
      <c r="H10" s="60">
        <v>0</v>
      </c>
      <c r="I10" s="60">
        <v>39</v>
      </c>
      <c r="J10" s="60" t="s">
        <v>500</v>
      </c>
      <c r="K10" s="60" t="s">
        <v>501</v>
      </c>
      <c r="L10" s="60" t="s">
        <v>502</v>
      </c>
      <c r="M10" s="60" t="s">
        <v>503</v>
      </c>
      <c r="N10" s="60" t="s">
        <v>519</v>
      </c>
      <c r="O10" s="60" t="s">
        <v>520</v>
      </c>
      <c r="P10" s="60" t="s">
        <v>508</v>
      </c>
      <c r="Q10" s="60" t="s">
        <v>507</v>
      </c>
      <c r="R10" s="60">
        <v>80</v>
      </c>
    </row>
    <row r="11" spans="1:13" ht="15">
      <c r="A11" s="696">
        <v>9</v>
      </c>
      <c r="C11" s="699">
        <f aca="true" t="shared" si="0" ref="C11:C17">D12-D11</f>
        <v>0.0034722222222222238</v>
      </c>
      <c r="D11" s="699">
        <v>0.02708478009259259</v>
      </c>
      <c r="E11" s="60">
        <v>17600</v>
      </c>
      <c r="F11" s="60" t="s">
        <v>766</v>
      </c>
      <c r="G11" s="60">
        <v>0</v>
      </c>
      <c r="H11" s="60" t="s">
        <v>499</v>
      </c>
      <c r="I11" s="60" t="s">
        <v>767</v>
      </c>
      <c r="J11" s="60">
        <v>0</v>
      </c>
      <c r="K11" s="60" t="s">
        <v>768</v>
      </c>
      <c r="L11" s="60">
        <v>45</v>
      </c>
      <c r="M11" s="60">
        <v>1</v>
      </c>
    </row>
    <row r="12" spans="1:18" ht="15">
      <c r="A12" s="696">
        <v>7</v>
      </c>
      <c r="C12" s="699">
        <f t="shared" si="0"/>
        <v>0.006041666666666667</v>
      </c>
      <c r="D12" s="699">
        <v>0.030557002314814813</v>
      </c>
      <c r="E12" s="60">
        <v>0</v>
      </c>
      <c r="F12" s="60" t="s">
        <v>498</v>
      </c>
      <c r="G12" s="60" t="s">
        <v>499</v>
      </c>
      <c r="H12" s="60">
        <v>0</v>
      </c>
      <c r="I12" s="60">
        <v>97</v>
      </c>
      <c r="J12" s="60" t="s">
        <v>500</v>
      </c>
      <c r="K12" s="60" t="s">
        <v>501</v>
      </c>
      <c r="L12" s="60" t="s">
        <v>502</v>
      </c>
      <c r="M12" s="60" t="s">
        <v>503</v>
      </c>
      <c r="N12" s="60" t="s">
        <v>519</v>
      </c>
      <c r="O12" s="60" t="s">
        <v>520</v>
      </c>
      <c r="P12" s="60" t="s">
        <v>506</v>
      </c>
      <c r="Q12" s="60" t="s">
        <v>507</v>
      </c>
      <c r="R12" s="60">
        <v>80</v>
      </c>
    </row>
    <row r="13" spans="1:18" ht="15">
      <c r="A13" s="696">
        <v>7</v>
      </c>
      <c r="C13" s="699">
        <f t="shared" si="0"/>
        <v>0.09465277777777778</v>
      </c>
      <c r="D13" s="699">
        <v>0.03659866898148148</v>
      </c>
      <c r="E13" s="60">
        <v>4176</v>
      </c>
      <c r="F13" s="60" t="s">
        <v>498</v>
      </c>
      <c r="G13" s="60" t="s">
        <v>499</v>
      </c>
      <c r="H13" s="60">
        <v>0</v>
      </c>
      <c r="I13" s="60">
        <v>97</v>
      </c>
      <c r="J13" s="60" t="s">
        <v>500</v>
      </c>
      <c r="K13" s="60" t="s">
        <v>501</v>
      </c>
      <c r="L13" s="60" t="s">
        <v>502</v>
      </c>
      <c r="M13" s="60" t="s">
        <v>503</v>
      </c>
      <c r="N13" s="60" t="s">
        <v>519</v>
      </c>
      <c r="O13" s="60" t="s">
        <v>520</v>
      </c>
      <c r="P13" s="60" t="s">
        <v>508</v>
      </c>
      <c r="Q13" s="60" t="s">
        <v>507</v>
      </c>
      <c r="R13" s="60">
        <v>80</v>
      </c>
    </row>
    <row r="14" spans="1:18" ht="15">
      <c r="A14" s="696">
        <v>7</v>
      </c>
      <c r="C14" s="699">
        <f t="shared" si="0"/>
        <v>0.006041666666666667</v>
      </c>
      <c r="D14" s="699">
        <v>0.13125144675925926</v>
      </c>
      <c r="E14" s="60">
        <v>65424</v>
      </c>
      <c r="F14" s="60" t="s">
        <v>498</v>
      </c>
      <c r="G14" s="60" t="s">
        <v>499</v>
      </c>
      <c r="H14" s="60">
        <v>0</v>
      </c>
      <c r="I14" s="60">
        <v>401</v>
      </c>
      <c r="J14" s="60" t="s">
        <v>500</v>
      </c>
      <c r="K14" s="60" t="s">
        <v>501</v>
      </c>
      <c r="L14" s="60" t="s">
        <v>502</v>
      </c>
      <c r="M14" s="60" t="s">
        <v>503</v>
      </c>
      <c r="N14" s="60" t="s">
        <v>539</v>
      </c>
      <c r="O14" s="60" t="s">
        <v>540</v>
      </c>
      <c r="P14" s="60" t="s">
        <v>506</v>
      </c>
      <c r="Q14" s="60" t="s">
        <v>507</v>
      </c>
      <c r="R14" s="60">
        <v>80</v>
      </c>
    </row>
    <row r="15" spans="1:18" ht="15">
      <c r="A15" s="696">
        <v>7</v>
      </c>
      <c r="C15" s="699">
        <f t="shared" si="0"/>
        <v>0.09465277777777778</v>
      </c>
      <c r="D15" s="699">
        <v>0.13729311342592593</v>
      </c>
      <c r="E15" s="60">
        <v>4176</v>
      </c>
      <c r="F15" s="60" t="s">
        <v>498</v>
      </c>
      <c r="G15" s="60" t="s">
        <v>499</v>
      </c>
      <c r="H15" s="60">
        <v>0</v>
      </c>
      <c r="I15" s="60">
        <v>401</v>
      </c>
      <c r="J15" s="60" t="s">
        <v>500</v>
      </c>
      <c r="K15" s="60" t="s">
        <v>501</v>
      </c>
      <c r="L15" s="60" t="s">
        <v>502</v>
      </c>
      <c r="M15" s="60" t="s">
        <v>503</v>
      </c>
      <c r="N15" s="60" t="s">
        <v>539</v>
      </c>
      <c r="O15" s="60" t="s">
        <v>540</v>
      </c>
      <c r="P15" s="60" t="s">
        <v>508</v>
      </c>
      <c r="Q15" s="60" t="s">
        <v>507</v>
      </c>
      <c r="R15" s="60">
        <v>80</v>
      </c>
    </row>
    <row r="16" spans="1:18" ht="15">
      <c r="A16" s="696">
        <v>7</v>
      </c>
      <c r="C16" s="699">
        <f t="shared" si="0"/>
        <v>0.006041666666666667</v>
      </c>
      <c r="D16" s="699">
        <v>0.2319458912037037</v>
      </c>
      <c r="E16" s="60">
        <v>65424</v>
      </c>
      <c r="F16" s="60" t="s">
        <v>498</v>
      </c>
      <c r="G16" s="60" t="s">
        <v>499</v>
      </c>
      <c r="H16" s="60">
        <v>0</v>
      </c>
      <c r="I16" s="60">
        <v>401</v>
      </c>
      <c r="J16" s="60" t="s">
        <v>500</v>
      </c>
      <c r="K16" s="60" t="s">
        <v>501</v>
      </c>
      <c r="L16" s="60" t="s">
        <v>502</v>
      </c>
      <c r="M16" s="60" t="s">
        <v>503</v>
      </c>
      <c r="N16" s="696" t="s">
        <v>504</v>
      </c>
      <c r="O16" s="696" t="s">
        <v>505</v>
      </c>
      <c r="P16" s="60" t="s">
        <v>506</v>
      </c>
      <c r="Q16" s="60" t="s">
        <v>507</v>
      </c>
      <c r="R16" s="60">
        <v>80</v>
      </c>
    </row>
    <row r="17" spans="1:18" ht="15">
      <c r="A17" s="696">
        <v>7</v>
      </c>
      <c r="C17" s="699">
        <f t="shared" si="0"/>
        <v>0.0946513310185185</v>
      </c>
      <c r="D17" s="699">
        <v>0.23798755787037038</v>
      </c>
      <c r="E17" s="60">
        <v>4176</v>
      </c>
      <c r="F17" s="60" t="s">
        <v>498</v>
      </c>
      <c r="G17" s="60" t="s">
        <v>499</v>
      </c>
      <c r="H17" s="60">
        <v>0</v>
      </c>
      <c r="I17" s="60">
        <v>401</v>
      </c>
      <c r="J17" s="60" t="s">
        <v>500</v>
      </c>
      <c r="K17" s="60" t="s">
        <v>501</v>
      </c>
      <c r="L17" s="60" t="s">
        <v>502</v>
      </c>
      <c r="M17" s="60" t="s">
        <v>503</v>
      </c>
      <c r="N17" s="696" t="s">
        <v>504</v>
      </c>
      <c r="O17" s="696" t="s">
        <v>505</v>
      </c>
      <c r="P17" s="60" t="s">
        <v>508</v>
      </c>
      <c r="Q17" s="60" t="s">
        <v>507</v>
      </c>
      <c r="R17" s="60">
        <v>80</v>
      </c>
    </row>
    <row r="18" spans="1:6" ht="15">
      <c r="A18" s="696">
        <v>4</v>
      </c>
      <c r="D18" s="699">
        <f>D24</f>
        <v>0.3326388888888889</v>
      </c>
      <c r="E18" s="60">
        <v>0</v>
      </c>
      <c r="F18" s="60" t="s">
        <v>509</v>
      </c>
    </row>
    <row r="20" spans="1:3" ht="15">
      <c r="A20" s="701">
        <f>CEILING(SUM(A9:A18)/88,1)</f>
        <v>1</v>
      </c>
      <c r="B20" s="702" t="s">
        <v>10</v>
      </c>
      <c r="C20" s="703">
        <f>SUM(C9:C18)</f>
        <v>0.33263744212962965</v>
      </c>
    </row>
    <row r="21" spans="1:6" ht="15">
      <c r="A21" s="696"/>
      <c r="B21" s="696"/>
      <c r="C21" s="696"/>
      <c r="D21" s="696"/>
      <c r="E21" s="696"/>
      <c r="F21" s="696"/>
    </row>
    <row r="22" spans="1:6" ht="15">
      <c r="A22" s="696"/>
      <c r="B22" s="696"/>
      <c r="C22" s="696"/>
      <c r="D22" s="700">
        <f>'Deep Space Cals'!H100</f>
        <v>0.3333333333333333</v>
      </c>
      <c r="E22" s="696" t="s">
        <v>510</v>
      </c>
      <c r="F22" s="696"/>
    </row>
    <row r="23" spans="1:6" ht="15">
      <c r="A23" s="696"/>
      <c r="B23" s="696"/>
      <c r="C23" s="696"/>
      <c r="D23" s="700">
        <v>0.0006944444444444445</v>
      </c>
      <c r="E23" s="696" t="s">
        <v>511</v>
      </c>
      <c r="F23" s="696"/>
    </row>
    <row r="24" spans="1:6" ht="15">
      <c r="A24" s="696"/>
      <c r="B24" s="696"/>
      <c r="C24" s="696"/>
      <c r="D24" s="700">
        <f>D22-D23</f>
        <v>0.3326388888888889</v>
      </c>
      <c r="E24" s="696" t="s">
        <v>512</v>
      </c>
      <c r="F24" s="69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Shane Albright</cp:lastModifiedBy>
  <cp:lastPrinted>2008-10-27T19:43:09Z</cp:lastPrinted>
  <dcterms:created xsi:type="dcterms:W3CDTF">2006-08-23T16:19:50Z</dcterms:created>
  <dcterms:modified xsi:type="dcterms:W3CDTF">2009-01-14T15:10:15Z</dcterms:modified>
  <cp:category/>
  <cp:version/>
  <cp:contentType/>
  <cp:contentStatus/>
</cp:coreProperties>
</file>